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svcapmr01:8095/sitios/planeamiento/Presupuesto/SECRETARIA/ARCHIVOS 2025/MODIFICACIONES 2025/MODIFICACIÓN 02-2025/"/>
    </mc:Choice>
  </mc:AlternateContent>
  <xr:revisionPtr revIDLastSave="0" documentId="13_ncr:1_{09BEC4CC-3552-441C-9533-64F4F948776E}" xr6:coauthVersionLast="47" xr6:coauthVersionMax="47" xr10:uidLastSave="{00000000-0000-0000-0000-000000000000}"/>
  <bookViews>
    <workbookView xWindow="28680" yWindow="-120" windowWidth="29040" windowHeight="15720" tabRatio="606" xr2:uid="{00000000-000D-0000-FFFF-FFFF00000000}"/>
  </bookViews>
  <sheets>
    <sheet name="IND-ESTR-CLASIF " sheetId="32" r:id="rId1"/>
    <sheet name="EGR x PART GRAL (DISMINUCIONES)" sheetId="40" r:id="rId2"/>
    <sheet name="MODIFICACION N° 01" sheetId="3" r:id="rId3"/>
    <sheet name="EGR x PART GRAL (AUMENTOS)" sheetId="27" r:id="rId4"/>
    <sheet name="CLASIF.ECONOM.GASTO" sheetId="39" r:id="rId5"/>
    <sheet name="CAPITALIZACIÓN DE G.CORRIENTE" sheetId="41" r:id="rId6"/>
    <sheet name="Detalle Prog I" sheetId="35" r:id="rId7"/>
    <sheet name="ANEXO Transf " sheetId="43" state="hidden" r:id="rId8"/>
  </sheets>
  <definedNames>
    <definedName name="_xlnm.Print_Area" localSheetId="7">'ANEXO Transf '!$A$1:$F$50</definedName>
    <definedName name="_xlnm.Print_Area" localSheetId="5">'CAPITALIZACIÓN DE G.CORRIENTE'!$A$1:$L$65</definedName>
    <definedName name="_xlnm.Print_Area" localSheetId="4">'CLASIF.ECONOM.GASTO'!$A$1:$G$179</definedName>
    <definedName name="_xlnm.Print_Area" localSheetId="6">'Detalle Prog I'!$A$1:$V$288</definedName>
    <definedName name="_xlnm.Print_Area" localSheetId="3">'EGR x PART GRAL (AUMENTOS)'!$A$1:$H$238</definedName>
    <definedName name="_xlnm.Print_Area" localSheetId="1">'EGR x PART GRAL (DISMINUCIONES)'!$A$1:$H$230</definedName>
    <definedName name="_xlnm.Print_Area" localSheetId="0">'IND-ESTR-CLASIF '!$A$1:$E$2390</definedName>
    <definedName name="_xlnm.Print_Area" localSheetId="2">'MODIFICACION N° 01'!$A$1:$E$2449</definedName>
    <definedName name="_xlnm.Print_Titles" localSheetId="7">'ANEXO Transf '!$8:$8</definedName>
    <definedName name="_xlnm.Print_Titles" localSheetId="4">'CLASIF.ECONOM.GASTO'!$109:$110</definedName>
    <definedName name="_xlnm.Print_Titles" localSheetId="6">'Detalle Prog I'!$149:$152</definedName>
    <definedName name="_xlnm.Print_Titles" localSheetId="3">'EGR x PART GRAL (AUMENTOS)'!$59:$60</definedName>
    <definedName name="_xlnm.Print_Titles" localSheetId="1">'EGR x PART GRAL (DISMINUCIONES)'!$63:$64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9" i="3" l="1"/>
  <c r="D947" i="3"/>
  <c r="D946" i="3" s="1"/>
  <c r="D981" i="32"/>
  <c r="D974" i="32"/>
  <c r="D973" i="32" s="1"/>
  <c r="D702" i="3"/>
  <c r="E175" i="27" s="1"/>
  <c r="D1511" i="3"/>
  <c r="D1493" i="3"/>
  <c r="D1518" i="3"/>
  <c r="D1514" i="3" s="1"/>
  <c r="D1496" i="32"/>
  <c r="D1507" i="32"/>
  <c r="C243" i="35" l="1"/>
  <c r="D97" i="3" s="1"/>
  <c r="D178" i="27" s="1"/>
  <c r="C244" i="35"/>
  <c r="S285" i="35"/>
  <c r="S284" i="35" s="1"/>
  <c r="S282" i="35" s="1"/>
  <c r="S275" i="35"/>
  <c r="S266" i="35"/>
  <c r="S265" i="35" s="1"/>
  <c r="S263" i="35" s="1"/>
  <c r="S262" i="35" s="1"/>
  <c r="S249" i="35"/>
  <c r="S247" i="35" s="1"/>
  <c r="S237" i="35"/>
  <c r="S233" i="35"/>
  <c r="S227" i="35"/>
  <c r="S224" i="35"/>
  <c r="S209" i="35"/>
  <c r="S206" i="35"/>
  <c r="S203" i="35"/>
  <c r="S199" i="35"/>
  <c r="S194" i="35"/>
  <c r="S190" i="35"/>
  <c r="S186" i="35"/>
  <c r="S178" i="35"/>
  <c r="S174" i="35"/>
  <c r="S167" i="35"/>
  <c r="S162" i="35"/>
  <c r="S156" i="35"/>
  <c r="S131" i="35"/>
  <c r="S129" i="35" s="1"/>
  <c r="S125" i="35"/>
  <c r="S123" i="35" s="1"/>
  <c r="S119" i="35"/>
  <c r="S115" i="35"/>
  <c r="S108" i="35"/>
  <c r="S98" i="35"/>
  <c r="S94" i="35"/>
  <c r="S89" i="35"/>
  <c r="S84" i="35"/>
  <c r="S78" i="35"/>
  <c r="S69" i="35"/>
  <c r="S62" i="35"/>
  <c r="S56" i="35"/>
  <c r="S49" i="35"/>
  <c r="S45" i="35"/>
  <c r="S41" i="35"/>
  <c r="S17" i="35"/>
  <c r="S11" i="35"/>
  <c r="S35" i="35" s="1"/>
  <c r="F202" i="27"/>
  <c r="F194" i="27"/>
  <c r="G203" i="40"/>
  <c r="E203" i="40"/>
  <c r="D203" i="40"/>
  <c r="F204" i="40"/>
  <c r="F203" i="40" s="1"/>
  <c r="E111" i="40"/>
  <c r="D2157" i="3"/>
  <c r="D2161" i="3"/>
  <c r="D457" i="3"/>
  <c r="D461" i="3"/>
  <c r="D498" i="3"/>
  <c r="S154" i="35" l="1"/>
  <c r="H204" i="40"/>
  <c r="H203" i="40" s="1"/>
  <c r="F53" i="39"/>
  <c r="S106" i="35"/>
  <c r="S222" i="35"/>
  <c r="S184" i="35"/>
  <c r="S82" i="35"/>
  <c r="S39" i="35"/>
  <c r="S25" i="35"/>
  <c r="S22" i="35" s="1"/>
  <c r="S30" i="35"/>
  <c r="S34" i="35"/>
  <c r="S36" i="35"/>
  <c r="S31" i="35"/>
  <c r="S33" i="35" l="1"/>
  <c r="S29" i="35"/>
  <c r="S9" i="35" s="1"/>
  <c r="S135" i="35" s="1"/>
  <c r="D519" i="3" l="1"/>
  <c r="D478" i="3" s="1"/>
  <c r="D2335" i="32"/>
  <c r="D2333" i="32" s="1"/>
  <c r="D1143" i="32"/>
  <c r="D1008" i="32"/>
  <c r="D1078" i="32"/>
  <c r="D1081" i="32" s="1"/>
  <c r="D670" i="3"/>
  <c r="D703" i="3"/>
  <c r="D699" i="3"/>
  <c r="D692" i="3"/>
  <c r="D691" i="3" s="1"/>
  <c r="D689" i="3"/>
  <c r="D678" i="3"/>
  <c r="D677" i="3"/>
  <c r="D673" i="3"/>
  <c r="D672" i="3" s="1"/>
  <c r="D825" i="3"/>
  <c r="E118" i="27" l="1"/>
  <c r="D1504" i="32"/>
  <c r="D1002" i="32"/>
  <c r="D996" i="32"/>
  <c r="D1507" i="3"/>
  <c r="D1552" i="3"/>
  <c r="D1013" i="3" l="1"/>
  <c r="D1025" i="3"/>
  <c r="D1028" i="3"/>
  <c r="R110" i="35"/>
  <c r="D2198" i="3"/>
  <c r="E117" i="27"/>
  <c r="F117" i="27"/>
  <c r="G117" i="27"/>
  <c r="D53" i="3"/>
  <c r="D119" i="27" s="1"/>
  <c r="H119" i="27" s="1"/>
  <c r="D52" i="3"/>
  <c r="D118" i="27" s="1"/>
  <c r="H118" i="27" s="1"/>
  <c r="C64" i="35"/>
  <c r="D133" i="32" s="1"/>
  <c r="T62" i="35"/>
  <c r="R62" i="35"/>
  <c r="Q62" i="35"/>
  <c r="P62" i="35"/>
  <c r="O62" i="35"/>
  <c r="N62" i="35"/>
  <c r="M62" i="35"/>
  <c r="L62" i="35"/>
  <c r="K62" i="35"/>
  <c r="J62" i="35"/>
  <c r="I62" i="35"/>
  <c r="H62" i="35"/>
  <c r="G62" i="35"/>
  <c r="F62" i="35"/>
  <c r="C201" i="35"/>
  <c r="T199" i="35"/>
  <c r="R199" i="35"/>
  <c r="Q199" i="35"/>
  <c r="P199" i="35"/>
  <c r="O199" i="35"/>
  <c r="N199" i="35"/>
  <c r="M199" i="35"/>
  <c r="L199" i="35"/>
  <c r="K199" i="35"/>
  <c r="J199" i="35"/>
  <c r="I199" i="35"/>
  <c r="H199" i="35"/>
  <c r="G199" i="35"/>
  <c r="F199" i="35"/>
  <c r="D1016" i="3" l="1"/>
  <c r="D950" i="3"/>
  <c r="D949" i="3" s="1"/>
  <c r="D117" i="27"/>
  <c r="H117" i="27"/>
  <c r="D1453" i="32" l="1"/>
  <c r="D708" i="32"/>
  <c r="D1226" i="3" l="1"/>
  <c r="D1223" i="3" s="1"/>
  <c r="D1231" i="3"/>
  <c r="D1232" i="3"/>
  <c r="D1235" i="3"/>
  <c r="D1236" i="3"/>
  <c r="D1237" i="3"/>
  <c r="D1242" i="3"/>
  <c r="D1248" i="3"/>
  <c r="D1254" i="3"/>
  <c r="D587" i="3"/>
  <c r="D591" i="3"/>
  <c r="D599" i="3" s="1"/>
  <c r="D609" i="3"/>
  <c r="D612" i="3"/>
  <c r="D615" i="3"/>
  <c r="D620" i="3"/>
  <c r="D404" i="3"/>
  <c r="D405" i="3"/>
  <c r="D408" i="3"/>
  <c r="D407" i="3" s="1"/>
  <c r="D411" i="3"/>
  <c r="D412" i="3"/>
  <c r="D414" i="3"/>
  <c r="D415" i="3"/>
  <c r="D430" i="3"/>
  <c r="D429" i="3" s="1"/>
  <c r="D433" i="3"/>
  <c r="D434" i="3"/>
  <c r="D435" i="3"/>
  <c r="D438" i="3"/>
  <c r="E131" i="27" s="1"/>
  <c r="D439" i="3"/>
  <c r="D440" i="3"/>
  <c r="D443" i="3"/>
  <c r="D442" i="3" s="1"/>
  <c r="D449" i="3"/>
  <c r="D450" i="3"/>
  <c r="D454" i="3"/>
  <c r="D455" i="3"/>
  <c r="D456" i="3"/>
  <c r="D458" i="3"/>
  <c r="E166" i="27" s="1"/>
  <c r="D462" i="3"/>
  <c r="D465" i="3"/>
  <c r="D466" i="3"/>
  <c r="D472" i="3"/>
  <c r="D471" i="3" s="1"/>
  <c r="D480" i="3"/>
  <c r="D481" i="3"/>
  <c r="D482" i="3"/>
  <c r="D485" i="3"/>
  <c r="D484" i="3" s="1"/>
  <c r="D283" i="3"/>
  <c r="D301" i="3" s="1"/>
  <c r="D286" i="3"/>
  <c r="D298" i="3"/>
  <c r="D308" i="3"/>
  <c r="D311" i="3"/>
  <c r="D314" i="3"/>
  <c r="D320" i="3"/>
  <c r="D324" i="3"/>
  <c r="D329" i="3"/>
  <c r="D333" i="3"/>
  <c r="D340" i="3"/>
  <c r="D346" i="3"/>
  <c r="D207" i="3"/>
  <c r="D211" i="3"/>
  <c r="D232" i="3"/>
  <c r="D235" i="3"/>
  <c r="D238" i="3"/>
  <c r="D244" i="3"/>
  <c r="D248" i="3"/>
  <c r="D251" i="3"/>
  <c r="D255" i="3"/>
  <c r="D260" i="3"/>
  <c r="D263" i="3"/>
  <c r="D269" i="3"/>
  <c r="D1814" i="3"/>
  <c r="D1835" i="3"/>
  <c r="D1839" i="3"/>
  <c r="D1861" i="3"/>
  <c r="D1867" i="3"/>
  <c r="D1870" i="3"/>
  <c r="D1884" i="3"/>
  <c r="D1898" i="3"/>
  <c r="D1904" i="3"/>
  <c r="D1901" i="3" s="1"/>
  <c r="D1909" i="3"/>
  <c r="D1910" i="3"/>
  <c r="D1913" i="3"/>
  <c r="D1914" i="3"/>
  <c r="D1915" i="3"/>
  <c r="D1920" i="3"/>
  <c r="D1924" i="3"/>
  <c r="D1929" i="3"/>
  <c r="D1935" i="3"/>
  <c r="D1942" i="3"/>
  <c r="D1956" i="3"/>
  <c r="D1973" i="3" s="1"/>
  <c r="D1978" i="3"/>
  <c r="D1985" i="3"/>
  <c r="D1989" i="3"/>
  <c r="D1994" i="3"/>
  <c r="D2001" i="3"/>
  <c r="D2015" i="3"/>
  <c r="D2021" i="3" s="1"/>
  <c r="D2018" i="3" s="1"/>
  <c r="D2037" i="3"/>
  <c r="D2040" i="3"/>
  <c r="D2046" i="3"/>
  <c r="D2050" i="3"/>
  <c r="D2055" i="3"/>
  <c r="D2059" i="3"/>
  <c r="D2067" i="3"/>
  <c r="D2081" i="3"/>
  <c r="D2102" i="3"/>
  <c r="D2108" i="3"/>
  <c r="D2105" i="3" s="1"/>
  <c r="D2113" i="3"/>
  <c r="D2114" i="3"/>
  <c r="D2117" i="3"/>
  <c r="D2118" i="3"/>
  <c r="D2119" i="3"/>
  <c r="D2124" i="3"/>
  <c r="D2127" i="3"/>
  <c r="D2133" i="3"/>
  <c r="D2138" i="3"/>
  <c r="D2144" i="3"/>
  <c r="D2148" i="3"/>
  <c r="D2169" i="3"/>
  <c r="D2183" i="3"/>
  <c r="D2189" i="3"/>
  <c r="D2186" i="3" s="1"/>
  <c r="D2194" i="3"/>
  <c r="D2195" i="3"/>
  <c r="D2199" i="3"/>
  <c r="D2200" i="3"/>
  <c r="D2205" i="3"/>
  <c r="D2208" i="3"/>
  <c r="D2211" i="3"/>
  <c r="D2218" i="3"/>
  <c r="D2223" i="3"/>
  <c r="D2229" i="3"/>
  <c r="D2233" i="3"/>
  <c r="D2242" i="3"/>
  <c r="D2245" i="3"/>
  <c r="D2251" i="3"/>
  <c r="D2273" i="3"/>
  <c r="D2272" i="3" s="1"/>
  <c r="D2276" i="3"/>
  <c r="D2277" i="3"/>
  <c r="D2279" i="3"/>
  <c r="D2280" i="3"/>
  <c r="D2295" i="3"/>
  <c r="D2294" i="3" s="1"/>
  <c r="D2298" i="3"/>
  <c r="D2300" i="3"/>
  <c r="D2305" i="3"/>
  <c r="D2313" i="3"/>
  <c r="D2312" i="3" s="1"/>
  <c r="D2324" i="3"/>
  <c r="D2278" i="3" s="1"/>
  <c r="D2327" i="3"/>
  <c r="D2283" i="3" s="1"/>
  <c r="D2328" i="3"/>
  <c r="D2284" i="3" s="1"/>
  <c r="D2330" i="3"/>
  <c r="D2288" i="3" s="1"/>
  <c r="D2331" i="3"/>
  <c r="D2289" i="3" s="1"/>
  <c r="D2346" i="3"/>
  <c r="D2358" i="3"/>
  <c r="D2364" i="3"/>
  <c r="D2370" i="3"/>
  <c r="D2387" i="3"/>
  <c r="D2393" i="3"/>
  <c r="D2427" i="3"/>
  <c r="D2433" i="3"/>
  <c r="D1032" i="3"/>
  <c r="D1031" i="3"/>
  <c r="D1030" i="3"/>
  <c r="D1029" i="3"/>
  <c r="D604" i="3" l="1"/>
  <c r="D603" i="3"/>
  <c r="D602" i="3"/>
  <c r="D593" i="3"/>
  <c r="D590" i="3" s="1"/>
  <c r="D1845" i="3"/>
  <c r="D1842" i="3" s="1"/>
  <c r="D302" i="3"/>
  <c r="D2032" i="3"/>
  <c r="D598" i="3"/>
  <c r="D597" i="3" s="1"/>
  <c r="D1230" i="3"/>
  <c r="D1234" i="3"/>
  <c r="D2193" i="3"/>
  <c r="D216" i="3"/>
  <c r="D214" i="3" s="1"/>
  <c r="D2031" i="3"/>
  <c r="D1856" i="3"/>
  <c r="D303" i="3"/>
  <c r="D221" i="3"/>
  <c r="D1908" i="3"/>
  <c r="D1855" i="3"/>
  <c r="D1851" i="3"/>
  <c r="D227" i="3"/>
  <c r="D2116" i="3"/>
  <c r="D2297" i="3"/>
  <c r="D2275" i="3"/>
  <c r="D1850" i="3"/>
  <c r="D226" i="3"/>
  <c r="D2112" i="3"/>
  <c r="D222" i="3"/>
  <c r="D2197" i="3"/>
  <c r="D1854" i="3"/>
  <c r="D2282" i="3"/>
  <c r="D1912" i="3"/>
  <c r="D225" i="3"/>
  <c r="D403" i="3"/>
  <c r="D460" i="3"/>
  <c r="D477" i="3"/>
  <c r="D448" i="3"/>
  <c r="D453" i="3"/>
  <c r="D464" i="3"/>
  <c r="D437" i="3"/>
  <c r="D432" i="3"/>
  <c r="D297" i="3"/>
  <c r="D296" i="3" s="1"/>
  <c r="D292" i="3"/>
  <c r="D289" i="3" s="1"/>
  <c r="D1968" i="3"/>
  <c r="D1971" i="3"/>
  <c r="D1967" i="3"/>
  <c r="D2026" i="3"/>
  <c r="D1972" i="3"/>
  <c r="D2027" i="3"/>
  <c r="D2329" i="3"/>
  <c r="D1962" i="3"/>
  <c r="D1959" i="3" s="1"/>
  <c r="D2030" i="3"/>
  <c r="D601" i="3" l="1"/>
  <c r="D300" i="3"/>
  <c r="D2029" i="3"/>
  <c r="D2287" i="3"/>
  <c r="D2286" i="3" s="1"/>
  <c r="D1966" i="3"/>
  <c r="D220" i="3"/>
  <c r="D1853" i="3"/>
  <c r="D224" i="3"/>
  <c r="D1849" i="3"/>
  <c r="D2025" i="3"/>
  <c r="D2334" i="3"/>
  <c r="D1970" i="3"/>
  <c r="E205" i="3" l="1"/>
  <c r="D1092" i="32" l="1"/>
  <c r="D1091" i="32"/>
  <c r="D493" i="32"/>
  <c r="D948" i="32"/>
  <c r="D489" i="32"/>
  <c r="D236" i="32"/>
  <c r="D1095" i="32"/>
  <c r="D1094" i="32"/>
  <c r="D1093" i="32"/>
  <c r="D498" i="32"/>
  <c r="D497" i="32"/>
  <c r="D496" i="32"/>
  <c r="D492" i="32"/>
  <c r="D1747" i="3"/>
  <c r="D1752" i="3"/>
  <c r="D1631" i="3"/>
  <c r="D1638" i="3"/>
  <c r="D1635" i="3"/>
  <c r="D1634" i="3"/>
  <c r="D552" i="3"/>
  <c r="D413" i="3" s="1"/>
  <c r="D410" i="3" s="1"/>
  <c r="D555" i="3"/>
  <c r="D945" i="32" l="1"/>
  <c r="E80" i="40"/>
  <c r="D1756" i="3"/>
  <c r="D1753" i="3"/>
  <c r="D1637" i="3"/>
  <c r="D1636" i="3"/>
  <c r="D559" i="3"/>
  <c r="D557" i="3"/>
  <c r="D558" i="3"/>
  <c r="D556" i="3"/>
  <c r="D501" i="3"/>
  <c r="D502" i="3"/>
  <c r="D2193" i="32"/>
  <c r="D703" i="32"/>
  <c r="C157" i="35"/>
  <c r="A3" i="41"/>
  <c r="A149" i="35"/>
  <c r="I156" i="35"/>
  <c r="D1244" i="32"/>
  <c r="D1242" i="32"/>
  <c r="A3" i="27"/>
  <c r="D724" i="3" l="1"/>
  <c r="D723" i="3" s="1"/>
  <c r="D727" i="3"/>
  <c r="D726" i="3" s="1"/>
  <c r="F214" i="27"/>
  <c r="F213" i="27" s="1"/>
  <c r="F217" i="27"/>
  <c r="F224" i="27"/>
  <c r="F223" i="27" s="1"/>
  <c r="F229" i="27"/>
  <c r="F228" i="27" s="1"/>
  <c r="E2167" i="3"/>
  <c r="D1436" i="3"/>
  <c r="D1439" i="3"/>
  <c r="D1442" i="3"/>
  <c r="D1441" i="3" s="1"/>
  <c r="D1445" i="3"/>
  <c r="D1446" i="3"/>
  <c r="D1448" i="3"/>
  <c r="D1449" i="3"/>
  <c r="D1464" i="3"/>
  <c r="D1463" i="3" s="1"/>
  <c r="D1468" i="3"/>
  <c r="D1470" i="3"/>
  <c r="E98" i="27" s="1"/>
  <c r="D1473" i="3"/>
  <c r="D1472" i="3" s="1"/>
  <c r="D1476" i="3"/>
  <c r="E109" i="27" s="1"/>
  <c r="D1477" i="3"/>
  <c r="D1479" i="3"/>
  <c r="D1480" i="3"/>
  <c r="D1482" i="3"/>
  <c r="D1487" i="3"/>
  <c r="D1485" i="3" s="1"/>
  <c r="D1490" i="3"/>
  <c r="D1491" i="3"/>
  <c r="D1499" i="3"/>
  <c r="D1500" i="3"/>
  <c r="D1501" i="3"/>
  <c r="D1504" i="3"/>
  <c r="D1505" i="3"/>
  <c r="D1506" i="3"/>
  <c r="D1510" i="3"/>
  <c r="D1515" i="3"/>
  <c r="D1516" i="3"/>
  <c r="D1517" i="3"/>
  <c r="D1519" i="3"/>
  <c r="D1520" i="3"/>
  <c r="D1526" i="3"/>
  <c r="D1527" i="3"/>
  <c r="D1528" i="3"/>
  <c r="D1531" i="3"/>
  <c r="D1532" i="3"/>
  <c r="D1539" i="3"/>
  <c r="D1538" i="3" s="1"/>
  <c r="D1537" i="3" s="1"/>
  <c r="D1142" i="3"/>
  <c r="D1146" i="3"/>
  <c r="D1154" i="3"/>
  <c r="D1155" i="3"/>
  <c r="D1158" i="3"/>
  <c r="D1159" i="3"/>
  <c r="D1160" i="3"/>
  <c r="D1165" i="3"/>
  <c r="D1169" i="3"/>
  <c r="D1172" i="3"/>
  <c r="D1175" i="3"/>
  <c r="D1181" i="3"/>
  <c r="D1184" i="3"/>
  <c r="D1187" i="3"/>
  <c r="D1194" i="3"/>
  <c r="D1200" i="3"/>
  <c r="D1203" i="3"/>
  <c r="D1209" i="3"/>
  <c r="D919" i="3"/>
  <c r="D920" i="3"/>
  <c r="D922" i="3"/>
  <c r="D938" i="3"/>
  <c r="D937" i="3" s="1"/>
  <c r="D941" i="3"/>
  <c r="D940" i="3" s="1"/>
  <c r="D944" i="3"/>
  <c r="D943" i="3" s="1"/>
  <c r="D953" i="3"/>
  <c r="D952" i="3" s="1"/>
  <c r="D959" i="3"/>
  <c r="D961" i="3"/>
  <c r="D965" i="3"/>
  <c r="D966" i="3"/>
  <c r="D973" i="3"/>
  <c r="D972" i="3" s="1"/>
  <c r="D13" i="3"/>
  <c r="D1201" i="32"/>
  <c r="D1204" i="32"/>
  <c r="D1209" i="32"/>
  <c r="D1213" i="32"/>
  <c r="D1221" i="32"/>
  <c r="D1224" i="32"/>
  <c r="D1227" i="32"/>
  <c r="D1233" i="32"/>
  <c r="D1237" i="32"/>
  <c r="D1250" i="32"/>
  <c r="D1248" i="32" s="1"/>
  <c r="D943" i="32"/>
  <c r="D942" i="32" s="1"/>
  <c r="D946" i="32"/>
  <c r="D963" i="32"/>
  <c r="D962" i="32" s="1"/>
  <c r="D966" i="32"/>
  <c r="D967" i="32"/>
  <c r="D970" i="32"/>
  <c r="D969" i="32" s="1"/>
  <c r="D977" i="32"/>
  <c r="D976" i="32" s="1"/>
  <c r="D979" i="32"/>
  <c r="D985" i="32"/>
  <c r="D984" i="32" s="1"/>
  <c r="D990" i="32"/>
  <c r="D994" i="32"/>
  <c r="D995" i="32"/>
  <c r="D1001" i="32"/>
  <c r="D999" i="32" s="1"/>
  <c r="D1007" i="32"/>
  <c r="D702" i="32"/>
  <c r="D706" i="32"/>
  <c r="D707" i="32"/>
  <c r="D723" i="32"/>
  <c r="D724" i="32"/>
  <c r="D727" i="32"/>
  <c r="D728" i="32"/>
  <c r="D729" i="32"/>
  <c r="D732" i="32"/>
  <c r="D733" i="32"/>
  <c r="D734" i="32"/>
  <c r="D737" i="32"/>
  <c r="D736" i="32" s="1"/>
  <c r="D740" i="32"/>
  <c r="D739" i="32" s="1"/>
  <c r="D743" i="32"/>
  <c r="D744" i="32"/>
  <c r="D745" i="32"/>
  <c r="D751" i="32"/>
  <c r="D752" i="32"/>
  <c r="D753" i="32"/>
  <c r="D756" i="32"/>
  <c r="D755" i="32" s="1"/>
  <c r="D759" i="32"/>
  <c r="D760" i="32"/>
  <c r="D761" i="32"/>
  <c r="D762" i="32"/>
  <c r="D763" i="32"/>
  <c r="D766" i="32"/>
  <c r="D765" i="32" s="1"/>
  <c r="D769" i="32"/>
  <c r="D770" i="32"/>
  <c r="D771" i="32"/>
  <c r="D772" i="32"/>
  <c r="D773" i="32"/>
  <c r="D779" i="32"/>
  <c r="D780" i="32"/>
  <c r="D781" i="32"/>
  <c r="D782" i="32"/>
  <c r="D785" i="32"/>
  <c r="D786" i="32"/>
  <c r="D791" i="32"/>
  <c r="D790" i="32" s="1"/>
  <c r="D788" i="32" s="1"/>
  <c r="E81" i="40"/>
  <c r="D659" i="32"/>
  <c r="D662" i="32"/>
  <c r="D668" i="32"/>
  <c r="D672" i="32"/>
  <c r="D680" i="32"/>
  <c r="D678" i="32" s="1"/>
  <c r="D686" i="32"/>
  <c r="D684" i="32" s="1"/>
  <c r="D603" i="32"/>
  <c r="D622" i="32"/>
  <c r="D645" i="32"/>
  <c r="F78" i="40"/>
  <c r="D1438" i="3" l="1"/>
  <c r="E66" i="27"/>
  <c r="E935" i="3"/>
  <c r="D958" i="3"/>
  <c r="E157" i="27"/>
  <c r="D1006" i="32"/>
  <c r="D1004" i="32" s="1"/>
  <c r="D1503" i="3"/>
  <c r="D705" i="32"/>
  <c r="D1509" i="3"/>
  <c r="D1498" i="3"/>
  <c r="D1157" i="3"/>
  <c r="D1475" i="3"/>
  <c r="D964" i="3"/>
  <c r="D1525" i="3"/>
  <c r="D1489" i="3"/>
  <c r="D1530" i="3"/>
  <c r="D1467" i="3"/>
  <c r="D1435" i="3"/>
  <c r="D1153" i="3"/>
  <c r="E221" i="27"/>
  <c r="D657" i="32"/>
  <c r="D689" i="32" s="1"/>
  <c r="D726" i="32"/>
  <c r="D768" i="32"/>
  <c r="D784" i="32"/>
  <c r="D993" i="32"/>
  <c r="D988" i="32" s="1"/>
  <c r="D965" i="32"/>
  <c r="D960" i="32" s="1"/>
  <c r="D750" i="32"/>
  <c r="D731" i="32"/>
  <c r="D758" i="32"/>
  <c r="D742" i="32"/>
  <c r="D1219" i="32"/>
  <c r="D1231" i="32"/>
  <c r="D778" i="32"/>
  <c r="D722" i="32"/>
  <c r="D1199" i="32"/>
  <c r="E721" i="3"/>
  <c r="E1896" i="3"/>
  <c r="D711" i="32"/>
  <c r="D1525" i="32"/>
  <c r="D776" i="32" l="1"/>
  <c r="E1140" i="3"/>
  <c r="D748" i="32"/>
  <c r="D1254" i="32"/>
  <c r="E1245" i="32" s="1"/>
  <c r="D720" i="32"/>
  <c r="E1242" i="32" l="1"/>
  <c r="E1244" i="32"/>
  <c r="E1207" i="32"/>
  <c r="D1536" i="32"/>
  <c r="D1481" i="32"/>
  <c r="D1532" i="32"/>
  <c r="G162" i="40"/>
  <c r="F156" i="40"/>
  <c r="G156" i="40"/>
  <c r="D156" i="40"/>
  <c r="D1513" i="32"/>
  <c r="E160" i="40" s="1"/>
  <c r="H160" i="40" s="1"/>
  <c r="D1519" i="32"/>
  <c r="E165" i="40" s="1"/>
  <c r="H165" i="40" s="1"/>
  <c r="D1542" i="32"/>
  <c r="D951" i="32"/>
  <c r="D2194" i="32"/>
  <c r="F80" i="40" s="1"/>
  <c r="E1924" i="32"/>
  <c r="E1925" i="32"/>
  <c r="D957" i="32" l="1"/>
  <c r="D956" i="32"/>
  <c r="D955" i="32"/>
  <c r="D952" i="32"/>
  <c r="D950" i="32" s="1"/>
  <c r="D717" i="32"/>
  <c r="D716" i="32"/>
  <c r="D715" i="32"/>
  <c r="D712" i="32"/>
  <c r="D710" i="32" s="1"/>
  <c r="D954" i="32" l="1"/>
  <c r="D714" i="32"/>
  <c r="D1923" i="32"/>
  <c r="D505" i="3" l="1"/>
  <c r="D504" i="3"/>
  <c r="D503" i="3"/>
  <c r="D2101" i="32"/>
  <c r="D2099" i="32" s="1"/>
  <c r="D198" i="32"/>
  <c r="D197" i="32" s="1"/>
  <c r="D1660" i="3"/>
  <c r="D890" i="3"/>
  <c r="D793" i="3"/>
  <c r="D1600" i="3"/>
  <c r="D217" i="40"/>
  <c r="G217" i="40"/>
  <c r="F217" i="40"/>
  <c r="D560" i="32"/>
  <c r="D538" i="3"/>
  <c r="D537" i="3"/>
  <c r="D534" i="3"/>
  <c r="D418" i="3" s="1"/>
  <c r="D536" i="3"/>
  <c r="D535" i="3"/>
  <c r="D419" i="3" s="1"/>
  <c r="D1555" i="3"/>
  <c r="D1602" i="3"/>
  <c r="D1601" i="3"/>
  <c r="D1599" i="3"/>
  <c r="D1598" i="3"/>
  <c r="D1559" i="3"/>
  <c r="D1558" i="3"/>
  <c r="D1557" i="3"/>
  <c r="D1045" i="3"/>
  <c r="D916" i="3"/>
  <c r="D915" i="3" s="1"/>
  <c r="F93" i="27"/>
  <c r="F201" i="40"/>
  <c r="E199" i="40"/>
  <c r="D522" i="3" l="1"/>
  <c r="D422" i="3"/>
  <c r="D417" i="3"/>
  <c r="D424" i="3"/>
  <c r="D423" i="3"/>
  <c r="D557" i="32"/>
  <c r="E218" i="40"/>
  <c r="E217" i="40" s="1"/>
  <c r="D543" i="3"/>
  <c r="D559" i="32"/>
  <c r="E2368" i="3"/>
  <c r="D1816" i="32"/>
  <c r="D1763" i="3"/>
  <c r="E1761" i="3" s="1"/>
  <c r="D1328" i="32"/>
  <c r="D1325" i="32"/>
  <c r="D999" i="3"/>
  <c r="D930" i="3" s="1"/>
  <c r="D1001" i="3"/>
  <c r="D932" i="3" s="1"/>
  <c r="D1000" i="3"/>
  <c r="D931" i="3" s="1"/>
  <c r="D998" i="3"/>
  <c r="D927" i="3" s="1"/>
  <c r="D997" i="3"/>
  <c r="D926" i="3" s="1"/>
  <c r="D996" i="3"/>
  <c r="D421" i="3" l="1"/>
  <c r="D925" i="3"/>
  <c r="D929" i="3"/>
  <c r="H218" i="40"/>
  <c r="H217" i="40" s="1"/>
  <c r="D1006" i="3"/>
  <c r="D1414" i="3" l="1"/>
  <c r="E98" i="40"/>
  <c r="D1410" i="32"/>
  <c r="D1407" i="32"/>
  <c r="D989" i="3" l="1"/>
  <c r="L25" i="41"/>
  <c r="F203" i="27"/>
  <c r="F167" i="40" l="1"/>
  <c r="F198" i="40"/>
  <c r="E1882" i="3"/>
  <c r="E1888" i="3" s="1"/>
  <c r="D1516" i="32" l="1"/>
  <c r="D711" i="3"/>
  <c r="D1543" i="32"/>
  <c r="D2108" i="32"/>
  <c r="D94" i="35"/>
  <c r="E94" i="35"/>
  <c r="F94" i="35"/>
  <c r="G94" i="35"/>
  <c r="H94" i="35"/>
  <c r="I94" i="35"/>
  <c r="J94" i="35"/>
  <c r="K94" i="35"/>
  <c r="L94" i="35"/>
  <c r="M94" i="35"/>
  <c r="N94" i="35"/>
  <c r="O94" i="35"/>
  <c r="P94" i="35"/>
  <c r="Q94" i="35"/>
  <c r="R94" i="35"/>
  <c r="T94" i="35"/>
  <c r="U94" i="35"/>
  <c r="D2106" i="32" l="1"/>
  <c r="E44" i="43"/>
  <c r="E33" i="43"/>
  <c r="E32" i="43"/>
  <c r="E10" i="43"/>
  <c r="E9" i="43"/>
  <c r="L63" i="41"/>
  <c r="L61" i="41"/>
  <c r="L60" i="41"/>
  <c r="K59" i="41"/>
  <c r="K57" i="41" s="1"/>
  <c r="K55" i="41" s="1"/>
  <c r="K53" i="41" s="1"/>
  <c r="J59" i="41"/>
  <c r="J57" i="41" s="1"/>
  <c r="J55" i="41" s="1"/>
  <c r="J53" i="41" s="1"/>
  <c r="I59" i="41"/>
  <c r="I57" i="41" s="1"/>
  <c r="I55" i="41" s="1"/>
  <c r="I53" i="41" s="1"/>
  <c r="H59" i="41"/>
  <c r="H57" i="41" s="1"/>
  <c r="H55" i="41" s="1"/>
  <c r="H53" i="41" s="1"/>
  <c r="G59" i="41"/>
  <c r="G57" i="41" s="1"/>
  <c r="G55" i="41" s="1"/>
  <c r="G53" i="41" s="1"/>
  <c r="F59" i="41"/>
  <c r="F57" i="41" s="1"/>
  <c r="F55" i="41" s="1"/>
  <c r="F53" i="41" s="1"/>
  <c r="E59" i="41"/>
  <c r="E57" i="41" s="1"/>
  <c r="E55" i="41" s="1"/>
  <c r="E53" i="41" s="1"/>
  <c r="D59" i="41"/>
  <c r="D57" i="41" s="1"/>
  <c r="D55" i="41" s="1"/>
  <c r="D53" i="41" s="1"/>
  <c r="A41" i="41"/>
  <c r="L23" i="41"/>
  <c r="L22" i="41"/>
  <c r="K21" i="41"/>
  <c r="K19" i="41" s="1"/>
  <c r="K17" i="41" s="1"/>
  <c r="K15" i="41" s="1"/>
  <c r="J21" i="41"/>
  <c r="J19" i="41" s="1"/>
  <c r="J17" i="41" s="1"/>
  <c r="J15" i="41" s="1"/>
  <c r="I21" i="41"/>
  <c r="I19" i="41" s="1"/>
  <c r="I17" i="41" s="1"/>
  <c r="I15" i="41" s="1"/>
  <c r="H21" i="41"/>
  <c r="H19" i="41" s="1"/>
  <c r="H17" i="41" s="1"/>
  <c r="H15" i="41" s="1"/>
  <c r="G21" i="41"/>
  <c r="G19" i="41" s="1"/>
  <c r="G17" i="41" s="1"/>
  <c r="G15" i="41" s="1"/>
  <c r="F21" i="41"/>
  <c r="F19" i="41" s="1"/>
  <c r="F17" i="41" s="1"/>
  <c r="F15" i="41" s="1"/>
  <c r="E21" i="41"/>
  <c r="E19" i="41" s="1"/>
  <c r="E17" i="41" s="1"/>
  <c r="E15" i="41" s="1"/>
  <c r="D21" i="41"/>
  <c r="C286" i="35"/>
  <c r="D131" i="3" s="1"/>
  <c r="D130" i="3" s="1"/>
  <c r="D129" i="3" s="1"/>
  <c r="V285" i="35"/>
  <c r="V284" i="35" s="1"/>
  <c r="V282" i="35" s="1"/>
  <c r="U285" i="35"/>
  <c r="T285" i="35"/>
  <c r="T284" i="35" s="1"/>
  <c r="T282" i="35" s="1"/>
  <c r="R285" i="35"/>
  <c r="R284" i="35" s="1"/>
  <c r="R282" i="35" s="1"/>
  <c r="Q285" i="35"/>
  <c r="Q284" i="35" s="1"/>
  <c r="Q282" i="35" s="1"/>
  <c r="P285" i="35"/>
  <c r="P284" i="35" s="1"/>
  <c r="P282" i="35" s="1"/>
  <c r="O285" i="35"/>
  <c r="O284" i="35" s="1"/>
  <c r="O282" i="35" s="1"/>
  <c r="N285" i="35"/>
  <c r="N284" i="35" s="1"/>
  <c r="N282" i="35" s="1"/>
  <c r="M285" i="35"/>
  <c r="M284" i="35" s="1"/>
  <c r="M282" i="35" s="1"/>
  <c r="J285" i="35"/>
  <c r="J284" i="35" s="1"/>
  <c r="J282" i="35" s="1"/>
  <c r="I285" i="35"/>
  <c r="I284" i="35" s="1"/>
  <c r="I282" i="35" s="1"/>
  <c r="H285" i="35"/>
  <c r="H284" i="35" s="1"/>
  <c r="H282" i="35" s="1"/>
  <c r="G285" i="35"/>
  <c r="G284" i="35" s="1"/>
  <c r="G282" i="35" s="1"/>
  <c r="F285" i="35"/>
  <c r="F284" i="35" s="1"/>
  <c r="F282" i="35" s="1"/>
  <c r="E285" i="35"/>
  <c r="E284" i="35" s="1"/>
  <c r="E282" i="35" s="1"/>
  <c r="D285" i="35"/>
  <c r="D284" i="35" s="1"/>
  <c r="D282" i="35" s="1"/>
  <c r="U284" i="35"/>
  <c r="U282" i="35" s="1"/>
  <c r="L284" i="35"/>
  <c r="L282" i="35" s="1"/>
  <c r="K284" i="35"/>
  <c r="K282" i="35" s="1"/>
  <c r="U279" i="35"/>
  <c r="T279" i="35"/>
  <c r="V278" i="35"/>
  <c r="C276" i="35"/>
  <c r="C275" i="35" s="1"/>
  <c r="V275" i="35"/>
  <c r="U275" i="35"/>
  <c r="T275" i="35"/>
  <c r="R275" i="35"/>
  <c r="Q275" i="35"/>
  <c r="P275" i="35"/>
  <c r="O275" i="35"/>
  <c r="N275" i="35"/>
  <c r="M275" i="35"/>
  <c r="L275" i="35"/>
  <c r="K275" i="35"/>
  <c r="J275" i="35"/>
  <c r="I275" i="35"/>
  <c r="H275" i="35"/>
  <c r="G275" i="35"/>
  <c r="F275" i="35"/>
  <c r="E275" i="35"/>
  <c r="D275" i="35"/>
  <c r="C274" i="35"/>
  <c r="C273" i="35"/>
  <c r="C272" i="35"/>
  <c r="C271" i="35"/>
  <c r="C270" i="35"/>
  <c r="C269" i="35"/>
  <c r="C268" i="35"/>
  <c r="D121" i="3" s="1"/>
  <c r="D120" i="3" s="1"/>
  <c r="D119" i="3" s="1"/>
  <c r="C267" i="35"/>
  <c r="V266" i="35"/>
  <c r="U266" i="35"/>
  <c r="T266" i="35"/>
  <c r="R266" i="35"/>
  <c r="Q266" i="35"/>
  <c r="P266" i="35"/>
  <c r="O266" i="35"/>
  <c r="N266" i="35"/>
  <c r="M266" i="35"/>
  <c r="L266" i="35"/>
  <c r="K266" i="35"/>
  <c r="J266" i="35"/>
  <c r="I266" i="35"/>
  <c r="H266" i="35"/>
  <c r="G266" i="35"/>
  <c r="F266" i="35"/>
  <c r="E266" i="35"/>
  <c r="D266" i="35"/>
  <c r="E263" i="35"/>
  <c r="E262" i="35" s="1"/>
  <c r="D263" i="35"/>
  <c r="D262" i="35" s="1"/>
  <c r="O262" i="35"/>
  <c r="M262" i="35"/>
  <c r="F262" i="35"/>
  <c r="C257" i="35"/>
  <c r="O256" i="35"/>
  <c r="N256" i="35"/>
  <c r="M256" i="35"/>
  <c r="L256" i="35"/>
  <c r="K256" i="35"/>
  <c r="J256" i="35"/>
  <c r="I256" i="35"/>
  <c r="H256" i="35"/>
  <c r="G256" i="35"/>
  <c r="F256" i="35"/>
  <c r="E256" i="35"/>
  <c r="D256" i="35"/>
  <c r="C254" i="35"/>
  <c r="D108" i="3" s="1"/>
  <c r="D199" i="27" s="1"/>
  <c r="C253" i="35"/>
  <c r="C252" i="35"/>
  <c r="C251" i="35"/>
  <c r="D105" i="3" s="1"/>
  <c r="D195" i="27" s="1"/>
  <c r="C250" i="35"/>
  <c r="V249" i="35"/>
  <c r="V247" i="35" s="1"/>
  <c r="U249" i="35"/>
  <c r="U247" i="35" s="1"/>
  <c r="T249" i="35"/>
  <c r="T247" i="35" s="1"/>
  <c r="R249" i="35"/>
  <c r="R247" i="35" s="1"/>
  <c r="Q249" i="35"/>
  <c r="Q247" i="35" s="1"/>
  <c r="P249" i="35"/>
  <c r="P247" i="35" s="1"/>
  <c r="O249" i="35"/>
  <c r="N249" i="35"/>
  <c r="M249" i="35"/>
  <c r="L249" i="35"/>
  <c r="K249" i="35"/>
  <c r="J249" i="35"/>
  <c r="I249" i="35"/>
  <c r="H249" i="35"/>
  <c r="G249" i="35"/>
  <c r="F249" i="35"/>
  <c r="E249" i="35"/>
  <c r="D249" i="35"/>
  <c r="D98" i="3"/>
  <c r="D180" i="27" s="1"/>
  <c r="C242" i="35"/>
  <c r="D96" i="3" s="1"/>
  <c r="D177" i="27" s="1"/>
  <c r="C241" i="35"/>
  <c r="C240" i="35"/>
  <c r="C239" i="35"/>
  <c r="D93" i="3" s="1"/>
  <c r="C238" i="35"/>
  <c r="V237" i="35"/>
  <c r="U237" i="35"/>
  <c r="T237" i="35"/>
  <c r="R237" i="35"/>
  <c r="Q237" i="35"/>
  <c r="P237" i="35"/>
  <c r="O237" i="35"/>
  <c r="N237" i="35"/>
  <c r="M237" i="35"/>
  <c r="L237" i="35"/>
  <c r="K237" i="35"/>
  <c r="J237" i="35"/>
  <c r="I237" i="35"/>
  <c r="H237" i="35"/>
  <c r="G237" i="35"/>
  <c r="F237" i="35"/>
  <c r="E237" i="35"/>
  <c r="D237" i="35"/>
  <c r="C235" i="35"/>
  <c r="D88" i="3" s="1"/>
  <c r="D170" i="27" s="1"/>
  <c r="C234" i="35"/>
  <c r="V233" i="35"/>
  <c r="U233" i="35"/>
  <c r="T233" i="35"/>
  <c r="R233" i="35"/>
  <c r="Q233" i="35"/>
  <c r="P233" i="35"/>
  <c r="O233" i="35"/>
  <c r="N233" i="35"/>
  <c r="M233" i="35"/>
  <c r="L233" i="35"/>
  <c r="K233" i="35"/>
  <c r="J233" i="35"/>
  <c r="I233" i="35"/>
  <c r="H233" i="35"/>
  <c r="G233" i="35"/>
  <c r="F233" i="35"/>
  <c r="E233" i="35"/>
  <c r="D233" i="35"/>
  <c r="C231" i="35"/>
  <c r="C230" i="35"/>
  <c r="C229" i="35"/>
  <c r="D82" i="3" s="1"/>
  <c r="D163" i="27" s="1"/>
  <c r="C228" i="35"/>
  <c r="D81" i="3" s="1"/>
  <c r="D161" i="27" s="1"/>
  <c r="V227" i="35"/>
  <c r="U227" i="35"/>
  <c r="T227" i="35"/>
  <c r="R227" i="35"/>
  <c r="Q227" i="35"/>
  <c r="P227" i="35"/>
  <c r="O227" i="35"/>
  <c r="N227" i="35"/>
  <c r="M227" i="35"/>
  <c r="L227" i="35"/>
  <c r="K227" i="35"/>
  <c r="J227" i="35"/>
  <c r="I227" i="35"/>
  <c r="H227" i="35"/>
  <c r="G227" i="35"/>
  <c r="F227" i="35"/>
  <c r="E227" i="35"/>
  <c r="D227" i="35"/>
  <c r="I226" i="35"/>
  <c r="C225" i="35"/>
  <c r="V224" i="35"/>
  <c r="U224" i="35"/>
  <c r="T224" i="35"/>
  <c r="R224" i="35"/>
  <c r="Q224" i="35"/>
  <c r="P224" i="35"/>
  <c r="O224" i="35"/>
  <c r="N224" i="35"/>
  <c r="M224" i="35"/>
  <c r="L224" i="35"/>
  <c r="K224" i="35"/>
  <c r="J224" i="35"/>
  <c r="I224" i="35"/>
  <c r="H224" i="35"/>
  <c r="G224" i="35"/>
  <c r="F224" i="35"/>
  <c r="E224" i="35"/>
  <c r="D224" i="35"/>
  <c r="C219" i="35"/>
  <c r="D70" i="3" s="1"/>
  <c r="D69" i="3" s="1"/>
  <c r="F218" i="35"/>
  <c r="C218" i="35" s="1"/>
  <c r="C215" i="35"/>
  <c r="D67" i="3" s="1"/>
  <c r="D136" i="27" s="1"/>
  <c r="C214" i="35"/>
  <c r="C213" i="35"/>
  <c r="D65" i="3" s="1"/>
  <c r="D134" i="27" s="1"/>
  <c r="C212" i="35"/>
  <c r="C211" i="35"/>
  <c r="C210" i="35"/>
  <c r="D62" i="3" s="1"/>
  <c r="V209" i="35"/>
  <c r="U209" i="35"/>
  <c r="T209" i="35"/>
  <c r="R209" i="35"/>
  <c r="Q209" i="35"/>
  <c r="P209" i="35"/>
  <c r="O209" i="35"/>
  <c r="N209" i="35"/>
  <c r="M209" i="35"/>
  <c r="L209" i="35"/>
  <c r="K209" i="35"/>
  <c r="J209" i="35"/>
  <c r="I209" i="35"/>
  <c r="H209" i="35"/>
  <c r="G209" i="35"/>
  <c r="F209" i="35"/>
  <c r="E209" i="35"/>
  <c r="D209" i="35"/>
  <c r="C207" i="35"/>
  <c r="V206" i="35"/>
  <c r="U206" i="35"/>
  <c r="T206" i="35"/>
  <c r="R206" i="35"/>
  <c r="Q206" i="35"/>
  <c r="P206" i="35"/>
  <c r="O206" i="35"/>
  <c r="N206" i="35"/>
  <c r="M206" i="35"/>
  <c r="L206" i="35"/>
  <c r="K206" i="35"/>
  <c r="J206" i="35"/>
  <c r="I206" i="35"/>
  <c r="H206" i="35"/>
  <c r="G206" i="35"/>
  <c r="F206" i="35"/>
  <c r="E206" i="35"/>
  <c r="D206" i="35"/>
  <c r="N204" i="35"/>
  <c r="N203" i="35" s="1"/>
  <c r="U203" i="35"/>
  <c r="T203" i="35"/>
  <c r="R203" i="35"/>
  <c r="Q203" i="35"/>
  <c r="P203" i="35"/>
  <c r="O203" i="35"/>
  <c r="M203" i="35"/>
  <c r="L203" i="35"/>
  <c r="K203" i="35"/>
  <c r="J203" i="35"/>
  <c r="I203" i="35"/>
  <c r="H203" i="35"/>
  <c r="G203" i="35"/>
  <c r="F203" i="35"/>
  <c r="C197" i="35"/>
  <c r="D49" i="3" s="1"/>
  <c r="D114" i="27" s="1"/>
  <c r="C196" i="35"/>
  <c r="D48" i="3" s="1"/>
  <c r="D113" i="27" s="1"/>
  <c r="H113" i="27" s="1"/>
  <c r="V195" i="35"/>
  <c r="V194" i="35" s="1"/>
  <c r="E195" i="35"/>
  <c r="E194" i="35" s="1"/>
  <c r="D195" i="35"/>
  <c r="D194" i="35" s="1"/>
  <c r="U194" i="35"/>
  <c r="T194" i="35"/>
  <c r="R194" i="35"/>
  <c r="Q194" i="35"/>
  <c r="P194" i="35"/>
  <c r="O194" i="35"/>
  <c r="N194" i="35"/>
  <c r="M194" i="35"/>
  <c r="L194" i="35"/>
  <c r="K194" i="35"/>
  <c r="J194" i="35"/>
  <c r="I194" i="35"/>
  <c r="H194" i="35"/>
  <c r="G194" i="35"/>
  <c r="F194" i="35"/>
  <c r="C192" i="35"/>
  <c r="D44" i="3" s="1"/>
  <c r="D104" i="27" s="1"/>
  <c r="H104" i="27" s="1"/>
  <c r="C191" i="35"/>
  <c r="V190" i="35"/>
  <c r="U190" i="35"/>
  <c r="T190" i="35"/>
  <c r="R190" i="35"/>
  <c r="Q190" i="35"/>
  <c r="P190" i="35"/>
  <c r="O190" i="35"/>
  <c r="N190" i="35"/>
  <c r="M190" i="35"/>
  <c r="L190" i="35"/>
  <c r="K190" i="35"/>
  <c r="J190" i="35"/>
  <c r="I190" i="35"/>
  <c r="H190" i="35"/>
  <c r="G190" i="35"/>
  <c r="F190" i="35"/>
  <c r="E190" i="35"/>
  <c r="D190" i="35"/>
  <c r="C188" i="35"/>
  <c r="C187" i="35"/>
  <c r="D40" i="3" s="1"/>
  <c r="D39" i="3" s="1"/>
  <c r="V186" i="35"/>
  <c r="U186" i="35"/>
  <c r="T186" i="35"/>
  <c r="R186" i="35"/>
  <c r="Q186" i="35"/>
  <c r="P186" i="35"/>
  <c r="O186" i="35"/>
  <c r="N186" i="35"/>
  <c r="M186" i="35"/>
  <c r="L186" i="35"/>
  <c r="K186" i="35"/>
  <c r="J186" i="35"/>
  <c r="I186" i="35"/>
  <c r="H186" i="35"/>
  <c r="G186" i="35"/>
  <c r="F186" i="35"/>
  <c r="E186" i="35"/>
  <c r="D186" i="35"/>
  <c r="T178" i="35"/>
  <c r="J178" i="35"/>
  <c r="T174" i="35"/>
  <c r="J174" i="35"/>
  <c r="C172" i="35"/>
  <c r="D25" i="3" s="1"/>
  <c r="D77" i="27" s="1"/>
  <c r="C171" i="35"/>
  <c r="D24" i="3" s="1"/>
  <c r="D76" i="27" s="1"/>
  <c r="C169" i="35"/>
  <c r="C168" i="35"/>
  <c r="T167" i="35"/>
  <c r="J167" i="35"/>
  <c r="C165" i="35"/>
  <c r="C164" i="35"/>
  <c r="C163" i="35"/>
  <c r="V162" i="35"/>
  <c r="U162" i="35"/>
  <c r="T162" i="35"/>
  <c r="R162" i="35"/>
  <c r="Q162" i="35"/>
  <c r="P162" i="35"/>
  <c r="O162" i="35"/>
  <c r="N162" i="35"/>
  <c r="M162" i="35"/>
  <c r="L162" i="35"/>
  <c r="K162" i="35"/>
  <c r="J162" i="35"/>
  <c r="I162" i="35"/>
  <c r="H162" i="35"/>
  <c r="G162" i="35"/>
  <c r="F162" i="35"/>
  <c r="E162" i="35"/>
  <c r="D162" i="35"/>
  <c r="C160" i="35"/>
  <c r="C159" i="35"/>
  <c r="C158" i="35"/>
  <c r="V156" i="35"/>
  <c r="U156" i="35"/>
  <c r="U176" i="35" s="1"/>
  <c r="T156" i="35"/>
  <c r="R156" i="35"/>
  <c r="R176" i="35" s="1"/>
  <c r="Q156" i="35"/>
  <c r="Q181" i="35" s="1"/>
  <c r="P156" i="35"/>
  <c r="P181" i="35" s="1"/>
  <c r="O156" i="35"/>
  <c r="N156" i="35"/>
  <c r="N170" i="35" s="1"/>
  <c r="N167" i="35" s="1"/>
  <c r="M156" i="35"/>
  <c r="M170" i="35" s="1"/>
  <c r="M167" i="35" s="1"/>
  <c r="L156" i="35"/>
  <c r="L170" i="35" s="1"/>
  <c r="L167" i="35" s="1"/>
  <c r="K156" i="35"/>
  <c r="K176" i="35" s="1"/>
  <c r="J156" i="35"/>
  <c r="H156" i="35"/>
  <c r="H176" i="35" s="1"/>
  <c r="G156" i="35"/>
  <c r="G181" i="35" s="1"/>
  <c r="F156" i="35"/>
  <c r="F181" i="35" s="1"/>
  <c r="E156" i="35"/>
  <c r="E181" i="35" s="1"/>
  <c r="D156" i="35"/>
  <c r="D170" i="35" s="1"/>
  <c r="C133" i="35"/>
  <c r="D205" i="32" s="1"/>
  <c r="D229" i="40" s="1"/>
  <c r="C132" i="35"/>
  <c r="D204" i="32" s="1"/>
  <c r="D228" i="40" s="1"/>
  <c r="V131" i="35"/>
  <c r="V129" i="35" s="1"/>
  <c r="U131" i="35"/>
  <c r="U129" i="35" s="1"/>
  <c r="T131" i="35"/>
  <c r="T129" i="35" s="1"/>
  <c r="R131" i="35"/>
  <c r="R129" i="35" s="1"/>
  <c r="Q131" i="35"/>
  <c r="Q129" i="35" s="1"/>
  <c r="P131" i="35"/>
  <c r="P129" i="35" s="1"/>
  <c r="O131" i="35"/>
  <c r="O129" i="35" s="1"/>
  <c r="N131" i="35"/>
  <c r="N129" i="35" s="1"/>
  <c r="M131" i="35"/>
  <c r="M129" i="35" s="1"/>
  <c r="L131" i="35"/>
  <c r="L129" i="35" s="1"/>
  <c r="K131" i="35"/>
  <c r="K129" i="35" s="1"/>
  <c r="J131" i="35"/>
  <c r="J129" i="35" s="1"/>
  <c r="I131" i="35"/>
  <c r="I129" i="35" s="1"/>
  <c r="H131" i="35"/>
  <c r="H129" i="35" s="1"/>
  <c r="G131" i="35"/>
  <c r="G129" i="35" s="1"/>
  <c r="F131" i="35"/>
  <c r="F129" i="35" s="1"/>
  <c r="E131" i="35"/>
  <c r="E129" i="35" s="1"/>
  <c r="D131" i="35"/>
  <c r="D129" i="35" s="1"/>
  <c r="C126" i="35"/>
  <c r="C125" i="35" s="1"/>
  <c r="C123" i="35" s="1"/>
  <c r="V125" i="35"/>
  <c r="V123" i="35" s="1"/>
  <c r="U125" i="35"/>
  <c r="U123" i="35" s="1"/>
  <c r="T125" i="35"/>
  <c r="T123" i="35" s="1"/>
  <c r="R125" i="35"/>
  <c r="R123" i="35" s="1"/>
  <c r="Q125" i="35"/>
  <c r="Q123" i="35" s="1"/>
  <c r="P125" i="35"/>
  <c r="P123" i="35" s="1"/>
  <c r="O125" i="35"/>
  <c r="O123" i="35" s="1"/>
  <c r="N125" i="35"/>
  <c r="N123" i="35" s="1"/>
  <c r="M125" i="35"/>
  <c r="M123" i="35" s="1"/>
  <c r="L125" i="35"/>
  <c r="L123" i="35" s="1"/>
  <c r="K125" i="35"/>
  <c r="K123" i="35" s="1"/>
  <c r="J125" i="35"/>
  <c r="J123" i="35" s="1"/>
  <c r="I125" i="35"/>
  <c r="I123" i="35" s="1"/>
  <c r="H125" i="35"/>
  <c r="H123" i="35" s="1"/>
  <c r="G125" i="35"/>
  <c r="G123" i="35" s="1"/>
  <c r="F125" i="35"/>
  <c r="F123" i="35" s="1"/>
  <c r="E125" i="35"/>
  <c r="E123" i="35" s="1"/>
  <c r="D125" i="35"/>
  <c r="D123" i="35" s="1"/>
  <c r="C120" i="35"/>
  <c r="C119" i="35" s="1"/>
  <c r="V119" i="35"/>
  <c r="U119" i="35"/>
  <c r="T119" i="35"/>
  <c r="R119" i="35"/>
  <c r="Q119" i="35"/>
  <c r="P119" i="35"/>
  <c r="O119" i="35"/>
  <c r="N119" i="35"/>
  <c r="M119" i="35"/>
  <c r="L119" i="35"/>
  <c r="K119" i="35"/>
  <c r="J119" i="35"/>
  <c r="I119" i="35"/>
  <c r="H119" i="35"/>
  <c r="G119" i="35"/>
  <c r="F119" i="35"/>
  <c r="E119" i="35"/>
  <c r="D119" i="35"/>
  <c r="C117" i="35"/>
  <c r="C116" i="35"/>
  <c r="D185" i="32" s="1"/>
  <c r="D200" i="40" s="1"/>
  <c r="V115" i="35"/>
  <c r="U115" i="35"/>
  <c r="T115" i="35"/>
  <c r="R115" i="35"/>
  <c r="Q115" i="35"/>
  <c r="P115" i="35"/>
  <c r="O115" i="35"/>
  <c r="N115" i="35"/>
  <c r="M115" i="35"/>
  <c r="L115" i="35"/>
  <c r="K115" i="35"/>
  <c r="J115" i="35"/>
  <c r="I115" i="35"/>
  <c r="H115" i="35"/>
  <c r="G115" i="35"/>
  <c r="F115" i="35"/>
  <c r="E115" i="35"/>
  <c r="D115" i="35"/>
  <c r="C113" i="35"/>
  <c r="D182" i="32" s="1"/>
  <c r="D195" i="40" s="1"/>
  <c r="C112" i="35"/>
  <c r="C111" i="35"/>
  <c r="D180" i="32" s="1"/>
  <c r="D191" i="40" s="1"/>
  <c r="C110" i="35"/>
  <c r="D179" i="32" s="1"/>
  <c r="D190" i="40" s="1"/>
  <c r="C109" i="35"/>
  <c r="D178" i="32" s="1"/>
  <c r="D189" i="40" s="1"/>
  <c r="V108" i="35"/>
  <c r="U108" i="35"/>
  <c r="T108" i="35"/>
  <c r="R108" i="35"/>
  <c r="Q108" i="35"/>
  <c r="P108" i="35"/>
  <c r="O108" i="35"/>
  <c r="N108" i="35"/>
  <c r="M108" i="35"/>
  <c r="L108" i="35"/>
  <c r="K108" i="35"/>
  <c r="J108" i="35"/>
  <c r="I108" i="35"/>
  <c r="H108" i="35"/>
  <c r="G108" i="35"/>
  <c r="F108" i="35"/>
  <c r="E108" i="35"/>
  <c r="D108" i="35"/>
  <c r="C103" i="35"/>
  <c r="D172" i="32" s="1"/>
  <c r="D180" i="40" s="1"/>
  <c r="C102" i="35"/>
  <c r="D171" i="32" s="1"/>
  <c r="D179" i="40" s="1"/>
  <c r="C101" i="35"/>
  <c r="D170" i="32" s="1"/>
  <c r="D178" i="40" s="1"/>
  <c r="C100" i="35"/>
  <c r="D169" i="32" s="1"/>
  <c r="D177" i="40" s="1"/>
  <c r="C99" i="35"/>
  <c r="D168" i="32" s="1"/>
  <c r="D175" i="40" s="1"/>
  <c r="V98" i="35"/>
  <c r="U98" i="35"/>
  <c r="T98" i="35"/>
  <c r="R98" i="35"/>
  <c r="Q98" i="35"/>
  <c r="P98" i="35"/>
  <c r="O98" i="35"/>
  <c r="N98" i="35"/>
  <c r="M98" i="35"/>
  <c r="L98" i="35"/>
  <c r="K98" i="35"/>
  <c r="J98" i="35"/>
  <c r="I98" i="35"/>
  <c r="H98" i="35"/>
  <c r="G98" i="35"/>
  <c r="F98" i="35"/>
  <c r="E98" i="35"/>
  <c r="D98" i="35"/>
  <c r="C96" i="35"/>
  <c r="D165" i="32" s="1"/>
  <c r="D172" i="40" s="1"/>
  <c r="C95" i="35"/>
  <c r="D164" i="32" s="1"/>
  <c r="D171" i="40" s="1"/>
  <c r="V94" i="35"/>
  <c r="C92" i="35"/>
  <c r="D161" i="32" s="1"/>
  <c r="D166" i="40" s="1"/>
  <c r="C91" i="35"/>
  <c r="D160" i="32" s="1"/>
  <c r="D164" i="40" s="1"/>
  <c r="C90" i="35"/>
  <c r="D159" i="32" s="1"/>
  <c r="D163" i="40" s="1"/>
  <c r="V89" i="35"/>
  <c r="U89" i="35"/>
  <c r="T89" i="35"/>
  <c r="R89" i="35"/>
  <c r="Q89" i="35"/>
  <c r="P89" i="35"/>
  <c r="O89" i="35"/>
  <c r="N89" i="35"/>
  <c r="M89" i="35"/>
  <c r="L89" i="35"/>
  <c r="K89" i="35"/>
  <c r="J89" i="35"/>
  <c r="I89" i="35"/>
  <c r="H89" i="35"/>
  <c r="G89" i="35"/>
  <c r="F89" i="35"/>
  <c r="E89" i="35"/>
  <c r="D89" i="35"/>
  <c r="C87" i="35"/>
  <c r="D156" i="32" s="1"/>
  <c r="D153" i="40" s="1"/>
  <c r="C86" i="35"/>
  <c r="D155" i="32" s="1"/>
  <c r="D151" i="40" s="1"/>
  <c r="C85" i="35"/>
  <c r="D154" i="32" s="1"/>
  <c r="D150" i="40" s="1"/>
  <c r="V84" i="35"/>
  <c r="U84" i="35"/>
  <c r="T84" i="35"/>
  <c r="R84" i="35"/>
  <c r="Q84" i="35"/>
  <c r="P84" i="35"/>
  <c r="O84" i="35"/>
  <c r="N84" i="35"/>
  <c r="M84" i="35"/>
  <c r="L84" i="35"/>
  <c r="K84" i="35"/>
  <c r="J84" i="35"/>
  <c r="I84" i="35"/>
  <c r="H84" i="35"/>
  <c r="G84" i="35"/>
  <c r="F84" i="35"/>
  <c r="E84" i="35"/>
  <c r="D84" i="35"/>
  <c r="C79" i="35"/>
  <c r="D148" i="32" s="1"/>
  <c r="D144" i="40" s="1"/>
  <c r="V78" i="35"/>
  <c r="U78" i="35"/>
  <c r="T78" i="35"/>
  <c r="R78" i="35"/>
  <c r="Q78" i="35"/>
  <c r="P78" i="35"/>
  <c r="O78" i="35"/>
  <c r="N78" i="35"/>
  <c r="M78" i="35"/>
  <c r="L78" i="35"/>
  <c r="K78" i="35"/>
  <c r="J78" i="35"/>
  <c r="I78" i="35"/>
  <c r="H78" i="35"/>
  <c r="G78" i="35"/>
  <c r="F78" i="35"/>
  <c r="E78" i="35"/>
  <c r="D78" i="35"/>
  <c r="C76" i="35"/>
  <c r="D145" i="32" s="1"/>
  <c r="D141" i="40" s="1"/>
  <c r="C75" i="35"/>
  <c r="D144" i="32" s="1"/>
  <c r="D140" i="40" s="1"/>
  <c r="C74" i="35"/>
  <c r="D143" i="32" s="1"/>
  <c r="D139" i="40" s="1"/>
  <c r="C73" i="35"/>
  <c r="D140" i="32" s="1"/>
  <c r="D138" i="40" s="1"/>
  <c r="C72" i="35"/>
  <c r="D142" i="32" s="1"/>
  <c r="D137" i="40" s="1"/>
  <c r="C71" i="35"/>
  <c r="D141" i="32" s="1"/>
  <c r="D136" i="40" s="1"/>
  <c r="C70" i="35"/>
  <c r="D139" i="32" s="1"/>
  <c r="D134" i="40" s="1"/>
  <c r="V69" i="35"/>
  <c r="U69" i="35"/>
  <c r="T69" i="35"/>
  <c r="R69" i="35"/>
  <c r="Q69" i="35"/>
  <c r="P69" i="35"/>
  <c r="O69" i="35"/>
  <c r="N69" i="35"/>
  <c r="M69" i="35"/>
  <c r="L69" i="35"/>
  <c r="K69" i="35"/>
  <c r="J69" i="35"/>
  <c r="I69" i="35"/>
  <c r="H69" i="35"/>
  <c r="G69" i="35"/>
  <c r="F69" i="35"/>
  <c r="E69" i="35"/>
  <c r="D69" i="35"/>
  <c r="C67" i="35"/>
  <c r="D136" i="32" s="1"/>
  <c r="D127" i="40" s="1"/>
  <c r="F66" i="35"/>
  <c r="C66" i="35" s="1"/>
  <c r="C60" i="35"/>
  <c r="D129" i="32" s="1"/>
  <c r="D121" i="40" s="1"/>
  <c r="C59" i="35"/>
  <c r="D128" i="32" s="1"/>
  <c r="D120" i="40" s="1"/>
  <c r="C58" i="35"/>
  <c r="C57" i="35"/>
  <c r="D126" i="32" s="1"/>
  <c r="D118" i="40" s="1"/>
  <c r="V56" i="35"/>
  <c r="U56" i="35"/>
  <c r="T56" i="35"/>
  <c r="R56" i="35"/>
  <c r="Q56" i="35"/>
  <c r="P56" i="35"/>
  <c r="O56" i="35"/>
  <c r="N56" i="35"/>
  <c r="M56" i="35"/>
  <c r="L56" i="35"/>
  <c r="K56" i="35"/>
  <c r="J56" i="35"/>
  <c r="I56" i="35"/>
  <c r="H56" i="35"/>
  <c r="G56" i="35"/>
  <c r="F56" i="35"/>
  <c r="E56" i="35"/>
  <c r="D56" i="35"/>
  <c r="C54" i="35"/>
  <c r="D123" i="32" s="1"/>
  <c r="D112" i="40" s="1"/>
  <c r="H112" i="40" s="1"/>
  <c r="C53" i="35"/>
  <c r="D122" i="32" s="1"/>
  <c r="D111" i="40" s="1"/>
  <c r="H111" i="40" s="1"/>
  <c r="C52" i="35"/>
  <c r="D121" i="32" s="1"/>
  <c r="D110" i="40" s="1"/>
  <c r="H110" i="40" s="1"/>
  <c r="C51" i="35"/>
  <c r="D120" i="32" s="1"/>
  <c r="D109" i="40" s="1"/>
  <c r="C50" i="35"/>
  <c r="V49" i="35"/>
  <c r="U49" i="35"/>
  <c r="T49" i="35"/>
  <c r="R49" i="35"/>
  <c r="Q49" i="35"/>
  <c r="P49" i="35"/>
  <c r="O49" i="35"/>
  <c r="N49" i="35"/>
  <c r="M49" i="35"/>
  <c r="L49" i="35"/>
  <c r="K49" i="35"/>
  <c r="J49" i="35"/>
  <c r="I49" i="35"/>
  <c r="H49" i="35"/>
  <c r="G49" i="35"/>
  <c r="F49" i="35"/>
  <c r="E49" i="35"/>
  <c r="D49" i="35"/>
  <c r="C47" i="35"/>
  <c r="D116" i="32" s="1"/>
  <c r="D104" i="40" s="1"/>
  <c r="C46" i="35"/>
  <c r="V45" i="35"/>
  <c r="U45" i="35"/>
  <c r="T45" i="35"/>
  <c r="R45" i="35"/>
  <c r="Q45" i="35"/>
  <c r="P45" i="35"/>
  <c r="O45" i="35"/>
  <c r="N45" i="35"/>
  <c r="M45" i="35"/>
  <c r="L45" i="35"/>
  <c r="K45" i="35"/>
  <c r="J45" i="35"/>
  <c r="I45" i="35"/>
  <c r="H45" i="35"/>
  <c r="G45" i="35"/>
  <c r="F45" i="35"/>
  <c r="E45" i="35"/>
  <c r="D45" i="35"/>
  <c r="C43" i="35"/>
  <c r="D112" i="32" s="1"/>
  <c r="D97" i="40" s="1"/>
  <c r="C42" i="35"/>
  <c r="D111" i="32" s="1"/>
  <c r="D96" i="40" s="1"/>
  <c r="V41" i="35"/>
  <c r="U41" i="35"/>
  <c r="T41" i="35"/>
  <c r="R41" i="35"/>
  <c r="Q41" i="35"/>
  <c r="P41" i="35"/>
  <c r="O41" i="35"/>
  <c r="N41" i="35"/>
  <c r="M41" i="35"/>
  <c r="L41" i="35"/>
  <c r="K41" i="35"/>
  <c r="J41" i="35"/>
  <c r="I41" i="35"/>
  <c r="H41" i="35"/>
  <c r="G41" i="35"/>
  <c r="F41" i="35"/>
  <c r="E41" i="35"/>
  <c r="D41" i="35"/>
  <c r="U33" i="35"/>
  <c r="M33" i="35"/>
  <c r="N32" i="35"/>
  <c r="U29" i="35"/>
  <c r="M29" i="35"/>
  <c r="C27" i="35"/>
  <c r="C26" i="35"/>
  <c r="D96" i="32" s="1"/>
  <c r="C24" i="35"/>
  <c r="C23" i="35"/>
  <c r="D94" i="32" s="1"/>
  <c r="D78" i="40" s="1"/>
  <c r="U22" i="35"/>
  <c r="M22" i="35"/>
  <c r="C20" i="35"/>
  <c r="D91" i="32" s="1"/>
  <c r="D75" i="40" s="1"/>
  <c r="H75" i="40" s="1"/>
  <c r="C19" i="35"/>
  <c r="C18" i="35"/>
  <c r="V17" i="35"/>
  <c r="U17" i="35"/>
  <c r="T17" i="35"/>
  <c r="R17" i="35"/>
  <c r="Q17" i="35"/>
  <c r="P17" i="35"/>
  <c r="O17" i="35"/>
  <c r="N17" i="35"/>
  <c r="M17" i="35"/>
  <c r="L17" i="35"/>
  <c r="K17" i="35"/>
  <c r="J17" i="35"/>
  <c r="I17" i="35"/>
  <c r="H17" i="35"/>
  <c r="G17" i="35"/>
  <c r="F17" i="35"/>
  <c r="E17" i="35"/>
  <c r="D17" i="35"/>
  <c r="C15" i="35"/>
  <c r="C14" i="35"/>
  <c r="D87" i="32" s="1"/>
  <c r="D71" i="40" s="1"/>
  <c r="C13" i="35"/>
  <c r="D86" i="32" s="1"/>
  <c r="D70" i="40" s="1"/>
  <c r="C12" i="35"/>
  <c r="D85" i="32" s="1"/>
  <c r="D69" i="40" s="1"/>
  <c r="V11" i="35"/>
  <c r="V31" i="35" s="1"/>
  <c r="U11" i="35"/>
  <c r="T11" i="35"/>
  <c r="T25" i="35" s="1"/>
  <c r="T22" i="35" s="1"/>
  <c r="R11" i="35"/>
  <c r="R25" i="35" s="1"/>
  <c r="R22" i="35" s="1"/>
  <c r="Q11" i="35"/>
  <c r="Q25" i="35" s="1"/>
  <c r="Q22" i="35" s="1"/>
  <c r="P11" i="35"/>
  <c r="P34" i="35" s="1"/>
  <c r="O11" i="35"/>
  <c r="O35" i="35" s="1"/>
  <c r="N11" i="35"/>
  <c r="N36" i="35" s="1"/>
  <c r="M11" i="35"/>
  <c r="L11" i="35"/>
  <c r="L30" i="35" s="1"/>
  <c r="K11" i="35"/>
  <c r="K31" i="35" s="1"/>
  <c r="J11" i="35"/>
  <c r="J25" i="35" s="1"/>
  <c r="J22" i="35" s="1"/>
  <c r="I11" i="35"/>
  <c r="H11" i="35"/>
  <c r="H25" i="35" s="1"/>
  <c r="H22" i="35" s="1"/>
  <c r="G11" i="35"/>
  <c r="G34" i="35" s="1"/>
  <c r="F11" i="35"/>
  <c r="F35" i="35" s="1"/>
  <c r="E11" i="35"/>
  <c r="E36" i="35" s="1"/>
  <c r="D11" i="35"/>
  <c r="D30" i="35" s="1"/>
  <c r="A4" i="35"/>
  <c r="G177" i="39"/>
  <c r="G174" i="39"/>
  <c r="G172" i="39"/>
  <c r="G170" i="39"/>
  <c r="G169" i="39"/>
  <c r="F167" i="39"/>
  <c r="F161" i="39" s="1"/>
  <c r="E167" i="39"/>
  <c r="E161" i="39" s="1"/>
  <c r="D167" i="39"/>
  <c r="G165" i="39"/>
  <c r="G163" i="39"/>
  <c r="G158" i="39"/>
  <c r="F157" i="39"/>
  <c r="F154" i="39" s="1"/>
  <c r="G156" i="39"/>
  <c r="G152" i="39"/>
  <c r="F151" i="39"/>
  <c r="G150" i="39"/>
  <c r="G149" i="39"/>
  <c r="D144" i="39"/>
  <c r="D143" i="39"/>
  <c r="G142" i="39"/>
  <c r="E141" i="39"/>
  <c r="D141" i="39"/>
  <c r="G133" i="39"/>
  <c r="G126" i="39"/>
  <c r="F125" i="39"/>
  <c r="F123" i="39" s="1"/>
  <c r="D125" i="39"/>
  <c r="D123" i="39" s="1"/>
  <c r="G83" i="39"/>
  <c r="G80" i="39"/>
  <c r="G77" i="39"/>
  <c r="G76" i="39"/>
  <c r="F74" i="39"/>
  <c r="F66" i="39" s="1"/>
  <c r="E74" i="39"/>
  <c r="E66" i="39" s="1"/>
  <c r="D74" i="39"/>
  <c r="D66" i="39" s="1"/>
  <c r="G71" i="39"/>
  <c r="G68" i="39"/>
  <c r="G63" i="39"/>
  <c r="G62" i="39"/>
  <c r="G61" i="39"/>
  <c r="F59" i="39"/>
  <c r="E59" i="39"/>
  <c r="D59" i="39"/>
  <c r="F56" i="39"/>
  <c r="D56" i="39"/>
  <c r="F55" i="39"/>
  <c r="G54" i="39"/>
  <c r="G53" i="39"/>
  <c r="E48" i="39"/>
  <c r="G46" i="39"/>
  <c r="D45" i="39"/>
  <c r="E44" i="39"/>
  <c r="D44" i="39"/>
  <c r="G37" i="39"/>
  <c r="F35" i="39"/>
  <c r="D35" i="39"/>
  <c r="G30" i="39"/>
  <c r="G29" i="39"/>
  <c r="F27" i="39"/>
  <c r="E27" i="39"/>
  <c r="D27" i="39"/>
  <c r="A3" i="39"/>
  <c r="A99" i="39" s="1"/>
  <c r="F236" i="27"/>
  <c r="F235" i="27" s="1"/>
  <c r="F233" i="27" s="1"/>
  <c r="F27" i="27" s="1"/>
  <c r="E236" i="27"/>
  <c r="E157" i="39" s="1"/>
  <c r="E154" i="39" s="1"/>
  <c r="G235" i="27"/>
  <c r="G233" i="27" s="1"/>
  <c r="G27" i="27" s="1"/>
  <c r="H230" i="27"/>
  <c r="G228" i="27"/>
  <c r="E228" i="27"/>
  <c r="H226" i="27"/>
  <c r="G224" i="27"/>
  <c r="G223" i="27" s="1"/>
  <c r="E224" i="27"/>
  <c r="E223" i="27" s="1"/>
  <c r="G220" i="27"/>
  <c r="G217" i="27"/>
  <c r="D217" i="27"/>
  <c r="D215" i="27"/>
  <c r="D214" i="27" s="1"/>
  <c r="G214" i="27"/>
  <c r="G213" i="27" s="1"/>
  <c r="F131" i="39"/>
  <c r="F208" i="27"/>
  <c r="F207" i="27" s="1"/>
  <c r="E208" i="27"/>
  <c r="E207" i="27" s="1"/>
  <c r="G207" i="27"/>
  <c r="F205" i="27"/>
  <c r="F204" i="27"/>
  <c r="H203" i="27"/>
  <c r="G201" i="27"/>
  <c r="D201" i="27"/>
  <c r="E198" i="27"/>
  <c r="F197" i="27"/>
  <c r="F196" i="27"/>
  <c r="F193" i="27"/>
  <c r="F192" i="27"/>
  <c r="G191" i="27"/>
  <c r="G185" i="27"/>
  <c r="G183" i="27" s="1"/>
  <c r="G21" i="27" s="1"/>
  <c r="F185" i="27"/>
  <c r="F183" i="27" s="1"/>
  <c r="F21" i="27" s="1"/>
  <c r="D185" i="27"/>
  <c r="D183" i="27" s="1"/>
  <c r="D21" i="27" s="1"/>
  <c r="F180" i="27"/>
  <c r="F178" i="27"/>
  <c r="F177" i="27"/>
  <c r="E177" i="27"/>
  <c r="F176" i="27"/>
  <c r="G173" i="27"/>
  <c r="G172" i="27" s="1"/>
  <c r="F170" i="27"/>
  <c r="F169" i="27"/>
  <c r="G168" i="27"/>
  <c r="G165" i="27"/>
  <c r="F165" i="27"/>
  <c r="G162" i="27"/>
  <c r="F162" i="27"/>
  <c r="G161" i="27"/>
  <c r="F161" i="27"/>
  <c r="G160" i="27"/>
  <c r="F160" i="27"/>
  <c r="G156" i="27"/>
  <c r="F156" i="27"/>
  <c r="D156" i="27"/>
  <c r="F153" i="27"/>
  <c r="H152" i="27"/>
  <c r="F151" i="27"/>
  <c r="E151" i="27"/>
  <c r="F150" i="27"/>
  <c r="G149" i="27"/>
  <c r="E144" i="27"/>
  <c r="H144" i="27" s="1"/>
  <c r="G142" i="27"/>
  <c r="F142" i="27"/>
  <c r="D142" i="27"/>
  <c r="F139" i="27"/>
  <c r="E139" i="27"/>
  <c r="E135" i="27"/>
  <c r="F133" i="27"/>
  <c r="F132" i="27"/>
  <c r="F131" i="27"/>
  <c r="E130" i="27"/>
  <c r="H130" i="27" s="1"/>
  <c r="F129" i="27"/>
  <c r="F140" i="39" s="1"/>
  <c r="G140" i="39" s="1"/>
  <c r="G128" i="27"/>
  <c r="G124" i="27"/>
  <c r="F124" i="27"/>
  <c r="F122" i="27"/>
  <c r="F121" i="27" s="1"/>
  <c r="E122" i="27"/>
  <c r="E121" i="27" s="1"/>
  <c r="G121" i="27"/>
  <c r="E112" i="27"/>
  <c r="F111" i="27"/>
  <c r="G108" i="27"/>
  <c r="H106" i="27"/>
  <c r="E105" i="27"/>
  <c r="H105" i="27" s="1"/>
  <c r="G100" i="27"/>
  <c r="G95" i="27"/>
  <c r="F95" i="27"/>
  <c r="D95" i="27"/>
  <c r="F91" i="27"/>
  <c r="G91" i="27"/>
  <c r="G72" i="27"/>
  <c r="F70" i="27"/>
  <c r="F69" i="27" s="1"/>
  <c r="F68" i="27"/>
  <c r="G64" i="27"/>
  <c r="G17" i="27"/>
  <c r="C2449" i="3"/>
  <c r="E2385" i="3"/>
  <c r="E2397" i="3" s="1"/>
  <c r="E2361" i="3"/>
  <c r="E2356" i="3"/>
  <c r="F221" i="27"/>
  <c r="F220" i="27" s="1"/>
  <c r="F211" i="27" s="1"/>
  <c r="E2303" i="3"/>
  <c r="F115" i="27"/>
  <c r="F110" i="27"/>
  <c r="F103" i="27"/>
  <c r="F100" i="27" s="1"/>
  <c r="F77" i="27"/>
  <c r="F76" i="27"/>
  <c r="F74" i="27"/>
  <c r="F73" i="27"/>
  <c r="E2249" i="3"/>
  <c r="F65" i="27"/>
  <c r="E2079" i="3"/>
  <c r="E2085" i="3" s="1"/>
  <c r="E2065" i="3"/>
  <c r="E1999" i="3"/>
  <c r="E1976" i="3"/>
  <c r="E1940" i="3"/>
  <c r="E1933" i="3"/>
  <c r="E1859" i="3"/>
  <c r="E1812" i="3"/>
  <c r="E1819" i="3" s="1"/>
  <c r="E1822" i="3" s="1"/>
  <c r="D1784" i="3"/>
  <c r="E1782" i="3" s="1"/>
  <c r="D1776" i="3"/>
  <c r="D1772" i="3"/>
  <c r="D1769" i="3"/>
  <c r="D1758" i="3"/>
  <c r="D1757" i="3"/>
  <c r="D1744" i="3"/>
  <c r="D1729" i="3"/>
  <c r="E1727" i="3" s="1"/>
  <c r="D1722" i="3"/>
  <c r="E1720" i="3" s="1"/>
  <c r="D1700" i="3"/>
  <c r="D1680" i="3"/>
  <c r="D1679" i="3"/>
  <c r="D1678" i="3"/>
  <c r="D1456" i="3" s="1"/>
  <c r="D1677" i="3"/>
  <c r="D1676" i="3"/>
  <c r="D1673" i="3"/>
  <c r="D1662" i="3"/>
  <c r="D1661" i="3"/>
  <c r="D1659" i="3"/>
  <c r="D1658" i="3"/>
  <c r="D1655" i="3"/>
  <c r="D1621" i="3"/>
  <c r="D1595" i="3"/>
  <c r="D1584" i="3"/>
  <c r="D1556" i="3"/>
  <c r="E215" i="27"/>
  <c r="E214" i="27" s="1"/>
  <c r="E213" i="27" s="1"/>
  <c r="E173" i="27"/>
  <c r="E162" i="27"/>
  <c r="E133" i="27"/>
  <c r="E101" i="27"/>
  <c r="H101" i="27" s="1"/>
  <c r="H98" i="27"/>
  <c r="E96" i="27"/>
  <c r="D1421" i="3"/>
  <c r="E1420" i="3" s="1"/>
  <c r="D1411" i="3"/>
  <c r="D1408" i="3"/>
  <c r="D1402" i="3"/>
  <c r="D1399" i="3"/>
  <c r="D1395" i="3"/>
  <c r="D1391" i="3"/>
  <c r="D1369" i="3"/>
  <c r="D1375" i="3" s="1"/>
  <c r="D1372" i="3" s="1"/>
  <c r="D1355" i="3"/>
  <c r="E1353" i="3" s="1"/>
  <c r="D1349" i="3"/>
  <c r="E1347" i="3" s="1"/>
  <c r="D1342" i="3"/>
  <c r="D1333" i="3"/>
  <c r="D1322" i="3"/>
  <c r="D1318" i="3"/>
  <c r="D1311" i="3"/>
  <c r="D1306" i="3"/>
  <c r="D1300" i="3"/>
  <c r="D1288" i="3"/>
  <c r="D1285" i="3"/>
  <c r="D1282" i="3"/>
  <c r="D1278" i="3"/>
  <c r="D1273" i="3"/>
  <c r="D1268" i="3"/>
  <c r="E1252" i="3"/>
  <c r="E1246" i="3"/>
  <c r="E1240" i="3"/>
  <c r="E1207" i="3"/>
  <c r="E1192" i="3"/>
  <c r="D1128" i="3"/>
  <c r="E1126" i="3" s="1"/>
  <c r="D1122" i="3"/>
  <c r="E1120" i="3" s="1"/>
  <c r="D1116" i="3"/>
  <c r="D1113" i="3"/>
  <c r="D1106" i="3"/>
  <c r="D1099" i="3"/>
  <c r="D1096" i="3"/>
  <c r="D1092" i="3"/>
  <c r="D1088" i="3"/>
  <c r="D1079" i="3"/>
  <c r="D1074" i="3"/>
  <c r="D1070" i="3"/>
  <c r="D1048" i="3"/>
  <c r="E220" i="27"/>
  <c r="E179" i="27"/>
  <c r="H179" i="27" s="1"/>
  <c r="D913" i="3"/>
  <c r="D892" i="3"/>
  <c r="D891" i="3"/>
  <c r="D889" i="3"/>
  <c r="D888" i="3"/>
  <c r="D885" i="3"/>
  <c r="D861" i="3"/>
  <c r="D860" i="3"/>
  <c r="D859" i="3"/>
  <c r="D858" i="3"/>
  <c r="D857" i="3"/>
  <c r="D854" i="3"/>
  <c r="D841" i="3"/>
  <c r="D840" i="3"/>
  <c r="D839" i="3"/>
  <c r="D838" i="3"/>
  <c r="D837" i="3"/>
  <c r="D834" i="3"/>
  <c r="D795" i="3"/>
  <c r="D794" i="3"/>
  <c r="D792" i="3"/>
  <c r="D791" i="3"/>
  <c r="D788" i="3"/>
  <c r="D766" i="3"/>
  <c r="D765" i="3"/>
  <c r="D763" i="3"/>
  <c r="D762" i="3"/>
  <c r="D759" i="3"/>
  <c r="D744" i="3"/>
  <c r="D743" i="3"/>
  <c r="D742" i="3"/>
  <c r="D741" i="3"/>
  <c r="D740" i="3"/>
  <c r="D737" i="3"/>
  <c r="E218" i="27"/>
  <c r="D718" i="3"/>
  <c r="D717" i="3" s="1"/>
  <c r="D715" i="3"/>
  <c r="D713" i="3"/>
  <c r="D712" i="3"/>
  <c r="E194" i="27"/>
  <c r="D705" i="3"/>
  <c r="D704" i="3"/>
  <c r="D698" i="3"/>
  <c r="E165" i="27" s="1"/>
  <c r="D697" i="3"/>
  <c r="E164" i="27" s="1"/>
  <c r="H164" i="27" s="1"/>
  <c r="D696" i="3"/>
  <c r="D695" i="3"/>
  <c r="D688" i="3"/>
  <c r="D683" i="3"/>
  <c r="E134" i="27" s="1"/>
  <c r="D682" i="3"/>
  <c r="D681" i="3"/>
  <c r="E126" i="27"/>
  <c r="H126" i="27" s="1"/>
  <c r="E125" i="27"/>
  <c r="D669" i="3"/>
  <c r="E114" i="27" s="1"/>
  <c r="D668" i="3"/>
  <c r="D665" i="3"/>
  <c r="D664" i="3"/>
  <c r="E102" i="27" s="1"/>
  <c r="H102" i="27" s="1"/>
  <c r="D661" i="3"/>
  <c r="D645" i="3"/>
  <c r="D644" i="3"/>
  <c r="D642" i="3"/>
  <c r="D641" i="3"/>
  <c r="D638" i="3"/>
  <c r="D637" i="3" s="1"/>
  <c r="D635" i="3"/>
  <c r="D634" i="3" s="1"/>
  <c r="E618" i="3"/>
  <c r="D576" i="3"/>
  <c r="E204" i="27"/>
  <c r="E197" i="27"/>
  <c r="E193" i="27"/>
  <c r="E186" i="27"/>
  <c r="E161" i="27"/>
  <c r="E143" i="27"/>
  <c r="E136" i="27"/>
  <c r="D390" i="3"/>
  <c r="E388" i="3" s="1"/>
  <c r="D384" i="3"/>
  <c r="E382" i="3" s="1"/>
  <c r="D360" i="3"/>
  <c r="D377" i="3" s="1"/>
  <c r="E344" i="3"/>
  <c r="E338" i="3"/>
  <c r="E267" i="3"/>
  <c r="D192" i="3"/>
  <c r="E190" i="3" s="1"/>
  <c r="D186" i="3"/>
  <c r="D182" i="3"/>
  <c r="D176" i="3"/>
  <c r="D173" i="3"/>
  <c r="D152" i="3"/>
  <c r="D157" i="3" s="1"/>
  <c r="A3" i="3"/>
  <c r="F229" i="40"/>
  <c r="G227" i="40"/>
  <c r="G225" i="40" s="1"/>
  <c r="G25" i="40" s="1"/>
  <c r="D222" i="40"/>
  <c r="H222" i="40" s="1"/>
  <c r="E221" i="40"/>
  <c r="E220" i="40" s="1"/>
  <c r="E36" i="39" s="1"/>
  <c r="G220" i="40"/>
  <c r="F220" i="40"/>
  <c r="F36" i="39" s="1"/>
  <c r="G213" i="40"/>
  <c r="F213" i="40"/>
  <c r="D213" i="40"/>
  <c r="G206" i="40"/>
  <c r="F206" i="40"/>
  <c r="G198" i="40"/>
  <c r="F44" i="39" s="1"/>
  <c r="F193" i="40"/>
  <c r="F192" i="40"/>
  <c r="D192" i="40"/>
  <c r="G187" i="40"/>
  <c r="F180" i="40"/>
  <c r="F174" i="40" s="1"/>
  <c r="G174" i="40"/>
  <c r="F171" i="40"/>
  <c r="F170" i="40" s="1"/>
  <c r="G170" i="40"/>
  <c r="F164" i="40"/>
  <c r="F163" i="40"/>
  <c r="E158" i="40"/>
  <c r="H158" i="40" s="1"/>
  <c r="F154" i="40"/>
  <c r="F150" i="40"/>
  <c r="G149" i="40"/>
  <c r="E144" i="40"/>
  <c r="E143" i="40" s="1"/>
  <c r="G143" i="40"/>
  <c r="F143" i="40"/>
  <c r="F136" i="40"/>
  <c r="F133" i="40" s="1"/>
  <c r="G133" i="40"/>
  <c r="G129" i="40"/>
  <c r="F129" i="40"/>
  <c r="D129" i="40"/>
  <c r="G126" i="40"/>
  <c r="F126" i="40"/>
  <c r="G123" i="40"/>
  <c r="F123" i="40"/>
  <c r="F117" i="40"/>
  <c r="G114" i="40"/>
  <c r="G106" i="40"/>
  <c r="E103" i="40"/>
  <c r="G101" i="40"/>
  <c r="F101" i="40"/>
  <c r="H98" i="40"/>
  <c r="F97" i="40"/>
  <c r="F95" i="40" s="1"/>
  <c r="G95" i="40"/>
  <c r="G87" i="40"/>
  <c r="G83" i="40"/>
  <c r="H81" i="40"/>
  <c r="G77" i="40"/>
  <c r="G73" i="40"/>
  <c r="F73" i="40"/>
  <c r="F71" i="40"/>
  <c r="G68" i="40"/>
  <c r="D29" i="40"/>
  <c r="A3" i="40"/>
  <c r="D2375" i="32"/>
  <c r="D2373" i="32" s="1"/>
  <c r="D2341" i="32"/>
  <c r="D2339" i="32" s="1"/>
  <c r="D2313" i="32"/>
  <c r="D2311" i="32" s="1"/>
  <c r="D2297" i="32"/>
  <c r="D2295" i="32" s="1"/>
  <c r="D2291" i="32"/>
  <c r="D2289" i="32" s="1"/>
  <c r="D2276" i="32"/>
  <c r="D2274" i="32" s="1"/>
  <c r="D2270" i="32"/>
  <c r="D2268" i="32" s="1"/>
  <c r="D2252" i="32"/>
  <c r="D2203" i="32"/>
  <c r="F90" i="40" s="1"/>
  <c r="D2202" i="32"/>
  <c r="D2201" i="32"/>
  <c r="D2198" i="32"/>
  <c r="F85" i="40" s="1"/>
  <c r="D2197" i="32"/>
  <c r="D2191" i="32"/>
  <c r="D2218" i="32"/>
  <c r="F151" i="40" s="1"/>
  <c r="D2213" i="32"/>
  <c r="F121" i="40" s="1"/>
  <c r="D2209" i="32"/>
  <c r="D2208" i="32" s="1"/>
  <c r="D2189" i="32"/>
  <c r="F69" i="40" s="1"/>
  <c r="D2166" i="32"/>
  <c r="D2164" i="32" s="1"/>
  <c r="D2160" i="32"/>
  <c r="D2157" i="32"/>
  <c r="D2152" i="32"/>
  <c r="D2149" i="32"/>
  <c r="D2141" i="32"/>
  <c r="D2137" i="32"/>
  <c r="D2132" i="32"/>
  <c r="D2129" i="32"/>
  <c r="D2113" i="32"/>
  <c r="D2078" i="32"/>
  <c r="D2076" i="32" s="1"/>
  <c r="D2070" i="32"/>
  <c r="D2065" i="32"/>
  <c r="D2061" i="32"/>
  <c r="D2055" i="32"/>
  <c r="D2052" i="32"/>
  <c r="D2030" i="32"/>
  <c r="D2028" i="32" s="1"/>
  <c r="D2013" i="32"/>
  <c r="D2007" i="32"/>
  <c r="D2005" i="32" s="1"/>
  <c r="D2001" i="32"/>
  <c r="D1998" i="32"/>
  <c r="D1994" i="32"/>
  <c r="E1992" i="32"/>
  <c r="D1991" i="32"/>
  <c r="D1983" i="32"/>
  <c r="D1979" i="32"/>
  <c r="D1975" i="32"/>
  <c r="D1972" i="32"/>
  <c r="D1950" i="32"/>
  <c r="D1947" i="32"/>
  <c r="D1943" i="32"/>
  <c r="D1940" i="32"/>
  <c r="D1932" i="32"/>
  <c r="D1928" i="32"/>
  <c r="D1920" i="32"/>
  <c r="D1903" i="32"/>
  <c r="D1901" i="32" s="1"/>
  <c r="D1895" i="32"/>
  <c r="D1891" i="32"/>
  <c r="D1887" i="32"/>
  <c r="D1883" i="32"/>
  <c r="F228" i="40"/>
  <c r="D1854" i="32"/>
  <c r="D1852" i="32" s="1"/>
  <c r="D1820" i="32"/>
  <c r="D1813" i="32"/>
  <c r="D1811" i="32" s="1"/>
  <c r="D1806" i="32"/>
  <c r="D1802" i="32"/>
  <c r="D1798" i="32"/>
  <c r="D1791" i="32"/>
  <c r="D1788" i="32"/>
  <c r="D1780" i="32"/>
  <c r="D1776" i="32"/>
  <c r="D1771" i="32"/>
  <c r="D1767" i="32"/>
  <c r="D1750" i="32"/>
  <c r="D1744" i="32"/>
  <c r="D1738" i="32"/>
  <c r="D1735" i="32"/>
  <c r="D1732" i="32"/>
  <c r="D1718" i="32"/>
  <c r="D1675" i="32"/>
  <c r="D1662" i="32"/>
  <c r="D1649" i="32"/>
  <c r="D1462" i="32"/>
  <c r="D1461" i="32"/>
  <c r="D1460" i="32"/>
  <c r="D1457" i="32"/>
  <c r="D1456" i="32"/>
  <c r="D1574" i="32"/>
  <c r="D1452" i="32" s="1"/>
  <c r="D1563" i="32"/>
  <c r="D1548" i="32"/>
  <c r="D1546" i="32"/>
  <c r="D1545" i="32"/>
  <c r="D1544" i="32"/>
  <c r="D1535" i="32"/>
  <c r="D1534" i="32"/>
  <c r="E180" i="40" s="1"/>
  <c r="D1533" i="32"/>
  <c r="D1531" i="32"/>
  <c r="E176" i="40" s="1"/>
  <c r="H176" i="40" s="1"/>
  <c r="D1530" i="32"/>
  <c r="D1529" i="32"/>
  <c r="E175" i="40" s="1"/>
  <c r="D1526" i="32"/>
  <c r="D1524" i="32" s="1"/>
  <c r="D1522" i="32"/>
  <c r="D1521" i="32"/>
  <c r="D1520" i="32"/>
  <c r="E166" i="40" s="1"/>
  <c r="D1518" i="32"/>
  <c r="D1517" i="32"/>
  <c r="E164" i="40" s="1"/>
  <c r="D1512" i="32"/>
  <c r="D1511" i="32"/>
  <c r="D1508" i="32"/>
  <c r="D1506" i="32"/>
  <c r="E152" i="40" s="1"/>
  <c r="H152" i="40" s="1"/>
  <c r="D1505" i="32"/>
  <c r="D1498" i="32"/>
  <c r="D1495" i="32"/>
  <c r="D1492" i="32"/>
  <c r="D1491" i="32"/>
  <c r="E130" i="40" s="1"/>
  <c r="D1488" i="32"/>
  <c r="D1487" i="32" s="1"/>
  <c r="D1485" i="32"/>
  <c r="D1482" i="32"/>
  <c r="D1480" i="32"/>
  <c r="E118" i="40" s="1"/>
  <c r="D1479" i="32"/>
  <c r="D1478" i="32"/>
  <c r="D1475" i="32"/>
  <c r="D1474" i="32"/>
  <c r="D1471" i="32"/>
  <c r="E102" i="40" s="1"/>
  <c r="D1468" i="32"/>
  <c r="D1467" i="32" s="1"/>
  <c r="D1451" i="32"/>
  <c r="D1448" i="32"/>
  <c r="E74" i="40" s="1"/>
  <c r="E73" i="40" s="1"/>
  <c r="D1445" i="32"/>
  <c r="D1444" i="32"/>
  <c r="D1427" i="32"/>
  <c r="D1420" i="32"/>
  <c r="D1418" i="32" s="1"/>
  <c r="D1413" i="32"/>
  <c r="D1405" i="32" s="1"/>
  <c r="D1386" i="32"/>
  <c r="D1383" i="32"/>
  <c r="D1365" i="32"/>
  <c r="D1363" i="32" s="1"/>
  <c r="D1359" i="32"/>
  <c r="D1353" i="32"/>
  <c r="D1351" i="32" s="1"/>
  <c r="D1347" i="32"/>
  <c r="D1342" i="32"/>
  <c r="D1334" i="32"/>
  <c r="D1331" i="32"/>
  <c r="D1305" i="32"/>
  <c r="D1302" i="32"/>
  <c r="D1270" i="32"/>
  <c r="D1267" i="32"/>
  <c r="D1185" i="32"/>
  <c r="D1179" i="32"/>
  <c r="D1175" i="32"/>
  <c r="D1165" i="32"/>
  <c r="D1162" i="32"/>
  <c r="D1158" i="32"/>
  <c r="D1151" i="32"/>
  <c r="D1148" i="32"/>
  <c r="D1139" i="32"/>
  <c r="D1135" i="32"/>
  <c r="D1127" i="32"/>
  <c r="D1123" i="32"/>
  <c r="D1119" i="32"/>
  <c r="D1116" i="32"/>
  <c r="D1102" i="32"/>
  <c r="D1071" i="32"/>
  <c r="D1048" i="32"/>
  <c r="D1025" i="32"/>
  <c r="D928" i="32"/>
  <c r="D901" i="32"/>
  <c r="D876" i="32"/>
  <c r="D856" i="32"/>
  <c r="D842" i="32"/>
  <c r="E207" i="40"/>
  <c r="E194" i="40"/>
  <c r="H194" i="40" s="1"/>
  <c r="E181" i="40"/>
  <c r="H181" i="40" s="1"/>
  <c r="E108" i="40"/>
  <c r="E99" i="40"/>
  <c r="H99" i="40" s="1"/>
  <c r="D566" i="32"/>
  <c r="D554" i="32"/>
  <c r="D553" i="32" s="1"/>
  <c r="D551" i="32"/>
  <c r="E200" i="40" s="1"/>
  <c r="E47" i="39" s="1"/>
  <c r="D548" i="32"/>
  <c r="D547" i="32"/>
  <c r="D546" i="32"/>
  <c r="E191" i="40" s="1"/>
  <c r="D545" i="32"/>
  <c r="D544" i="32"/>
  <c r="E189" i="40" s="1"/>
  <c r="D543" i="32"/>
  <c r="D537" i="32"/>
  <c r="E172" i="40" s="1"/>
  <c r="D536" i="32"/>
  <c r="D533" i="32"/>
  <c r="D532" i="32"/>
  <c r="D531" i="32"/>
  <c r="D530" i="32"/>
  <c r="D527" i="32"/>
  <c r="D526" i="32"/>
  <c r="D525" i="32"/>
  <c r="E150" i="40" s="1"/>
  <c r="D519" i="32"/>
  <c r="E140" i="40" s="1"/>
  <c r="D518" i="32"/>
  <c r="D517" i="32"/>
  <c r="D516" i="32"/>
  <c r="E135" i="40" s="1"/>
  <c r="H135" i="40" s="1"/>
  <c r="D513" i="32"/>
  <c r="D512" i="32" s="1"/>
  <c r="D510" i="32"/>
  <c r="D509" i="32"/>
  <c r="E119" i="40" s="1"/>
  <c r="D508" i="32"/>
  <c r="D507" i="32"/>
  <c r="E116" i="40" s="1"/>
  <c r="H116" i="40" s="1"/>
  <c r="D504" i="32"/>
  <c r="E104" i="40" s="1"/>
  <c r="D488" i="32"/>
  <c r="D487" i="32"/>
  <c r="D484" i="32"/>
  <c r="D483" i="32"/>
  <c r="D466" i="32"/>
  <c r="D464" i="32" s="1"/>
  <c r="D459" i="32"/>
  <c r="D456" i="32"/>
  <c r="D453" i="32"/>
  <c r="D450" i="32"/>
  <c r="D445" i="32"/>
  <c r="D437" i="32"/>
  <c r="D433" i="32"/>
  <c r="D428" i="32"/>
  <c r="D425" i="32"/>
  <c r="D409" i="32"/>
  <c r="D407" i="32" s="1"/>
  <c r="D403" i="32"/>
  <c r="D399" i="32"/>
  <c r="D396" i="32"/>
  <c r="D392" i="32"/>
  <c r="D372" i="32"/>
  <c r="D385" i="32" s="1"/>
  <c r="D356" i="32"/>
  <c r="D349" i="32"/>
  <c r="D347" i="32" s="1"/>
  <c r="D341" i="32"/>
  <c r="D337" i="32"/>
  <c r="D334" i="32"/>
  <c r="D329" i="32"/>
  <c r="D323" i="32"/>
  <c r="D319" i="32"/>
  <c r="D316" i="32"/>
  <c r="D311" i="32"/>
  <c r="D308" i="32"/>
  <c r="D300" i="32"/>
  <c r="D296" i="32"/>
  <c r="D292" i="32"/>
  <c r="D289" i="32"/>
  <c r="D272" i="32"/>
  <c r="D270" i="32" s="1"/>
  <c r="D264" i="32"/>
  <c r="D260" i="32"/>
  <c r="D253" i="32"/>
  <c r="D251" i="32" s="1"/>
  <c r="D245" i="32"/>
  <c r="D241" i="32"/>
  <c r="D233" i="32"/>
  <c r="D194" i="32"/>
  <c r="D192" i="32" s="1"/>
  <c r="D1556" i="32" l="1"/>
  <c r="D1678" i="32"/>
  <c r="D1484" i="32"/>
  <c r="E124" i="40"/>
  <c r="I39" i="35"/>
  <c r="Q39" i="35"/>
  <c r="F143" i="39"/>
  <c r="D140" i="27"/>
  <c r="E65" i="27"/>
  <c r="E229" i="40"/>
  <c r="H229" i="40" s="1"/>
  <c r="R279" i="35"/>
  <c r="R278" i="35" s="1"/>
  <c r="S279" i="35"/>
  <c r="S278" i="35" s="1"/>
  <c r="S260" i="35" s="1"/>
  <c r="S288" i="35" s="1"/>
  <c r="D2344" i="32"/>
  <c r="E2347" i="32" s="1"/>
  <c r="D694" i="3"/>
  <c r="F141" i="39"/>
  <c r="G141" i="39" s="1"/>
  <c r="K39" i="35"/>
  <c r="T39" i="35"/>
  <c r="L39" i="35"/>
  <c r="J39" i="35"/>
  <c r="R39" i="35"/>
  <c r="M39" i="35"/>
  <c r="F39" i="35"/>
  <c r="N39" i="35"/>
  <c r="G39" i="35"/>
  <c r="O39" i="35"/>
  <c r="H39" i="35"/>
  <c r="P39" i="35"/>
  <c r="D167" i="35"/>
  <c r="D200" i="35"/>
  <c r="D199" i="35" s="1"/>
  <c r="H247" i="35"/>
  <c r="K184" i="35"/>
  <c r="T184" i="35"/>
  <c r="L247" i="35"/>
  <c r="O279" i="35"/>
  <c r="O278" i="35" s="1"/>
  <c r="E247" i="35"/>
  <c r="M184" i="35"/>
  <c r="F184" i="35"/>
  <c r="N184" i="35"/>
  <c r="G247" i="35"/>
  <c r="G184" i="35"/>
  <c r="O184" i="35"/>
  <c r="P184" i="35"/>
  <c r="I184" i="35"/>
  <c r="Q184" i="35"/>
  <c r="J184" i="35"/>
  <c r="R184" i="35"/>
  <c r="H184" i="35"/>
  <c r="L184" i="35"/>
  <c r="M247" i="35"/>
  <c r="D247" i="35"/>
  <c r="U184" i="35"/>
  <c r="C45" i="35"/>
  <c r="C186" i="35"/>
  <c r="I265" i="35"/>
  <c r="I263" i="35" s="1"/>
  <c r="I262" i="35" s="1"/>
  <c r="Q265" i="35"/>
  <c r="Q263" i="35" s="1"/>
  <c r="Q262" i="35" s="1"/>
  <c r="K265" i="35"/>
  <c r="K263" i="35" s="1"/>
  <c r="K262" i="35" s="1"/>
  <c r="T265" i="35"/>
  <c r="T263" i="35" s="1"/>
  <c r="T262" i="35" s="1"/>
  <c r="R82" i="35"/>
  <c r="C115" i="35"/>
  <c r="D225" i="27"/>
  <c r="D224" i="27" s="1"/>
  <c r="J247" i="35"/>
  <c r="K247" i="35"/>
  <c r="R265" i="35"/>
  <c r="R263" i="35" s="1"/>
  <c r="R262" i="35" s="1"/>
  <c r="D115" i="32"/>
  <c r="D103" i="40" s="1"/>
  <c r="D101" i="40" s="1"/>
  <c r="D1716" i="3"/>
  <c r="D1706" i="3"/>
  <c r="D1703" i="3" s="1"/>
  <c r="O175" i="35"/>
  <c r="O170" i="35"/>
  <c r="O167" i="35" s="1"/>
  <c r="O180" i="35"/>
  <c r="O181" i="35"/>
  <c r="O176" i="35"/>
  <c r="O179" i="35"/>
  <c r="D18" i="3"/>
  <c r="D17" i="3" s="1"/>
  <c r="I180" i="35"/>
  <c r="I176" i="35"/>
  <c r="I179" i="35"/>
  <c r="I170" i="35"/>
  <c r="I167" i="35" s="1"/>
  <c r="I175" i="35"/>
  <c r="D189" i="32"/>
  <c r="D201" i="40" s="1"/>
  <c r="H201" i="40" s="1"/>
  <c r="Q82" i="35"/>
  <c r="K106" i="35"/>
  <c r="T106" i="35"/>
  <c r="G106" i="35"/>
  <c r="O106" i="35"/>
  <c r="C78" i="35"/>
  <c r="D106" i="35"/>
  <c r="U106" i="35"/>
  <c r="E106" i="35"/>
  <c r="M106" i="35"/>
  <c r="V106" i="35"/>
  <c r="Q34" i="35"/>
  <c r="L53" i="41"/>
  <c r="C49" i="35"/>
  <c r="D80" i="40"/>
  <c r="O82" i="35"/>
  <c r="P82" i="35"/>
  <c r="J106" i="35"/>
  <c r="R106" i="35"/>
  <c r="F106" i="35"/>
  <c r="N106" i="35"/>
  <c r="D1452" i="3"/>
  <c r="F64" i="27"/>
  <c r="D1453" i="3"/>
  <c r="D163" i="3"/>
  <c r="D166" i="3"/>
  <c r="D1054" i="3"/>
  <c r="D1051" i="3" s="1"/>
  <c r="D1059" i="3"/>
  <c r="D1065" i="3"/>
  <c r="D1064" i="3"/>
  <c r="D1063" i="3"/>
  <c r="D1060" i="3"/>
  <c r="D912" i="3"/>
  <c r="E64" i="27"/>
  <c r="D1447" i="3"/>
  <c r="D1444" i="3" s="1"/>
  <c r="D1457" i="3"/>
  <c r="D1458" i="3"/>
  <c r="C156" i="35"/>
  <c r="H179" i="35"/>
  <c r="P170" i="35"/>
  <c r="P167" i="35" s="1"/>
  <c r="H181" i="35"/>
  <c r="J154" i="35"/>
  <c r="C162" i="35"/>
  <c r="F33" i="39"/>
  <c r="E78" i="40"/>
  <c r="H78" i="40" s="1"/>
  <c r="K222" i="35"/>
  <c r="T222" i="35"/>
  <c r="C206" i="35"/>
  <c r="D59" i="3"/>
  <c r="D58" i="3" s="1"/>
  <c r="D83" i="3"/>
  <c r="D165" i="27" s="1"/>
  <c r="D92" i="3"/>
  <c r="D173" i="27" s="1"/>
  <c r="H173" i="27" s="1"/>
  <c r="D43" i="3"/>
  <c r="D42" i="3" s="1"/>
  <c r="D107" i="3"/>
  <c r="D198" i="27" s="1"/>
  <c r="H198" i="27" s="1"/>
  <c r="D64" i="3"/>
  <c r="D132" i="27" s="1"/>
  <c r="C224" i="35"/>
  <c r="D78" i="3"/>
  <c r="D77" i="3" s="1"/>
  <c r="D222" i="35"/>
  <c r="L222" i="35"/>
  <c r="D94" i="3"/>
  <c r="F247" i="35"/>
  <c r="N247" i="35"/>
  <c r="D104" i="3"/>
  <c r="D194" i="27" s="1"/>
  <c r="H194" i="27" s="1"/>
  <c r="D92" i="27"/>
  <c r="D91" i="27" s="1"/>
  <c r="D237" i="27"/>
  <c r="H237" i="27" s="1"/>
  <c r="D95" i="3"/>
  <c r="D176" i="27" s="1"/>
  <c r="O247" i="35"/>
  <c r="C256" i="35"/>
  <c r="D111" i="3"/>
  <c r="D110" i="3" s="1"/>
  <c r="J265" i="35"/>
  <c r="J263" i="35" s="1"/>
  <c r="J262" i="35" s="1"/>
  <c r="D63" i="3"/>
  <c r="D133" i="27" s="1"/>
  <c r="H133" i="27" s="1"/>
  <c r="D84" i="3"/>
  <c r="D166" i="27" s="1"/>
  <c r="H166" i="27" s="1"/>
  <c r="G222" i="35"/>
  <c r="O222" i="35"/>
  <c r="D66" i="3"/>
  <c r="D135" i="27" s="1"/>
  <c r="H135" i="27" s="1"/>
  <c r="C233" i="35"/>
  <c r="D87" i="3"/>
  <c r="D106" i="3"/>
  <c r="D196" i="27" s="1"/>
  <c r="I247" i="35"/>
  <c r="D21" i="3"/>
  <c r="D73" i="27" s="1"/>
  <c r="D22" i="3"/>
  <c r="D74" i="27" s="1"/>
  <c r="V204" i="35"/>
  <c r="V203" i="35" s="1"/>
  <c r="V184" i="35" s="1"/>
  <c r="K180" i="35"/>
  <c r="U180" i="35"/>
  <c r="D14" i="3"/>
  <c r="D15" i="3"/>
  <c r="D67" i="27" s="1"/>
  <c r="H67" i="27" s="1"/>
  <c r="L175" i="35"/>
  <c r="T154" i="35"/>
  <c r="V176" i="35"/>
  <c r="G82" i="35"/>
  <c r="C98" i="35"/>
  <c r="H82" i="35"/>
  <c r="I82" i="35"/>
  <c r="D82" i="35"/>
  <c r="L82" i="35"/>
  <c r="U82" i="35"/>
  <c r="H106" i="35"/>
  <c r="P106" i="35"/>
  <c r="L106" i="35"/>
  <c r="V39" i="35"/>
  <c r="E82" i="35"/>
  <c r="M82" i="35"/>
  <c r="V82" i="35"/>
  <c r="I106" i="35"/>
  <c r="Q106" i="35"/>
  <c r="N25" i="35"/>
  <c r="N22" i="35" s="1"/>
  <c r="C17" i="35"/>
  <c r="D31" i="35"/>
  <c r="D29" i="35" s="1"/>
  <c r="F31" i="35"/>
  <c r="E131" i="39"/>
  <c r="F211" i="40"/>
  <c r="G211" i="40"/>
  <c r="F162" i="40"/>
  <c r="E157" i="40"/>
  <c r="H157" i="40" s="1"/>
  <c r="D1510" i="32"/>
  <c r="E159" i="40"/>
  <c r="H159" i="40" s="1"/>
  <c r="D162" i="40"/>
  <c r="D750" i="3"/>
  <c r="D486" i="32"/>
  <c r="I181" i="35"/>
  <c r="E1406" i="3"/>
  <c r="I22" i="35"/>
  <c r="G62" i="27"/>
  <c r="G15" i="27" s="1"/>
  <c r="E1266" i="3"/>
  <c r="E70" i="27"/>
  <c r="D659" i="3"/>
  <c r="E93" i="27"/>
  <c r="E2374" i="3"/>
  <c r="D1323" i="32"/>
  <c r="E121" i="40"/>
  <c r="H121" i="40" s="1"/>
  <c r="E176" i="27"/>
  <c r="L21" i="41"/>
  <c r="D19" i="41"/>
  <c r="D17" i="41" s="1"/>
  <c r="D15" i="41" s="1"/>
  <c r="L15" i="41" s="1"/>
  <c r="L59" i="41"/>
  <c r="C237" i="35"/>
  <c r="M9" i="35"/>
  <c r="L31" i="35"/>
  <c r="L29" i="35" s="1"/>
  <c r="U39" i="35"/>
  <c r="F82" i="35"/>
  <c r="E170" i="35"/>
  <c r="M175" i="35"/>
  <c r="K179" i="35"/>
  <c r="K181" i="35"/>
  <c r="U222" i="35"/>
  <c r="T278" i="35"/>
  <c r="P35" i="35"/>
  <c r="V175" i="35"/>
  <c r="R179" i="35"/>
  <c r="R181" i="35"/>
  <c r="H222" i="35"/>
  <c r="P222" i="35"/>
  <c r="C227" i="35"/>
  <c r="E222" i="35"/>
  <c r="M222" i="35"/>
  <c r="V222" i="35"/>
  <c r="U278" i="35"/>
  <c r="C11" i="35"/>
  <c r="R35" i="35"/>
  <c r="C41" i="35"/>
  <c r="L176" i="35"/>
  <c r="U179" i="35"/>
  <c r="U181" i="35"/>
  <c r="C195" i="35"/>
  <c r="I222" i="35"/>
  <c r="Q222" i="35"/>
  <c r="F222" i="35"/>
  <c r="N222" i="35"/>
  <c r="K25" i="35"/>
  <c r="K22" i="35" s="1"/>
  <c r="F36" i="35"/>
  <c r="M176" i="35"/>
  <c r="H180" i="35"/>
  <c r="J222" i="35"/>
  <c r="R222" i="35"/>
  <c r="D265" i="35"/>
  <c r="L265" i="35"/>
  <c r="L263" i="35" s="1"/>
  <c r="L262" i="35" s="1"/>
  <c r="U265" i="35"/>
  <c r="U263" i="35" s="1"/>
  <c r="U262" i="35" s="1"/>
  <c r="N30" i="35"/>
  <c r="H34" i="35"/>
  <c r="H36" i="35"/>
  <c r="C190" i="35"/>
  <c r="G265" i="35"/>
  <c r="G263" i="35" s="1"/>
  <c r="G262" i="35" s="1"/>
  <c r="O265" i="35"/>
  <c r="C266" i="35"/>
  <c r="E265" i="35"/>
  <c r="M265" i="35"/>
  <c r="V265" i="35"/>
  <c r="V263" i="35" s="1"/>
  <c r="V262" i="35" s="1"/>
  <c r="V260" i="35" s="1"/>
  <c r="P279" i="35"/>
  <c r="P278" i="35" s="1"/>
  <c r="T34" i="35"/>
  <c r="U9" i="35"/>
  <c r="P30" i="35"/>
  <c r="J34" i="35"/>
  <c r="Q36" i="35"/>
  <c r="K82" i="35"/>
  <c r="T82" i="35"/>
  <c r="R180" i="35"/>
  <c r="H265" i="35"/>
  <c r="H263" i="35" s="1"/>
  <c r="H262" i="35" s="1"/>
  <c r="P265" i="35"/>
  <c r="P263" i="35" s="1"/>
  <c r="P262" i="35" s="1"/>
  <c r="F265" i="35"/>
  <c r="N265" i="35"/>
  <c r="N263" i="35" s="1"/>
  <c r="N262" i="35" s="1"/>
  <c r="Q279" i="35"/>
  <c r="Q278" i="35" s="1"/>
  <c r="D188" i="32"/>
  <c r="D208" i="40" s="1"/>
  <c r="D55" i="39" s="1"/>
  <c r="J82" i="35"/>
  <c r="C56" i="35"/>
  <c r="G167" i="39"/>
  <c r="G27" i="39"/>
  <c r="G59" i="39"/>
  <c r="D161" i="39"/>
  <c r="G161" i="39" s="1"/>
  <c r="G66" i="39"/>
  <c r="G74" i="39"/>
  <c r="E235" i="27"/>
  <c r="E233" i="27" s="1"/>
  <c r="E27" i="27" s="1"/>
  <c r="D138" i="39"/>
  <c r="C285" i="35"/>
  <c r="C284" i="35" s="1"/>
  <c r="C282" i="35" s="1"/>
  <c r="C249" i="35"/>
  <c r="D174" i="27"/>
  <c r="C209" i="35"/>
  <c r="G170" i="35"/>
  <c r="G167" i="35" s="1"/>
  <c r="Q170" i="35"/>
  <c r="Q167" i="35" s="1"/>
  <c r="D175" i="35"/>
  <c r="N175" i="35"/>
  <c r="D176" i="35"/>
  <c r="N176" i="35"/>
  <c r="L179" i="35"/>
  <c r="V179" i="35"/>
  <c r="L180" i="35"/>
  <c r="V180" i="35"/>
  <c r="L181" i="35"/>
  <c r="V181" i="35"/>
  <c r="D65" i="27"/>
  <c r="H170" i="35"/>
  <c r="H167" i="35" s="1"/>
  <c r="R170" i="35"/>
  <c r="R167" i="35" s="1"/>
  <c r="E175" i="35"/>
  <c r="E176" i="35"/>
  <c r="M179" i="35"/>
  <c r="M180" i="35"/>
  <c r="M181" i="35"/>
  <c r="D204" i="35"/>
  <c r="D203" i="35" s="1"/>
  <c r="K170" i="35"/>
  <c r="K167" i="35" s="1"/>
  <c r="U170" i="35"/>
  <c r="U167" i="35" s="1"/>
  <c r="F175" i="35"/>
  <c r="P175" i="35"/>
  <c r="F176" i="35"/>
  <c r="P176" i="35"/>
  <c r="D179" i="35"/>
  <c r="N179" i="35"/>
  <c r="D180" i="35"/>
  <c r="N180" i="35"/>
  <c r="D181" i="35"/>
  <c r="N181" i="35"/>
  <c r="E204" i="35"/>
  <c r="V170" i="35"/>
  <c r="V167" i="35" s="1"/>
  <c r="G175" i="35"/>
  <c r="Q175" i="35"/>
  <c r="G176" i="35"/>
  <c r="Q176" i="35"/>
  <c r="E179" i="35"/>
  <c r="E180" i="35"/>
  <c r="F170" i="35"/>
  <c r="F167" i="35" s="1"/>
  <c r="H175" i="35"/>
  <c r="H174" i="35" s="1"/>
  <c r="R175" i="35"/>
  <c r="R174" i="35" s="1"/>
  <c r="F179" i="35"/>
  <c r="P179" i="35"/>
  <c r="F180" i="35"/>
  <c r="P180" i="35"/>
  <c r="K175" i="35"/>
  <c r="K174" i="35" s="1"/>
  <c r="U175" i="35"/>
  <c r="U174" i="35" s="1"/>
  <c r="G179" i="35"/>
  <c r="Q179" i="35"/>
  <c r="G180" i="35"/>
  <c r="Q180" i="35"/>
  <c r="C131" i="35"/>
  <c r="C129" i="35" s="1"/>
  <c r="C108" i="35"/>
  <c r="C94" i="35"/>
  <c r="C89" i="35"/>
  <c r="N82" i="35"/>
  <c r="C84" i="35"/>
  <c r="C69" i="35"/>
  <c r="D127" i="32"/>
  <c r="D119" i="40" s="1"/>
  <c r="H119" i="40" s="1"/>
  <c r="D119" i="32"/>
  <c r="D107" i="40" s="1"/>
  <c r="D106" i="40" s="1"/>
  <c r="V25" i="35"/>
  <c r="V22" i="35" s="1"/>
  <c r="E30" i="35"/>
  <c r="G35" i="35"/>
  <c r="O36" i="35"/>
  <c r="D25" i="35"/>
  <c r="D22" i="35" s="1"/>
  <c r="L25" i="35"/>
  <c r="L22" i="35" s="1"/>
  <c r="F30" i="35"/>
  <c r="O30" i="35"/>
  <c r="E31" i="35"/>
  <c r="N31" i="35"/>
  <c r="R34" i="35"/>
  <c r="H35" i="35"/>
  <c r="Q35" i="35"/>
  <c r="G36" i="35"/>
  <c r="P36" i="35"/>
  <c r="F25" i="35"/>
  <c r="F22" i="35" s="1"/>
  <c r="O25" i="35"/>
  <c r="O22" i="35" s="1"/>
  <c r="H30" i="35"/>
  <c r="Q30" i="35"/>
  <c r="G31" i="35"/>
  <c r="P31" i="35"/>
  <c r="K34" i="35"/>
  <c r="V34" i="35"/>
  <c r="J35" i="35"/>
  <c r="T35" i="35"/>
  <c r="R36" i="35"/>
  <c r="E25" i="35"/>
  <c r="D90" i="32"/>
  <c r="D74" i="40" s="1"/>
  <c r="D73" i="40" s="1"/>
  <c r="G25" i="35"/>
  <c r="G22" i="35" s="1"/>
  <c r="P25" i="35"/>
  <c r="P22" i="35" s="1"/>
  <c r="R30" i="35"/>
  <c r="H31" i="35"/>
  <c r="Q31" i="35"/>
  <c r="D34" i="35"/>
  <c r="L34" i="35"/>
  <c r="K35" i="35"/>
  <c r="V35" i="35"/>
  <c r="J36" i="35"/>
  <c r="T36" i="35"/>
  <c r="G30" i="35"/>
  <c r="J30" i="35"/>
  <c r="T30" i="35"/>
  <c r="R31" i="35"/>
  <c r="E34" i="35"/>
  <c r="N34" i="35"/>
  <c r="D35" i="35"/>
  <c r="L35" i="35"/>
  <c r="K36" i="35"/>
  <c r="V36" i="35"/>
  <c r="K30" i="35"/>
  <c r="K29" i="35" s="1"/>
  <c r="V30" i="35"/>
  <c r="V29" i="35" s="1"/>
  <c r="J31" i="35"/>
  <c r="T31" i="35"/>
  <c r="F34" i="35"/>
  <c r="O34" i="35"/>
  <c r="E35" i="35"/>
  <c r="N35" i="35"/>
  <c r="D36" i="35"/>
  <c r="L36" i="35"/>
  <c r="O31" i="35"/>
  <c r="L55" i="41"/>
  <c r="L57" i="41"/>
  <c r="F144" i="39"/>
  <c r="F45" i="39"/>
  <c r="G211" i="27"/>
  <c r="G25" i="27" s="1"/>
  <c r="G189" i="27"/>
  <c r="G23" i="27" s="1"/>
  <c r="E124" i="27"/>
  <c r="E97" i="27"/>
  <c r="H97" i="27" s="1"/>
  <c r="G66" i="40"/>
  <c r="G15" i="40" s="1"/>
  <c r="G147" i="40"/>
  <c r="G19" i="40" s="1"/>
  <c r="G93" i="40"/>
  <c r="G17" i="40" s="1"/>
  <c r="F47" i="39"/>
  <c r="D2217" i="32"/>
  <c r="D2215" i="32" s="1"/>
  <c r="D1283" i="32"/>
  <c r="D1473" i="32"/>
  <c r="D1490" i="32"/>
  <c r="D1320" i="32"/>
  <c r="D1156" i="32"/>
  <c r="F114" i="40"/>
  <c r="E120" i="40"/>
  <c r="H120" i="40" s="1"/>
  <c r="H177" i="27"/>
  <c r="E73" i="27"/>
  <c r="E1163" i="3"/>
  <c r="E199" i="27"/>
  <c r="H199" i="27" s="1"/>
  <c r="E171" i="3"/>
  <c r="E103" i="27"/>
  <c r="E100" i="27" s="1"/>
  <c r="E2425" i="3"/>
  <c r="E2437" i="3" s="1"/>
  <c r="E2440" i="3" s="1"/>
  <c r="E2444" i="3" s="1"/>
  <c r="G30" i="27" s="1"/>
  <c r="E1865" i="3"/>
  <c r="E1068" i="3"/>
  <c r="E137" i="27"/>
  <c r="H137" i="27" s="1"/>
  <c r="D845" i="3"/>
  <c r="G159" i="27"/>
  <c r="G147" i="27" s="1"/>
  <c r="E70" i="40"/>
  <c r="H70" i="40" s="1"/>
  <c r="D1470" i="32"/>
  <c r="D2211" i="32"/>
  <c r="D2206" i="32" s="1"/>
  <c r="D1173" i="32"/>
  <c r="D495" i="32"/>
  <c r="D2050" i="32"/>
  <c r="D135" i="32"/>
  <c r="H191" i="40"/>
  <c r="D1786" i="32"/>
  <c r="D1860" i="32"/>
  <c r="D1858" i="32" s="1"/>
  <c r="D1864" i="32" s="1"/>
  <c r="D524" i="32"/>
  <c r="E228" i="40"/>
  <c r="H228" i="40" s="1"/>
  <c r="D1796" i="32"/>
  <c r="D491" i="32"/>
  <c r="H71" i="40"/>
  <c r="E153" i="40"/>
  <c r="H153" i="40" s="1"/>
  <c r="E177" i="40"/>
  <c r="H177" i="40" s="1"/>
  <c r="D1285" i="32"/>
  <c r="F187" i="40"/>
  <c r="D390" i="32"/>
  <c r="D372" i="3"/>
  <c r="H193" i="27"/>
  <c r="D901" i="3"/>
  <c r="D367" i="3"/>
  <c r="D365" i="3" s="1"/>
  <c r="D649" i="3"/>
  <c r="D877" i="3"/>
  <c r="E170" i="27"/>
  <c r="H170" i="27" s="1"/>
  <c r="E1331" i="3"/>
  <c r="E195" i="27"/>
  <c r="H195" i="27" s="1"/>
  <c r="E318" i="3"/>
  <c r="E180" i="3"/>
  <c r="D376" i="3"/>
  <c r="H197" i="27"/>
  <c r="E2155" i="3"/>
  <c r="D378" i="3"/>
  <c r="D701" i="3"/>
  <c r="D780" i="3"/>
  <c r="D801" i="3"/>
  <c r="E970" i="3"/>
  <c r="E2122" i="3"/>
  <c r="F149" i="27"/>
  <c r="F172" i="27"/>
  <c r="D653" i="3"/>
  <c r="D643" i="3"/>
  <c r="D640" i="3" s="1"/>
  <c r="E230" i="3"/>
  <c r="E132" i="27"/>
  <c r="H162" i="27"/>
  <c r="E178" i="27"/>
  <c r="H178" i="27" s="1"/>
  <c r="E1918" i="3"/>
  <c r="E1946" i="3" s="1"/>
  <c r="E2216" i="3"/>
  <c r="H202" i="27"/>
  <c r="E151" i="39"/>
  <c r="E163" i="27"/>
  <c r="H163" i="27" s="1"/>
  <c r="D1586" i="3"/>
  <c r="D1608" i="3"/>
  <c r="D1712" i="3"/>
  <c r="F191" i="27"/>
  <c r="E306" i="3"/>
  <c r="D1689" i="3"/>
  <c r="E1983" i="3"/>
  <c r="E2044" i="3"/>
  <c r="D1340" i="32"/>
  <c r="H172" i="40"/>
  <c r="D381" i="32"/>
  <c r="E163" i="40"/>
  <c r="D1314" i="32"/>
  <c r="D2127" i="32"/>
  <c r="D1450" i="32"/>
  <c r="D1318" i="32"/>
  <c r="D1319" i="32"/>
  <c r="D1455" i="32"/>
  <c r="D1477" i="32"/>
  <c r="D443" i="32"/>
  <c r="E138" i="40"/>
  <c r="H138" i="40" s="1"/>
  <c r="D1280" i="32"/>
  <c r="D1447" i="32"/>
  <c r="H221" i="40"/>
  <c r="H220" i="40" s="1"/>
  <c r="D306" i="32"/>
  <c r="D258" i="32"/>
  <c r="H104" i="40"/>
  <c r="D158" i="32"/>
  <c r="D231" i="32"/>
  <c r="D2242" i="32"/>
  <c r="E208" i="40"/>
  <c r="E55" i="39" s="1"/>
  <c r="D287" i="32"/>
  <c r="E168" i="40"/>
  <c r="H168" i="40" s="1"/>
  <c r="E195" i="40"/>
  <c r="H195" i="40" s="1"/>
  <c r="D1918" i="32"/>
  <c r="H164" i="40"/>
  <c r="D386" i="32"/>
  <c r="D535" i="32"/>
  <c r="D550" i="32"/>
  <c r="D1610" i="32"/>
  <c r="D2059" i="32"/>
  <c r="D147" i="32"/>
  <c r="H166" i="40"/>
  <c r="D1310" i="32"/>
  <c r="D1308" i="32" s="1"/>
  <c r="F68" i="40"/>
  <c r="D163" i="32"/>
  <c r="H180" i="40"/>
  <c r="E150" i="27"/>
  <c r="D1380" i="3"/>
  <c r="E169" i="27"/>
  <c r="H151" i="27"/>
  <c r="F168" i="27"/>
  <c r="D1381" i="3"/>
  <c r="F128" i="27"/>
  <c r="H136" i="27"/>
  <c r="E242" i="3"/>
  <c r="D652" i="3"/>
  <c r="E1198" i="3"/>
  <c r="E1298" i="3"/>
  <c r="D1384" i="3"/>
  <c r="E74" i="27"/>
  <c r="E1767" i="3"/>
  <c r="D663" i="3"/>
  <c r="D680" i="3"/>
  <c r="H131" i="27"/>
  <c r="E180" i="27"/>
  <c r="H180" i="27" s="1"/>
  <c r="D654" i="3"/>
  <c r="D648" i="3"/>
  <c r="E1535" i="3"/>
  <c r="D1751" i="3"/>
  <c r="E127" i="3"/>
  <c r="E607" i="3"/>
  <c r="E1086" i="3"/>
  <c r="E1179" i="3"/>
  <c r="D1647" i="3"/>
  <c r="E2310" i="3"/>
  <c r="E258" i="3"/>
  <c r="D1755" i="3"/>
  <c r="E2203" i="3"/>
  <c r="D174" i="40"/>
  <c r="H175" i="40"/>
  <c r="E107" i="40"/>
  <c r="D2279" i="32"/>
  <c r="E2268" i="32" s="1"/>
  <c r="E101" i="40"/>
  <c r="H102" i="40"/>
  <c r="D110" i="32"/>
  <c r="E136" i="40"/>
  <c r="H136" i="40" s="1"/>
  <c r="H108" i="40"/>
  <c r="E134" i="40"/>
  <c r="E179" i="40"/>
  <c r="H179" i="40" s="1"/>
  <c r="D126" i="40"/>
  <c r="D184" i="32"/>
  <c r="D203" i="32"/>
  <c r="D201" i="32" s="1"/>
  <c r="D327" i="32"/>
  <c r="H144" i="40"/>
  <c r="H143" i="40" s="1"/>
  <c r="D143" i="40"/>
  <c r="H200" i="40"/>
  <c r="D47" i="39"/>
  <c r="D354" i="32"/>
  <c r="D387" i="32"/>
  <c r="D382" i="32"/>
  <c r="D816" i="32"/>
  <c r="D1114" i="32"/>
  <c r="D1133" i="32"/>
  <c r="D1425" i="32"/>
  <c r="D1515" i="32"/>
  <c r="D1970" i="32"/>
  <c r="D2200" i="32"/>
  <c r="F88" i="40"/>
  <c r="D227" i="40"/>
  <c r="D423" i="32"/>
  <c r="E69" i="40"/>
  <c r="D482" i="32"/>
  <c r="D2300" i="32"/>
  <c r="E2291" i="32" s="1"/>
  <c r="D95" i="40"/>
  <c r="H96" i="40"/>
  <c r="E178" i="40"/>
  <c r="H178" i="40" s="1"/>
  <c r="D1183" i="32"/>
  <c r="H118" i="40"/>
  <c r="D177" i="32"/>
  <c r="E188" i="40"/>
  <c r="D542" i="32"/>
  <c r="E127" i="40"/>
  <c r="E126" i="40" s="1"/>
  <c r="E215" i="40"/>
  <c r="D1555" i="32"/>
  <c r="D1748" i="32"/>
  <c r="D68" i="40"/>
  <c r="D84" i="32"/>
  <c r="D167" i="32"/>
  <c r="H189" i="40"/>
  <c r="D187" i="40"/>
  <c r="E139" i="40"/>
  <c r="H139" i="40" s="1"/>
  <c r="E154" i="40"/>
  <c r="H154" i="40" s="1"/>
  <c r="E193" i="40"/>
  <c r="H193" i="40" s="1"/>
  <c r="D2316" i="32"/>
  <c r="E2311" i="32" s="1"/>
  <c r="E97" i="40"/>
  <c r="E95" i="40" s="1"/>
  <c r="E115" i="40"/>
  <c r="H115" i="40" s="1"/>
  <c r="D1541" i="32"/>
  <c r="D1742" i="32"/>
  <c r="H150" i="40"/>
  <c r="D565" i="32"/>
  <c r="D563" i="32" s="1"/>
  <c r="D2011" i="32"/>
  <c r="D503" i="32"/>
  <c r="D515" i="32"/>
  <c r="E151" i="40"/>
  <c r="H151" i="40" s="1"/>
  <c r="E190" i="40"/>
  <c r="H190" i="40" s="1"/>
  <c r="D1357" i="32"/>
  <c r="D1459" i="32"/>
  <c r="D1503" i="32"/>
  <c r="D1528" i="32"/>
  <c r="D1938" i="32"/>
  <c r="F84" i="40"/>
  <c r="F83" i="40" s="1"/>
  <c r="D2196" i="32"/>
  <c r="E56" i="39"/>
  <c r="G56" i="39" s="1"/>
  <c r="H207" i="40"/>
  <c r="E192" i="40"/>
  <c r="H192" i="40" s="1"/>
  <c r="D1284" i="32"/>
  <c r="D1279" i="32"/>
  <c r="D1275" i="32"/>
  <c r="D1391" i="32"/>
  <c r="D1389" i="32" s="1"/>
  <c r="E182" i="40"/>
  <c r="H182" i="40" s="1"/>
  <c r="D1730" i="32"/>
  <c r="D1765" i="32"/>
  <c r="D529" i="32"/>
  <c r="E131" i="40"/>
  <c r="H131" i="40" s="1"/>
  <c r="D1443" i="32"/>
  <c r="E137" i="40"/>
  <c r="H137" i="40" s="1"/>
  <c r="D1494" i="32"/>
  <c r="D1989" i="32"/>
  <c r="D2378" i="32"/>
  <c r="E2375" i="32" s="1"/>
  <c r="E117" i="40"/>
  <c r="H117" i="40" s="1"/>
  <c r="D1561" i="32"/>
  <c r="D1881" i="32"/>
  <c r="D2147" i="32"/>
  <c r="F89" i="40"/>
  <c r="E141" i="40"/>
  <c r="H141" i="40" s="1"/>
  <c r="G197" i="40"/>
  <c r="G185" i="40" s="1"/>
  <c r="H198" i="40"/>
  <c r="E109" i="40"/>
  <c r="H109" i="40" s="1"/>
  <c r="F107" i="40"/>
  <c r="F106" i="40" s="1"/>
  <c r="F149" i="40"/>
  <c r="E45" i="39"/>
  <c r="H199" i="40"/>
  <c r="E197" i="40"/>
  <c r="D2047" i="32"/>
  <c r="D2042" i="32"/>
  <c r="D2036" i="32"/>
  <c r="D2046" i="32"/>
  <c r="D2041" i="32"/>
  <c r="D2045" i="32"/>
  <c r="D1315" i="32"/>
  <c r="E167" i="40"/>
  <c r="H167" i="40" s="1"/>
  <c r="E171" i="40"/>
  <c r="E170" i="40" s="1"/>
  <c r="F227" i="40"/>
  <c r="F225" i="40" s="1"/>
  <c r="D2223" i="32"/>
  <c r="D2111" i="32"/>
  <c r="D2116" i="32" s="1"/>
  <c r="F79" i="40"/>
  <c r="F77" i="40" s="1"/>
  <c r="D220" i="40"/>
  <c r="D2188" i="32"/>
  <c r="E132" i="39"/>
  <c r="E192" i="27"/>
  <c r="D167" i="3"/>
  <c r="D139" i="27"/>
  <c r="H139" i="27" s="1"/>
  <c r="D131" i="39"/>
  <c r="H140" i="27"/>
  <c r="D168" i="3"/>
  <c r="D676" i="3"/>
  <c r="E156" i="27"/>
  <c r="H157" i="27"/>
  <c r="H156" i="27" s="1"/>
  <c r="E1389" i="3"/>
  <c r="E115" i="27"/>
  <c r="H115" i="27" s="1"/>
  <c r="E196" i="27"/>
  <c r="H214" i="27"/>
  <c r="D213" i="27"/>
  <c r="E76" i="27"/>
  <c r="H76" i="27" s="1"/>
  <c r="E142" i="27"/>
  <c r="H143" i="27"/>
  <c r="H142" i="27" s="1"/>
  <c r="D373" i="3"/>
  <c r="E1104" i="3"/>
  <c r="E154" i="27"/>
  <c r="H154" i="27" s="1"/>
  <c r="E174" i="27"/>
  <c r="E205" i="27"/>
  <c r="E201" i="27" s="1"/>
  <c r="E2131" i="3"/>
  <c r="E153" i="27"/>
  <c r="H153" i="27" s="1"/>
  <c r="D162" i="3"/>
  <c r="E469" i="3"/>
  <c r="E160" i="27"/>
  <c r="F108" i="27"/>
  <c r="H110" i="27"/>
  <c r="E111" i="27"/>
  <c r="H111" i="27" s="1"/>
  <c r="H96" i="27"/>
  <c r="H134" i="27"/>
  <c r="E185" i="27"/>
  <c r="E125" i="39"/>
  <c r="H186" i="27"/>
  <c r="D667" i="3"/>
  <c r="E129" i="27"/>
  <c r="D1665" i="3"/>
  <c r="E217" i="27"/>
  <c r="H217" i="27" s="1"/>
  <c r="H218" i="27"/>
  <c r="H114" i="27"/>
  <c r="H161" i="27"/>
  <c r="H204" i="27"/>
  <c r="E143" i="39"/>
  <c r="D710" i="3"/>
  <c r="E708" i="3" s="1"/>
  <c r="H109" i="27"/>
  <c r="D1711" i="3"/>
  <c r="D1717" i="3"/>
  <c r="D1715" i="3"/>
  <c r="E2035" i="3"/>
  <c r="E2240" i="3"/>
  <c r="F159" i="27"/>
  <c r="D1385" i="3"/>
  <c r="F201" i="27"/>
  <c r="D1386" i="3"/>
  <c r="H215" i="27"/>
  <c r="D506" i="32"/>
  <c r="D149" i="40"/>
  <c r="D153" i="32"/>
  <c r="D170" i="40"/>
  <c r="H140" i="40"/>
  <c r="D133" i="40"/>
  <c r="D138" i="32"/>
  <c r="E2339" i="32" l="1"/>
  <c r="L19" i="41"/>
  <c r="E149" i="40"/>
  <c r="E2342" i="32"/>
  <c r="E2344" i="32"/>
  <c r="C247" i="35"/>
  <c r="F52" i="39"/>
  <c r="F50" i="39" s="1"/>
  <c r="E2333" i="32"/>
  <c r="E2336" i="32"/>
  <c r="E2335" i="32"/>
  <c r="E2341" i="32"/>
  <c r="D151" i="32"/>
  <c r="E686" i="3"/>
  <c r="E657" i="3"/>
  <c r="H225" i="27"/>
  <c r="D184" i="35"/>
  <c r="E167" i="35"/>
  <c r="E200" i="35"/>
  <c r="U260" i="35"/>
  <c r="D208" i="27"/>
  <c r="D151" i="39" s="1"/>
  <c r="G151" i="39" s="1"/>
  <c r="Q260" i="35"/>
  <c r="R260" i="35"/>
  <c r="P260" i="35"/>
  <c r="T260" i="35"/>
  <c r="T288" i="35" s="1"/>
  <c r="C106" i="35"/>
  <c r="H103" i="40"/>
  <c r="H101" i="40" s="1"/>
  <c r="D114" i="32"/>
  <c r="D48" i="39"/>
  <c r="D42" i="39" s="1"/>
  <c r="D197" i="40"/>
  <c r="H80" i="40"/>
  <c r="D70" i="27"/>
  <c r="D69" i="27" s="1"/>
  <c r="M135" i="35"/>
  <c r="P33" i="35"/>
  <c r="O33" i="35"/>
  <c r="U135" i="35"/>
  <c r="H92" i="27"/>
  <c r="D1451" i="3"/>
  <c r="D150" i="27"/>
  <c r="D149" i="27" s="1"/>
  <c r="D469" i="32"/>
  <c r="D276" i="32"/>
  <c r="D159" i="27"/>
  <c r="E281" i="3"/>
  <c r="E350" i="3" s="1"/>
  <c r="D125" i="27"/>
  <c r="D124" i="27" s="1"/>
  <c r="D1455" i="3"/>
  <c r="D91" i="3"/>
  <c r="D236" i="27"/>
  <c r="D235" i="27" s="1"/>
  <c r="D233" i="27" s="1"/>
  <c r="D27" i="27" s="1"/>
  <c r="H27" i="27" s="1"/>
  <c r="H196" i="27"/>
  <c r="E129" i="39"/>
  <c r="H132" i="27"/>
  <c r="E2100" i="3"/>
  <c r="L174" i="35"/>
  <c r="R178" i="35"/>
  <c r="R154" i="35" s="1"/>
  <c r="D12" i="3"/>
  <c r="H178" i="35"/>
  <c r="H154" i="35" s="1"/>
  <c r="U178" i="35"/>
  <c r="U154" i="35" s="1"/>
  <c r="V174" i="35"/>
  <c r="D191" i="27"/>
  <c r="D148" i="39" s="1"/>
  <c r="D211" i="40"/>
  <c r="D36" i="39"/>
  <c r="G36" i="39" s="1"/>
  <c r="N279" i="35"/>
  <c r="K279" i="35" s="1"/>
  <c r="C265" i="35"/>
  <c r="H176" i="27"/>
  <c r="H165" i="27"/>
  <c r="D103" i="3"/>
  <c r="E101" i="3" s="1"/>
  <c r="D103" i="27"/>
  <c r="D100" i="27" s="1"/>
  <c r="D61" i="3"/>
  <c r="D80" i="3"/>
  <c r="D86" i="3"/>
  <c r="D169" i="27"/>
  <c r="D168" i="27" s="1"/>
  <c r="D175" i="27"/>
  <c r="D172" i="27" s="1"/>
  <c r="Q178" i="35"/>
  <c r="H74" i="27"/>
  <c r="F178" i="35"/>
  <c r="P174" i="35"/>
  <c r="M178" i="35"/>
  <c r="D66" i="27"/>
  <c r="D64" i="27" s="1"/>
  <c r="C194" i="35"/>
  <c r="D47" i="3"/>
  <c r="D46" i="3" s="1"/>
  <c r="M174" i="35"/>
  <c r="F29" i="35"/>
  <c r="Q33" i="35"/>
  <c r="T29" i="35"/>
  <c r="H33" i="35"/>
  <c r="J29" i="35"/>
  <c r="N29" i="35"/>
  <c r="N9" i="35" s="1"/>
  <c r="N135" i="35" s="1"/>
  <c r="F33" i="35"/>
  <c r="H73" i="27"/>
  <c r="H213" i="27"/>
  <c r="E211" i="27"/>
  <c r="E25" i="27" s="1"/>
  <c r="F25" i="27"/>
  <c r="F132" i="39"/>
  <c r="F129" i="39" s="1"/>
  <c r="F148" i="39"/>
  <c r="F146" i="39" s="1"/>
  <c r="H156" i="40"/>
  <c r="H163" i="40"/>
  <c r="H162" i="40" s="1"/>
  <c r="E162" i="40"/>
  <c r="E156" i="40"/>
  <c r="E2109" i="32"/>
  <c r="E2103" i="32"/>
  <c r="E2102" i="32"/>
  <c r="E2101" i="32"/>
  <c r="E2099" i="32"/>
  <c r="D125" i="32"/>
  <c r="E2270" i="3"/>
  <c r="E1213" i="3"/>
  <c r="I29" i="35"/>
  <c r="D89" i="32"/>
  <c r="D206" i="40"/>
  <c r="D118" i="32"/>
  <c r="D187" i="32"/>
  <c r="D175" i="32" s="1"/>
  <c r="J33" i="35"/>
  <c r="P29" i="35"/>
  <c r="K178" i="35"/>
  <c r="K154" i="35" s="1"/>
  <c r="C263" i="35"/>
  <c r="R33" i="35"/>
  <c r="H29" i="35"/>
  <c r="G33" i="35"/>
  <c r="L279" i="35"/>
  <c r="L278" i="35" s="1"/>
  <c r="L260" i="35" s="1"/>
  <c r="C222" i="35"/>
  <c r="C36" i="35"/>
  <c r="D105" i="32" s="1"/>
  <c r="D90" i="40" s="1"/>
  <c r="R29" i="35"/>
  <c r="O260" i="35"/>
  <c r="M279" i="35"/>
  <c r="D114" i="40"/>
  <c r="F138" i="39"/>
  <c r="G60" i="27"/>
  <c r="H74" i="40"/>
  <c r="H73" i="40" s="1"/>
  <c r="E1852" i="32"/>
  <c r="E95" i="27"/>
  <c r="H174" i="27"/>
  <c r="C262" i="35"/>
  <c r="C181" i="35"/>
  <c r="N178" i="35"/>
  <c r="G174" i="35"/>
  <c r="D178" i="35"/>
  <c r="P178" i="35"/>
  <c r="G178" i="35"/>
  <c r="C180" i="35"/>
  <c r="N174" i="35"/>
  <c r="O178" i="35"/>
  <c r="C204" i="35"/>
  <c r="D56" i="3" s="1"/>
  <c r="D55" i="3" s="1"/>
  <c r="D51" i="3" s="1"/>
  <c r="E203" i="35"/>
  <c r="I174" i="35"/>
  <c r="D174" i="35"/>
  <c r="C170" i="35"/>
  <c r="D23" i="3" s="1"/>
  <c r="D20" i="3" s="1"/>
  <c r="C179" i="35"/>
  <c r="D32" i="3" s="1"/>
  <c r="E178" i="35"/>
  <c r="C175" i="35"/>
  <c r="D28" i="3" s="1"/>
  <c r="E174" i="35"/>
  <c r="H65" i="27"/>
  <c r="F174" i="35"/>
  <c r="C176" i="35"/>
  <c r="V178" i="35"/>
  <c r="Q174" i="35"/>
  <c r="O174" i="35"/>
  <c r="I178" i="35"/>
  <c r="L178" i="35"/>
  <c r="C82" i="35"/>
  <c r="T33" i="35"/>
  <c r="V33" i="35"/>
  <c r="V9" i="35" s="1"/>
  <c r="V135" i="35" s="1"/>
  <c r="L33" i="35"/>
  <c r="L9" i="35" s="1"/>
  <c r="L135" i="35" s="1"/>
  <c r="K33" i="35"/>
  <c r="K9" i="35" s="1"/>
  <c r="K135" i="35" s="1"/>
  <c r="C31" i="35"/>
  <c r="D100" i="32" s="1"/>
  <c r="D85" i="40" s="1"/>
  <c r="C34" i="35"/>
  <c r="E33" i="35"/>
  <c r="E63" i="35" s="1"/>
  <c r="G29" i="35"/>
  <c r="D33" i="35"/>
  <c r="E22" i="35"/>
  <c r="C25" i="35"/>
  <c r="O29" i="35"/>
  <c r="C30" i="35"/>
  <c r="E29" i="35"/>
  <c r="I33" i="35"/>
  <c r="C35" i="35"/>
  <c r="D104" i="32" s="1"/>
  <c r="D89" i="40" s="1"/>
  <c r="Q29" i="35"/>
  <c r="F120" i="39"/>
  <c r="E2181" i="3"/>
  <c r="E2255" i="3" s="1"/>
  <c r="D371" i="3"/>
  <c r="E1221" i="3"/>
  <c r="E1258" i="3" s="1"/>
  <c r="H95" i="27"/>
  <c r="F93" i="40"/>
  <c r="F17" i="40" s="1"/>
  <c r="F24" i="39"/>
  <c r="L17" i="41"/>
  <c r="F197" i="40"/>
  <c r="F48" i="39"/>
  <c r="E88" i="40"/>
  <c r="D647" i="3"/>
  <c r="F147" i="40"/>
  <c r="F19" i="40" s="1"/>
  <c r="D940" i="32"/>
  <c r="D540" i="32"/>
  <c r="E68" i="40"/>
  <c r="E1861" i="32"/>
  <c r="H208" i="40"/>
  <c r="H206" i="40" s="1"/>
  <c r="E427" i="3"/>
  <c r="D375" i="3"/>
  <c r="G57" i="27"/>
  <c r="G19" i="27"/>
  <c r="G13" i="27" s="1"/>
  <c r="G31" i="27" s="1"/>
  <c r="D1710" i="3"/>
  <c r="E475" i="3"/>
  <c r="F86" i="27"/>
  <c r="D1379" i="3"/>
  <c r="F85" i="27"/>
  <c r="E84" i="27"/>
  <c r="D2082" i="32"/>
  <c r="E2079" i="32" s="1"/>
  <c r="D1317" i="32"/>
  <c r="D522" i="32"/>
  <c r="E2373" i="32"/>
  <c r="D1826" i="32"/>
  <c r="E1800" i="32" s="1"/>
  <c r="D1282" i="32"/>
  <c r="D480" i="32"/>
  <c r="E227" i="40"/>
  <c r="E225" i="40" s="1"/>
  <c r="G55" i="39"/>
  <c r="E2276" i="32"/>
  <c r="E90" i="40"/>
  <c r="E206" i="40"/>
  <c r="E128" i="27"/>
  <c r="F189" i="27"/>
  <c r="F23" i="27" s="1"/>
  <c r="F147" i="27"/>
  <c r="F19" i="27" s="1"/>
  <c r="E168" i="27"/>
  <c r="D165" i="3"/>
  <c r="E149" i="27"/>
  <c r="F81" i="27"/>
  <c r="F84" i="27"/>
  <c r="E956" i="3"/>
  <c r="E1496" i="3"/>
  <c r="D1062" i="3"/>
  <c r="E2292" i="3"/>
  <c r="E1854" i="32"/>
  <c r="E666" i="32"/>
  <c r="E1858" i="32"/>
  <c r="E1860" i="32"/>
  <c r="E84" i="40"/>
  <c r="E114" i="40"/>
  <c r="E2274" i="32"/>
  <c r="D380" i="32"/>
  <c r="E85" i="40"/>
  <c r="E89" i="40"/>
  <c r="H69" i="40"/>
  <c r="H68" i="40" s="1"/>
  <c r="H197" i="40"/>
  <c r="E2106" i="32"/>
  <c r="E2108" i="32"/>
  <c r="D1959" i="32"/>
  <c r="E1918" i="32" s="1"/>
  <c r="E1359" i="3"/>
  <c r="D1383" i="3"/>
  <c r="E81" i="27"/>
  <c r="E1742" i="3"/>
  <c r="E1789" i="3" s="1"/>
  <c r="D651" i="3"/>
  <c r="E172" i="27"/>
  <c r="F21" i="39"/>
  <c r="F86" i="39"/>
  <c r="F25" i="40"/>
  <c r="E42" i="39"/>
  <c r="G45" i="39"/>
  <c r="D1907" i="32"/>
  <c r="E174" i="40"/>
  <c r="D1554" i="32"/>
  <c r="E2292" i="32"/>
  <c r="E2300" i="32"/>
  <c r="E2298" i="32"/>
  <c r="E133" i="40"/>
  <c r="H174" i="40"/>
  <c r="D1559" i="32"/>
  <c r="E2297" i="32"/>
  <c r="D1399" i="32"/>
  <c r="H215" i="40"/>
  <c r="E214" i="40"/>
  <c r="E187" i="40"/>
  <c r="H188" i="40"/>
  <c r="H187" i="40" s="1"/>
  <c r="D700" i="32"/>
  <c r="D793" i="32" s="1"/>
  <c r="E2271" i="32"/>
  <c r="E2279" i="32"/>
  <c r="E2277" i="32"/>
  <c r="E2270" i="32"/>
  <c r="D2017" i="32"/>
  <c r="E1989" i="32" s="1"/>
  <c r="D1395" i="32"/>
  <c r="D52" i="39"/>
  <c r="G47" i="39"/>
  <c r="E106" i="40"/>
  <c r="D1501" i="32"/>
  <c r="D1441" i="32"/>
  <c r="D2044" i="32"/>
  <c r="G44" i="39"/>
  <c r="E123" i="40"/>
  <c r="E1855" i="32"/>
  <c r="E1856" i="32"/>
  <c r="E1867" i="32"/>
  <c r="E1864" i="32"/>
  <c r="E2289" i="32"/>
  <c r="D2040" i="32"/>
  <c r="G21" i="40"/>
  <c r="G13" i="40" s="1"/>
  <c r="G64" i="40"/>
  <c r="D1273" i="32"/>
  <c r="D1754" i="32"/>
  <c r="E1730" i="32" s="1"/>
  <c r="E2316" i="32"/>
  <c r="E2314" i="32"/>
  <c r="E2313" i="32"/>
  <c r="F87" i="40"/>
  <c r="F66" i="40" s="1"/>
  <c r="D375" i="32"/>
  <c r="H127" i="40"/>
  <c r="H126" i="40" s="1"/>
  <c r="D23" i="40"/>
  <c r="D2186" i="32"/>
  <c r="D2169" i="32"/>
  <c r="E2147" i="32" s="1"/>
  <c r="D1278" i="32"/>
  <c r="H130" i="40"/>
  <c r="H129" i="40" s="1"/>
  <c r="E129" i="40"/>
  <c r="D1188" i="32"/>
  <c r="H107" i="40"/>
  <c r="H106" i="40" s="1"/>
  <c r="D225" i="40"/>
  <c r="D1465" i="32"/>
  <c r="H97" i="40"/>
  <c r="H95" i="40" s="1"/>
  <c r="H149" i="40"/>
  <c r="H114" i="40"/>
  <c r="D2221" i="32"/>
  <c r="D2033" i="32"/>
  <c r="E2381" i="32"/>
  <c r="E2385" i="32" s="1"/>
  <c r="G61" i="40" s="1"/>
  <c r="E2378" i="32"/>
  <c r="E2376" i="32"/>
  <c r="E79" i="40"/>
  <c r="D1539" i="32"/>
  <c r="E2295" i="32"/>
  <c r="H171" i="40"/>
  <c r="H170" i="40" s="1"/>
  <c r="H134" i="40"/>
  <c r="H133" i="40" s="1"/>
  <c r="D1313" i="32"/>
  <c r="D359" i="32"/>
  <c r="D384" i="32"/>
  <c r="E446" i="3"/>
  <c r="E401" i="3"/>
  <c r="F75" i="27"/>
  <c r="F72" i="27" s="1"/>
  <c r="F117" i="39" s="1"/>
  <c r="G143" i="39"/>
  <c r="G131" i="39"/>
  <c r="H93" i="27"/>
  <c r="E91" i="27"/>
  <c r="E108" i="27"/>
  <c r="E159" i="27"/>
  <c r="H160" i="27"/>
  <c r="E1461" i="3"/>
  <c r="E1523" i="3"/>
  <c r="F80" i="27"/>
  <c r="G125" i="39"/>
  <c r="E123" i="39"/>
  <c r="G123" i="39" s="1"/>
  <c r="E144" i="39"/>
  <c r="G144" i="39" s="1"/>
  <c r="H205" i="27"/>
  <c r="H201" i="27" s="1"/>
  <c r="E86" i="27"/>
  <c r="E80" i="27"/>
  <c r="D161" i="3"/>
  <c r="H185" i="27"/>
  <c r="H183" i="27" s="1"/>
  <c r="E183" i="27"/>
  <c r="E21" i="27" s="1"/>
  <c r="H21" i="27" s="1"/>
  <c r="F89" i="27"/>
  <c r="F17" i="27" s="1"/>
  <c r="D1058" i="3"/>
  <c r="D1714" i="3"/>
  <c r="D155" i="3"/>
  <c r="E85" i="27"/>
  <c r="H224" i="27"/>
  <c r="D223" i="27"/>
  <c r="H223" i="27" s="1"/>
  <c r="H192" i="27"/>
  <c r="E191" i="27"/>
  <c r="E69" i="27"/>
  <c r="D501" i="32"/>
  <c r="D129" i="27"/>
  <c r="D147" i="40"/>
  <c r="D19" i="40" s="1"/>
  <c r="E93" i="40" l="1"/>
  <c r="E147" i="40"/>
  <c r="D157" i="39"/>
  <c r="D154" i="39" s="1"/>
  <c r="G154" i="39" s="1"/>
  <c r="H185" i="40"/>
  <c r="F185" i="40"/>
  <c r="F21" i="40" s="1"/>
  <c r="E1145" i="32"/>
  <c r="E1146" i="32"/>
  <c r="E1143" i="32"/>
  <c r="E1133" i="32"/>
  <c r="H208" i="27"/>
  <c r="G48" i="39"/>
  <c r="E37" i="3"/>
  <c r="D207" i="27"/>
  <c r="H207" i="27" s="1"/>
  <c r="D9" i="35"/>
  <c r="D63" i="35"/>
  <c r="D62" i="35" s="1"/>
  <c r="D39" i="35" s="1"/>
  <c r="E62" i="35"/>
  <c r="E39" i="35" s="1"/>
  <c r="C63" i="35"/>
  <c r="C62" i="35" s="1"/>
  <c r="H70" i="27"/>
  <c r="H69" i="27" s="1"/>
  <c r="E199" i="35"/>
  <c r="E184" i="35" s="1"/>
  <c r="C200" i="35"/>
  <c r="C199" i="35" s="1"/>
  <c r="U288" i="35"/>
  <c r="R288" i="35"/>
  <c r="D185" i="40"/>
  <c r="D21" i="40" s="1"/>
  <c r="P9" i="35"/>
  <c r="P135" i="35" s="1"/>
  <c r="H9" i="35"/>
  <c r="H135" i="35" s="1"/>
  <c r="J9" i="35"/>
  <c r="J135" i="35" s="1"/>
  <c r="O9" i="35"/>
  <c r="O135" i="35" s="1"/>
  <c r="T9" i="35"/>
  <c r="T135" i="35" s="1"/>
  <c r="J279" i="35"/>
  <c r="J278" i="35" s="1"/>
  <c r="J260" i="35" s="1"/>
  <c r="J288" i="35" s="1"/>
  <c r="D568" i="32"/>
  <c r="E489" i="32" s="1"/>
  <c r="H150" i="27"/>
  <c r="H149" i="27" s="1"/>
  <c r="H236" i="27"/>
  <c r="H235" i="27" s="1"/>
  <c r="H233" i="27" s="1"/>
  <c r="H175" i="27"/>
  <c r="H172" i="27" s="1"/>
  <c r="G9" i="35"/>
  <c r="G135" i="35" s="1"/>
  <c r="F9" i="35"/>
  <c r="F135" i="35" s="1"/>
  <c r="D1381" i="32"/>
  <c r="D1430" i="32" s="1"/>
  <c r="H91" i="27"/>
  <c r="H125" i="27"/>
  <c r="H124" i="27" s="1"/>
  <c r="H159" i="27"/>
  <c r="E2173" i="3"/>
  <c r="H191" i="27"/>
  <c r="E274" i="32"/>
  <c r="E238" i="32"/>
  <c r="E239" i="32"/>
  <c r="H169" i="27"/>
  <c r="H168" i="27" s="1"/>
  <c r="D147" i="27"/>
  <c r="D19" i="27" s="1"/>
  <c r="L154" i="35"/>
  <c r="L288" i="35" s="1"/>
  <c r="E154" i="35"/>
  <c r="E79" i="27"/>
  <c r="N154" i="35"/>
  <c r="V154" i="35"/>
  <c r="V288" i="35" s="1"/>
  <c r="H66" i="27"/>
  <c r="H64" i="27" s="1"/>
  <c r="P154" i="35"/>
  <c r="P288" i="35" s="1"/>
  <c r="F154" i="35"/>
  <c r="Q154" i="35"/>
  <c r="Q288" i="35" s="1"/>
  <c r="E83" i="27"/>
  <c r="N278" i="35"/>
  <c r="N260" i="35" s="1"/>
  <c r="D117" i="3"/>
  <c r="D116" i="3" s="1"/>
  <c r="H103" i="27"/>
  <c r="H100" i="27" s="1"/>
  <c r="M278" i="35"/>
  <c r="M260" i="35" s="1"/>
  <c r="O154" i="35"/>
  <c r="O288" i="35" s="1"/>
  <c r="G154" i="35"/>
  <c r="D112" i="27"/>
  <c r="D108" i="27" s="1"/>
  <c r="M154" i="35"/>
  <c r="D34" i="3"/>
  <c r="D29" i="3"/>
  <c r="D27" i="3" s="1"/>
  <c r="D33" i="3"/>
  <c r="D85" i="27" s="1"/>
  <c r="H85" i="27" s="1"/>
  <c r="R9" i="35"/>
  <c r="R135" i="35" s="1"/>
  <c r="Q9" i="35"/>
  <c r="Q135" i="35" s="1"/>
  <c r="E2316" i="3"/>
  <c r="E2401" i="3" s="1"/>
  <c r="F83" i="27"/>
  <c r="F79" i="27"/>
  <c r="F136" i="39"/>
  <c r="E1926" i="32"/>
  <c r="E1923" i="32"/>
  <c r="E1941" i="32"/>
  <c r="E665" i="32"/>
  <c r="I9" i="35"/>
  <c r="I135" i="35" s="1"/>
  <c r="E1248" i="32"/>
  <c r="E585" i="3"/>
  <c r="E75" i="3"/>
  <c r="E1951" i="32"/>
  <c r="G58" i="27"/>
  <c r="H90" i="40"/>
  <c r="E1881" i="32"/>
  <c r="E1698" i="3"/>
  <c r="E1734" i="3" s="1"/>
  <c r="E273" i="3"/>
  <c r="E632" i="3"/>
  <c r="E729" i="3" s="1"/>
  <c r="E358" i="3"/>
  <c r="E393" i="3" s="1"/>
  <c r="I279" i="35"/>
  <c r="K278" i="35"/>
  <c r="K260" i="35" s="1"/>
  <c r="K288" i="35" s="1"/>
  <c r="D154" i="35"/>
  <c r="I154" i="35"/>
  <c r="C178" i="35"/>
  <c r="C167" i="35"/>
  <c r="C174" i="35"/>
  <c r="C203" i="35"/>
  <c r="H85" i="40"/>
  <c r="H89" i="40"/>
  <c r="D103" i="32"/>
  <c r="C33" i="35"/>
  <c r="C29" i="35"/>
  <c r="D99" i="32"/>
  <c r="D95" i="32"/>
  <c r="C22" i="35"/>
  <c r="E9" i="35"/>
  <c r="E1433" i="3"/>
  <c r="E272" i="32"/>
  <c r="E270" i="32"/>
  <c r="F42" i="39"/>
  <c r="F40" i="39" s="1"/>
  <c r="E245" i="32"/>
  <c r="E1947" i="32"/>
  <c r="E1956" i="32"/>
  <c r="E1954" i="32"/>
  <c r="E1945" i="32"/>
  <c r="E1943" i="32"/>
  <c r="E1786" i="32"/>
  <c r="E1767" i="32"/>
  <c r="E1771" i="32"/>
  <c r="E2063" i="32"/>
  <c r="E255" i="32"/>
  <c r="E1816" i="32"/>
  <c r="E1768" i="32"/>
  <c r="D2226" i="32"/>
  <c r="E1807" i="32"/>
  <c r="E2082" i="32"/>
  <c r="E236" i="32"/>
  <c r="E1811" i="32"/>
  <c r="E1808" i="32"/>
  <c r="E2059" i="32"/>
  <c r="E2053" i="32"/>
  <c r="E1777" i="32"/>
  <c r="E1791" i="32"/>
  <c r="E1774" i="32"/>
  <c r="E2076" i="32"/>
  <c r="E1944" i="32"/>
  <c r="E1796" i="32"/>
  <c r="E1798" i="32"/>
  <c r="E1782" i="32"/>
  <c r="E2056" i="32"/>
  <c r="E2055" i="32"/>
  <c r="E1957" i="32"/>
  <c r="E1780" i="32"/>
  <c r="E1772" i="32"/>
  <c r="E2062" i="32"/>
  <c r="E1948" i="32"/>
  <c r="E1803" i="32"/>
  <c r="E1789" i="32"/>
  <c r="E2050" i="32"/>
  <c r="E1823" i="32"/>
  <c r="E1799" i="32"/>
  <c r="E1043" i="3"/>
  <c r="E1132" i="3" s="1"/>
  <c r="E147" i="27"/>
  <c r="E19" i="27" s="1"/>
  <c r="E2013" i="3"/>
  <c r="E2071" i="3" s="1"/>
  <c r="E1367" i="3"/>
  <c r="E1425" i="3" s="1"/>
  <c r="E1954" i="3"/>
  <c r="E2005" i="3" s="1"/>
  <c r="E260" i="32"/>
  <c r="E254" i="32"/>
  <c r="E247" i="32"/>
  <c r="E266" i="32"/>
  <c r="E242" i="32"/>
  <c r="E241" i="32"/>
  <c r="E243" i="32"/>
  <c r="E2052" i="32"/>
  <c r="E2061" i="32"/>
  <c r="E2078" i="32"/>
  <c r="E1817" i="32"/>
  <c r="E276" i="32"/>
  <c r="E234" i="32"/>
  <c r="E1820" i="32"/>
  <c r="E1804" i="32"/>
  <c r="E1778" i="32"/>
  <c r="E1773" i="32"/>
  <c r="E1793" i="32"/>
  <c r="E25" i="40"/>
  <c r="E86" i="39"/>
  <c r="E1788" i="32"/>
  <c r="E1769" i="32"/>
  <c r="E1783" i="32"/>
  <c r="H227" i="40"/>
  <c r="E231" i="32"/>
  <c r="E87" i="40"/>
  <c r="E237" i="32"/>
  <c r="E261" i="32"/>
  <c r="E233" i="32"/>
  <c r="E253" i="32"/>
  <c r="E83" i="40"/>
  <c r="E1813" i="32"/>
  <c r="E1776" i="32"/>
  <c r="E1814" i="32"/>
  <c r="E1781" i="32"/>
  <c r="E1822" i="32"/>
  <c r="E251" i="32"/>
  <c r="E17" i="40"/>
  <c r="E246" i="32"/>
  <c r="E248" i="32"/>
  <c r="E264" i="32"/>
  <c r="E1802" i="32"/>
  <c r="E1806" i="32"/>
  <c r="E1826" i="32"/>
  <c r="E24" i="39"/>
  <c r="E662" i="32"/>
  <c r="E657" i="32"/>
  <c r="E678" i="32"/>
  <c r="E2046" i="32"/>
  <c r="E1748" i="32"/>
  <c r="E423" i="32"/>
  <c r="E1970" i="32"/>
  <c r="E2036" i="32"/>
  <c r="E2033" i="32"/>
  <c r="E1183" i="32"/>
  <c r="E1950" i="32"/>
  <c r="E1940" i="32"/>
  <c r="E19" i="40"/>
  <c r="H19" i="40" s="1"/>
  <c r="E150" i="3"/>
  <c r="E196" i="3" s="1"/>
  <c r="F64" i="40"/>
  <c r="F15" i="40"/>
  <c r="D370" i="32"/>
  <c r="E77" i="40"/>
  <c r="F22" i="39"/>
  <c r="F20" i="39" s="1"/>
  <c r="D50" i="39"/>
  <c r="E338" i="32"/>
  <c r="E330" i="32"/>
  <c r="E321" i="32"/>
  <c r="E313" i="32"/>
  <c r="E296" i="32"/>
  <c r="E267" i="32"/>
  <c r="E324" i="32"/>
  <c r="E339" i="32"/>
  <c r="E337" i="32"/>
  <c r="E320" i="32"/>
  <c r="E312" i="32"/>
  <c r="E303" i="32"/>
  <c r="E359" i="32"/>
  <c r="E350" i="32"/>
  <c r="E316" i="32"/>
  <c r="E344" i="32"/>
  <c r="E302" i="32"/>
  <c r="E294" i="32"/>
  <c r="E265" i="32"/>
  <c r="E343" i="32"/>
  <c r="E335" i="32"/>
  <c r="E301" i="32"/>
  <c r="E293" i="32"/>
  <c r="E351" i="32"/>
  <c r="E342" i="32"/>
  <c r="E317" i="32"/>
  <c r="E309" i="32"/>
  <c r="E341" i="32"/>
  <c r="E308" i="32"/>
  <c r="E297" i="32"/>
  <c r="E332" i="32"/>
  <c r="E298" i="32"/>
  <c r="E290" i="32"/>
  <c r="E357" i="32"/>
  <c r="E331" i="32"/>
  <c r="E314" i="32"/>
  <c r="E289" i="32"/>
  <c r="E292" i="32"/>
  <c r="E258" i="32"/>
  <c r="E323" i="32"/>
  <c r="E334" i="32"/>
  <c r="E356" i="32"/>
  <c r="E329" i="32"/>
  <c r="E306" i="32"/>
  <c r="E311" i="32"/>
  <c r="E347" i="32"/>
  <c r="E300" i="32"/>
  <c r="E319" i="32"/>
  <c r="E287" i="32"/>
  <c r="E349" i="32"/>
  <c r="H147" i="40"/>
  <c r="D1265" i="32"/>
  <c r="E2114" i="32"/>
  <c r="E2172" i="32"/>
  <c r="E2116" i="32"/>
  <c r="E2113" i="32"/>
  <c r="E213" i="40"/>
  <c r="H214" i="40"/>
  <c r="H213" i="40" s="1"/>
  <c r="H211" i="40" s="1"/>
  <c r="E35" i="39"/>
  <c r="D86" i="39"/>
  <c r="H225" i="40"/>
  <c r="D25" i="40"/>
  <c r="E2111" i="32"/>
  <c r="E1169" i="32"/>
  <c r="E1152" i="32"/>
  <c r="E1162" i="32"/>
  <c r="E1153" i="32"/>
  <c r="E1141" i="32"/>
  <c r="E1180" i="32"/>
  <c r="E1151" i="32"/>
  <c r="E1140" i="32"/>
  <c r="E1130" i="32"/>
  <c r="E1179" i="32"/>
  <c r="E1170" i="32"/>
  <c r="E1160" i="32"/>
  <c r="E1129" i="32"/>
  <c r="E1121" i="32"/>
  <c r="E1168" i="32"/>
  <c r="E1159" i="32"/>
  <c r="E1149" i="32"/>
  <c r="E1137" i="32"/>
  <c r="E1128" i="32"/>
  <c r="E1120" i="32"/>
  <c r="E1188" i="32"/>
  <c r="E1177" i="32"/>
  <c r="E1167" i="32"/>
  <c r="E1158" i="32"/>
  <c r="E1136" i="32"/>
  <c r="E1175" i="32"/>
  <c r="E1144" i="32"/>
  <c r="E1125" i="32"/>
  <c r="E1117" i="32"/>
  <c r="E1135" i="32"/>
  <c r="E1124" i="32"/>
  <c r="E1166" i="32"/>
  <c r="E1186" i="32"/>
  <c r="E1163" i="32"/>
  <c r="E1116" i="32"/>
  <c r="E1176" i="32"/>
  <c r="E1123" i="32"/>
  <c r="E1165" i="32"/>
  <c r="E1156" i="32"/>
  <c r="E1119" i="32"/>
  <c r="E1185" i="32"/>
  <c r="E1127" i="32"/>
  <c r="E1173" i="32"/>
  <c r="E1148" i="32"/>
  <c r="E1139" i="32"/>
  <c r="D33" i="39"/>
  <c r="G28" i="40"/>
  <c r="G29" i="40" s="1"/>
  <c r="G62" i="40"/>
  <c r="E454" i="32"/>
  <c r="E446" i="32"/>
  <c r="E437" i="32"/>
  <c r="E429" i="32"/>
  <c r="E461" i="32"/>
  <c r="E469" i="32"/>
  <c r="E460" i="32"/>
  <c r="E435" i="32"/>
  <c r="E451" i="32"/>
  <c r="E467" i="32"/>
  <c r="E448" i="32"/>
  <c r="E439" i="32"/>
  <c r="E431" i="32"/>
  <c r="E457" i="32"/>
  <c r="E438" i="32"/>
  <c r="E430" i="32"/>
  <c r="E426" i="32"/>
  <c r="E434" i="32"/>
  <c r="E466" i="32"/>
  <c r="E447" i="32"/>
  <c r="E464" i="32"/>
  <c r="E440" i="32"/>
  <c r="E443" i="32"/>
  <c r="E459" i="32"/>
  <c r="E428" i="32"/>
  <c r="E425" i="32"/>
  <c r="E445" i="32"/>
  <c r="E453" i="32"/>
  <c r="E456" i="32"/>
  <c r="E450" i="32"/>
  <c r="E433" i="32"/>
  <c r="D1552" i="32"/>
  <c r="E2085" i="32"/>
  <c r="E1893" i="32"/>
  <c r="E1885" i="32"/>
  <c r="E1892" i="32"/>
  <c r="E1884" i="32"/>
  <c r="E1907" i="32"/>
  <c r="E1898" i="32"/>
  <c r="E1905" i="32"/>
  <c r="E1896" i="32"/>
  <c r="E1888" i="32"/>
  <c r="E1904" i="32"/>
  <c r="E1889" i="32"/>
  <c r="E1903" i="32"/>
  <c r="E1897" i="32"/>
  <c r="E1895" i="32"/>
  <c r="E1883" i="32"/>
  <c r="E1901" i="32"/>
  <c r="E1891" i="32"/>
  <c r="E1887" i="32"/>
  <c r="E2139" i="32"/>
  <c r="E2155" i="32"/>
  <c r="E2138" i="32"/>
  <c r="E2130" i="32"/>
  <c r="E2154" i="32"/>
  <c r="E2161" i="32"/>
  <c r="E2153" i="32"/>
  <c r="E2144" i="32"/>
  <c r="E2169" i="32"/>
  <c r="E2143" i="32"/>
  <c r="E2135" i="32"/>
  <c r="E2167" i="32"/>
  <c r="E2158" i="32"/>
  <c r="E2150" i="32"/>
  <c r="E2133" i="32"/>
  <c r="E2142" i="32"/>
  <c r="E2157" i="32"/>
  <c r="E2134" i="32"/>
  <c r="E2149" i="32"/>
  <c r="E2132" i="32"/>
  <c r="E2166" i="32"/>
  <c r="E2164" i="32"/>
  <c r="E2137" i="32"/>
  <c r="E2127" i="32"/>
  <c r="E2152" i="32"/>
  <c r="E2160" i="32"/>
  <c r="E2129" i="32"/>
  <c r="E2141" i="32"/>
  <c r="D1300" i="32"/>
  <c r="E2072" i="32"/>
  <c r="E2080" i="32"/>
  <c r="E2071" i="32"/>
  <c r="E2035" i="32"/>
  <c r="E2034" i="32"/>
  <c r="E2017" i="32"/>
  <c r="E2068" i="32"/>
  <c r="E2015" i="32"/>
  <c r="E2066" i="32"/>
  <c r="E2037" i="32"/>
  <c r="E2031" i="32"/>
  <c r="E1980" i="32"/>
  <c r="E1972" i="32"/>
  <c r="E2067" i="32"/>
  <c r="E1996" i="32"/>
  <c r="E2065" i="32"/>
  <c r="E1995" i="32"/>
  <c r="E1986" i="32"/>
  <c r="E2014" i="32"/>
  <c r="E2002" i="32"/>
  <c r="E1985" i="32"/>
  <c r="E1977" i="32"/>
  <c r="E2038" i="32"/>
  <c r="E1973" i="32"/>
  <c r="E2001" i="32"/>
  <c r="E1984" i="32"/>
  <c r="E1999" i="32"/>
  <c r="E1998" i="32"/>
  <c r="E1981" i="32"/>
  <c r="E2007" i="32"/>
  <c r="E1976" i="32"/>
  <c r="E2008" i="32"/>
  <c r="E2073" i="32"/>
  <c r="E2028" i="32"/>
  <c r="E1983" i="32"/>
  <c r="E2013" i="32"/>
  <c r="E1991" i="32"/>
  <c r="E2070" i="32"/>
  <c r="E2005" i="32"/>
  <c r="E2030" i="32"/>
  <c r="E1994" i="32"/>
  <c r="E1979" i="32"/>
  <c r="E1975" i="32"/>
  <c r="E2040" i="32"/>
  <c r="E2044" i="32"/>
  <c r="E2011" i="32"/>
  <c r="E52" i="39"/>
  <c r="E50" i="39" s="1"/>
  <c r="E40" i="39" s="1"/>
  <c r="E185" i="40"/>
  <c r="E21" i="40" s="1"/>
  <c r="E327" i="32"/>
  <c r="E1114" i="32"/>
  <c r="E1736" i="32"/>
  <c r="E1745" i="32"/>
  <c r="E1754" i="32"/>
  <c r="E1751" i="32"/>
  <c r="E1738" i="32"/>
  <c r="E1733" i="32"/>
  <c r="E1739" i="32"/>
  <c r="E1750" i="32"/>
  <c r="E1744" i="32"/>
  <c r="E1732" i="32"/>
  <c r="E1735" i="32"/>
  <c r="E2041" i="32"/>
  <c r="D1010" i="32"/>
  <c r="E1008" i="32" s="1"/>
  <c r="E2045" i="32"/>
  <c r="E1254" i="32"/>
  <c r="E1235" i="32"/>
  <c r="E1252" i="32"/>
  <c r="E1238" i="32"/>
  <c r="E1222" i="32"/>
  <c r="E1249" i="32"/>
  <c r="E1234" i="32"/>
  <c r="E1201" i="32"/>
  <c r="E1233" i="32"/>
  <c r="E1211" i="32"/>
  <c r="E1210" i="32"/>
  <c r="E1239" i="32"/>
  <c r="E1228" i="32"/>
  <c r="E1219" i="32"/>
  <c r="E1206" i="32"/>
  <c r="E1251" i="32"/>
  <c r="E1215" i="32"/>
  <c r="E1225" i="32"/>
  <c r="E1202" i="32"/>
  <c r="E1237" i="32"/>
  <c r="E1216" i="32"/>
  <c r="E1236" i="32"/>
  <c r="E1214" i="32"/>
  <c r="E1227" i="32"/>
  <c r="E1205" i="32"/>
  <c r="E1204" i="32"/>
  <c r="E1209" i="32"/>
  <c r="E1224" i="32"/>
  <c r="E1199" i="32"/>
  <c r="E1231" i="32"/>
  <c r="E1250" i="32"/>
  <c r="E1221" i="32"/>
  <c r="E1213" i="32"/>
  <c r="E2047" i="32"/>
  <c r="E354" i="32"/>
  <c r="E2042" i="32"/>
  <c r="E663" i="32"/>
  <c r="E681" i="32"/>
  <c r="E660" i="32"/>
  <c r="E689" i="32"/>
  <c r="E687" i="32"/>
  <c r="E686" i="32"/>
  <c r="E674" i="32"/>
  <c r="E659" i="32"/>
  <c r="E675" i="32"/>
  <c r="E664" i="32"/>
  <c r="E668" i="32"/>
  <c r="E669" i="32"/>
  <c r="E672" i="32"/>
  <c r="E673" i="32"/>
  <c r="E680" i="32"/>
  <c r="E684" i="32"/>
  <c r="E670" i="32"/>
  <c r="E488" i="3"/>
  <c r="E1833" i="3"/>
  <c r="E1874" i="3" s="1"/>
  <c r="E120" i="39"/>
  <c r="E89" i="27"/>
  <c r="E17" i="27" s="1"/>
  <c r="E189" i="27"/>
  <c r="E23" i="27" s="1"/>
  <c r="E148" i="39"/>
  <c r="E146" i="39" s="1"/>
  <c r="E138" i="39"/>
  <c r="D146" i="39"/>
  <c r="H129" i="27"/>
  <c r="H128" i="27" s="1"/>
  <c r="D128" i="27"/>
  <c r="E973" i="32" l="1"/>
  <c r="E974" i="32"/>
  <c r="D189" i="27"/>
  <c r="D23" i="27" s="1"/>
  <c r="G157" i="39"/>
  <c r="F13" i="40"/>
  <c r="F11" i="39" s="1"/>
  <c r="E971" i="32"/>
  <c r="H189" i="27"/>
  <c r="E135" i="35"/>
  <c r="C39" i="35"/>
  <c r="D132" i="32"/>
  <c r="F118" i="39"/>
  <c r="F116" i="39" s="1"/>
  <c r="F114" i="39" s="1"/>
  <c r="F112" i="39" s="1"/>
  <c r="F110" i="39" s="1"/>
  <c r="D135" i="35"/>
  <c r="C184" i="35"/>
  <c r="H21" i="40"/>
  <c r="H279" i="35"/>
  <c r="E279" i="35" s="1"/>
  <c r="E278" i="35" s="1"/>
  <c r="E260" i="35" s="1"/>
  <c r="E288" i="35" s="1"/>
  <c r="E1390" i="32"/>
  <c r="E1391" i="32"/>
  <c r="E1392" i="32"/>
  <c r="N288" i="35"/>
  <c r="H19" i="27"/>
  <c r="E2259" i="3"/>
  <c r="H147" i="27"/>
  <c r="H112" i="27"/>
  <c r="H108" i="27" s="1"/>
  <c r="D31" i="3"/>
  <c r="M288" i="35"/>
  <c r="D221" i="27"/>
  <c r="D81" i="27"/>
  <c r="H81" i="27" s="1"/>
  <c r="D86" i="27"/>
  <c r="H86" i="27" s="1"/>
  <c r="D1566" i="32"/>
  <c r="E1535" i="32" s="1"/>
  <c r="F62" i="27"/>
  <c r="F60" i="27" s="1"/>
  <c r="E1542" i="3"/>
  <c r="E624" i="3"/>
  <c r="E2196" i="32"/>
  <c r="E2194" i="32"/>
  <c r="E211" i="40"/>
  <c r="E23" i="40" s="1"/>
  <c r="H23" i="40" s="1"/>
  <c r="E557" i="32"/>
  <c r="E559" i="32"/>
  <c r="E560" i="32"/>
  <c r="H23" i="27"/>
  <c r="E988" i="32"/>
  <c r="E980" i="32"/>
  <c r="G42" i="39"/>
  <c r="C9" i="35"/>
  <c r="F279" i="35"/>
  <c r="I278" i="35"/>
  <c r="I260" i="35" s="1"/>
  <c r="I288" i="35" s="1"/>
  <c r="G279" i="35"/>
  <c r="C154" i="35"/>
  <c r="D75" i="27"/>
  <c r="D72" i="27" s="1"/>
  <c r="D122" i="27"/>
  <c r="D84" i="27"/>
  <c r="D80" i="27"/>
  <c r="D84" i="40"/>
  <c r="D98" i="32"/>
  <c r="D88" i="40"/>
  <c r="D102" i="32"/>
  <c r="D79" i="40"/>
  <c r="D93" i="32"/>
  <c r="E776" i="32"/>
  <c r="E781" i="32"/>
  <c r="F18" i="39"/>
  <c r="F16" i="39" s="1"/>
  <c r="F14" i="39" s="1"/>
  <c r="E2226" i="32"/>
  <c r="H25" i="40"/>
  <c r="E2089" i="3"/>
  <c r="E2209" i="32"/>
  <c r="E2203" i="32"/>
  <c r="E2193" i="32"/>
  <c r="E2201" i="32"/>
  <c r="E2208" i="32"/>
  <c r="E2192" i="32"/>
  <c r="E2319" i="32"/>
  <c r="E2351" i="32" s="1"/>
  <c r="E2218" i="32"/>
  <c r="E2198" i="32"/>
  <c r="E2212" i="32"/>
  <c r="E2200" i="32"/>
  <c r="E2202" i="32"/>
  <c r="E2213" i="32"/>
  <c r="E2206" i="32"/>
  <c r="E2215" i="32"/>
  <c r="E2186" i="32"/>
  <c r="E2188" i="32"/>
  <c r="E2197" i="32"/>
  <c r="E2191" i="32"/>
  <c r="E2224" i="32"/>
  <c r="E2189" i="32"/>
  <c r="E2221" i="32"/>
  <c r="E2223" i="32"/>
  <c r="E2211" i="32"/>
  <c r="E2217" i="32"/>
  <c r="G86" i="39"/>
  <c r="E22" i="39"/>
  <c r="G50" i="39"/>
  <c r="E960" i="32"/>
  <c r="E118" i="39"/>
  <c r="D412" i="32"/>
  <c r="E370" i="32" s="1"/>
  <c r="G52" i="39"/>
  <c r="E33" i="39"/>
  <c r="G33" i="39" s="1"/>
  <c r="G35" i="39"/>
  <c r="D1287" i="32"/>
  <c r="E1010" i="32"/>
  <c r="E1002" i="32"/>
  <c r="E995" i="32"/>
  <c r="E996" i="32"/>
  <c r="E991" i="32"/>
  <c r="E1001" i="32"/>
  <c r="E1007" i="32"/>
  <c r="E970" i="32"/>
  <c r="E963" i="32"/>
  <c r="E950" i="32"/>
  <c r="E962" i="32"/>
  <c r="E985" i="32"/>
  <c r="E946" i="32"/>
  <c r="E952" i="32"/>
  <c r="E984" i="32"/>
  <c r="E955" i="32"/>
  <c r="E954" i="32"/>
  <c r="E947" i="32"/>
  <c r="E967" i="32"/>
  <c r="E943" i="32"/>
  <c r="E956" i="32"/>
  <c r="E966" i="32"/>
  <c r="E976" i="32"/>
  <c r="E957" i="32"/>
  <c r="E981" i="32"/>
  <c r="E990" i="32"/>
  <c r="E994" i="32"/>
  <c r="E977" i="32"/>
  <c r="E979" i="32"/>
  <c r="E942" i="32"/>
  <c r="E951" i="32"/>
  <c r="E999" i="32"/>
  <c r="E1006" i="32"/>
  <c r="E945" i="32"/>
  <c r="E993" i="32"/>
  <c r="E940" i="32"/>
  <c r="E969" i="32"/>
  <c r="E965" i="32"/>
  <c r="E748" i="32"/>
  <c r="E700" i="32"/>
  <c r="E791" i="32"/>
  <c r="E785" i="32"/>
  <c r="E788" i="32"/>
  <c r="E793" i="32"/>
  <c r="E782" i="32"/>
  <c r="E786" i="32"/>
  <c r="E717" i="32"/>
  <c r="E729" i="32"/>
  <c r="E707" i="32"/>
  <c r="E772" i="32"/>
  <c r="E722" i="32"/>
  <c r="E755" i="32"/>
  <c r="E743" i="32"/>
  <c r="E760" i="32"/>
  <c r="E705" i="32"/>
  <c r="E744" i="32"/>
  <c r="E779" i="32"/>
  <c r="E766" i="32"/>
  <c r="E756" i="32"/>
  <c r="E771" i="32"/>
  <c r="E733" i="32"/>
  <c r="E734" i="32"/>
  <c r="E759" i="32"/>
  <c r="E706" i="32"/>
  <c r="E773" i="32"/>
  <c r="E780" i="32"/>
  <c r="E716" i="32"/>
  <c r="E790" i="32"/>
  <c r="E761" i="32"/>
  <c r="E751" i="32"/>
  <c r="E723" i="32"/>
  <c r="E753" i="32"/>
  <c r="E732" i="32"/>
  <c r="E770" i="32"/>
  <c r="E750" i="32"/>
  <c r="E711" i="32"/>
  <c r="E712" i="32"/>
  <c r="E762" i="32"/>
  <c r="E739" i="32"/>
  <c r="E769" i="32"/>
  <c r="E727" i="32"/>
  <c r="E728" i="32"/>
  <c r="E745" i="32"/>
  <c r="E784" i="32"/>
  <c r="E737" i="32"/>
  <c r="E724" i="32"/>
  <c r="E740" i="32"/>
  <c r="E703" i="32"/>
  <c r="E763" i="32"/>
  <c r="E715" i="32"/>
  <c r="E752" i="32"/>
  <c r="E702" i="32"/>
  <c r="E726" i="32"/>
  <c r="E731" i="32"/>
  <c r="E778" i="32"/>
  <c r="E768" i="32"/>
  <c r="E714" i="32"/>
  <c r="E710" i="32"/>
  <c r="E758" i="32"/>
  <c r="E742" i="32"/>
  <c r="E736" i="32"/>
  <c r="E765" i="32"/>
  <c r="D1369" i="32"/>
  <c r="E66" i="40"/>
  <c r="E21" i="39"/>
  <c r="E1004" i="32"/>
  <c r="E720" i="32"/>
  <c r="F28" i="40"/>
  <c r="D40" i="39"/>
  <c r="G40" i="39" s="1"/>
  <c r="E136" i="39"/>
  <c r="G138" i="39"/>
  <c r="G148" i="39"/>
  <c r="E542" i="32"/>
  <c r="E535" i="32"/>
  <c r="E530" i="32"/>
  <c r="E525" i="32"/>
  <c r="E518" i="32"/>
  <c r="E513" i="32"/>
  <c r="E508" i="32"/>
  <c r="E503" i="32"/>
  <c r="E496" i="32"/>
  <c r="E491" i="32"/>
  <c r="E484" i="32"/>
  <c r="E526" i="32"/>
  <c r="E565" i="32"/>
  <c r="E551" i="32"/>
  <c r="E546" i="32"/>
  <c r="E543" i="32"/>
  <c r="E531" i="32"/>
  <c r="E515" i="32"/>
  <c r="E497" i="32"/>
  <c r="E480" i="32"/>
  <c r="E566" i="32"/>
  <c r="E540" i="32"/>
  <c r="E533" i="32"/>
  <c r="E529" i="32"/>
  <c r="E524" i="32"/>
  <c r="E517" i="32"/>
  <c r="E512" i="32"/>
  <c r="E507" i="32"/>
  <c r="E495" i="32"/>
  <c r="E488" i="32"/>
  <c r="E483" i="32"/>
  <c r="E563" i="32"/>
  <c r="E550" i="32"/>
  <c r="E554" i="32"/>
  <c r="E519" i="32"/>
  <c r="E504" i="32"/>
  <c r="E486" i="32"/>
  <c r="E547" i="32"/>
  <c r="E544" i="32"/>
  <c r="E537" i="32"/>
  <c r="E532" i="32"/>
  <c r="E527" i="32"/>
  <c r="E522" i="32"/>
  <c r="E516" i="32"/>
  <c r="E498" i="32"/>
  <c r="E493" i="32"/>
  <c r="E487" i="32"/>
  <c r="E482" i="32"/>
  <c r="E568" i="32"/>
  <c r="E548" i="32"/>
  <c r="E536" i="32"/>
  <c r="E509" i="32"/>
  <c r="E492" i="32"/>
  <c r="E553" i="32"/>
  <c r="E510" i="32"/>
  <c r="E506" i="32"/>
  <c r="E501" i="32"/>
  <c r="G146" i="39"/>
  <c r="D136" i="39"/>
  <c r="C135" i="35" l="1"/>
  <c r="C137" i="35"/>
  <c r="F29" i="40"/>
  <c r="H278" i="35"/>
  <c r="H260" i="35" s="1"/>
  <c r="H288" i="35" s="1"/>
  <c r="D124" i="40"/>
  <c r="D131" i="32"/>
  <c r="D108" i="32" s="1"/>
  <c r="E1490" i="32"/>
  <c r="E1478" i="32"/>
  <c r="E1542" i="32"/>
  <c r="E1441" i="32"/>
  <c r="E2405" i="3"/>
  <c r="F57" i="27" s="1"/>
  <c r="F58" i="27" s="1"/>
  <c r="D79" i="27"/>
  <c r="E1491" i="32"/>
  <c r="E1481" i="32"/>
  <c r="E1443" i="32"/>
  <c r="E1525" i="32"/>
  <c r="E1515" i="32"/>
  <c r="E1521" i="32"/>
  <c r="E1522" i="32"/>
  <c r="E1546" i="32"/>
  <c r="E1461" i="32"/>
  <c r="E1504" i="32"/>
  <c r="E1473" i="32"/>
  <c r="E1453" i="32"/>
  <c r="E1548" i="32"/>
  <c r="E1562" i="32"/>
  <c r="E1513" i="32"/>
  <c r="E1555" i="32"/>
  <c r="E1530" i="32"/>
  <c r="E1475" i="32"/>
  <c r="E1511" i="32"/>
  <c r="E1465" i="32"/>
  <c r="E1516" i="32"/>
  <c r="E1520" i="32"/>
  <c r="E1450" i="32"/>
  <c r="E1452" i="32"/>
  <c r="E1505" i="32"/>
  <c r="E1448" i="32"/>
  <c r="E1510" i="32"/>
  <c r="E1563" i="32"/>
  <c r="E1519" i="32"/>
  <c r="E1496" i="32"/>
  <c r="E1539" i="32"/>
  <c r="E1459" i="32"/>
  <c r="E1528" i="32"/>
  <c r="E1462" i="32"/>
  <c r="E1556" i="32"/>
  <c r="E1495" i="32"/>
  <c r="E1512" i="32"/>
  <c r="E1445" i="32"/>
  <c r="E1460" i="32"/>
  <c r="E1517" i="32"/>
  <c r="E1536" i="32"/>
  <c r="E1554" i="32"/>
  <c r="E1559" i="32"/>
  <c r="E1561" i="32"/>
  <c r="E1474" i="32"/>
  <c r="E1451" i="32"/>
  <c r="E1534" i="32"/>
  <c r="E1507" i="32"/>
  <c r="E1455" i="32"/>
  <c r="E1467" i="32"/>
  <c r="E1498" i="32"/>
  <c r="E1471" i="32"/>
  <c r="E1497" i="32"/>
  <c r="E1501" i="32"/>
  <c r="E1477" i="32"/>
  <c r="E1532" i="32"/>
  <c r="E1526" i="32"/>
  <c r="E1447" i="32"/>
  <c r="E1485" i="32"/>
  <c r="E1479" i="32"/>
  <c r="E1468" i="32"/>
  <c r="E1488" i="32"/>
  <c r="E1566" i="32"/>
  <c r="E1549" i="32"/>
  <c r="E1545" i="32"/>
  <c r="E1552" i="32"/>
  <c r="E1541" i="32"/>
  <c r="E1456" i="32"/>
  <c r="E1508" i="32"/>
  <c r="E1470" i="32"/>
  <c r="E1529" i="32"/>
  <c r="E1533" i="32"/>
  <c r="E1524" i="32"/>
  <c r="E1506" i="32"/>
  <c r="E1482" i="32"/>
  <c r="E1544" i="32"/>
  <c r="E1503" i="32"/>
  <c r="E1494" i="32"/>
  <c r="E1487" i="32"/>
  <c r="E1444" i="32"/>
  <c r="E1518" i="32"/>
  <c r="E1480" i="32"/>
  <c r="E1457" i="32"/>
  <c r="E1484" i="32"/>
  <c r="E1531" i="32"/>
  <c r="E1543" i="32"/>
  <c r="H221" i="27"/>
  <c r="H220" i="27" s="1"/>
  <c r="D220" i="27"/>
  <c r="D83" i="27"/>
  <c r="E1328" i="32"/>
  <c r="E1329" i="32"/>
  <c r="E1300" i="32"/>
  <c r="E1326" i="32"/>
  <c r="E1325" i="32"/>
  <c r="F15" i="27"/>
  <c r="F13" i="27" s="1"/>
  <c r="E1411" i="32"/>
  <c r="E1410" i="32"/>
  <c r="E1408" i="32"/>
  <c r="E1407" i="32"/>
  <c r="E1413" i="32"/>
  <c r="D82" i="32"/>
  <c r="F61" i="40"/>
  <c r="F62" i="40" s="1"/>
  <c r="D279" i="35"/>
  <c r="D278" i="35" s="1"/>
  <c r="D260" i="35" s="1"/>
  <c r="D288" i="35" s="1"/>
  <c r="G278" i="35"/>
  <c r="G260" i="35" s="1"/>
  <c r="G288" i="35" s="1"/>
  <c r="C279" i="35"/>
  <c r="D124" i="3" s="1"/>
  <c r="D123" i="3" s="1"/>
  <c r="F278" i="35"/>
  <c r="D121" i="27"/>
  <c r="D89" i="27" s="1"/>
  <c r="H122" i="27"/>
  <c r="H121" i="27" s="1"/>
  <c r="H89" i="27" s="1"/>
  <c r="H84" i="27"/>
  <c r="H83" i="27" s="1"/>
  <c r="E10" i="3"/>
  <c r="H80" i="27"/>
  <c r="H79" i="27" s="1"/>
  <c r="D77" i="40"/>
  <c r="H79" i="40"/>
  <c r="H77" i="40" s="1"/>
  <c r="D87" i="40"/>
  <c r="H88" i="40"/>
  <c r="H87" i="40" s="1"/>
  <c r="D83" i="40"/>
  <c r="H84" i="40"/>
  <c r="H83" i="40" s="1"/>
  <c r="F12" i="39"/>
  <c r="E1830" i="32"/>
  <c r="G136" i="39"/>
  <c r="E1415" i="32"/>
  <c r="E1414" i="32"/>
  <c r="E1422" i="32"/>
  <c r="E1387" i="32"/>
  <c r="E1430" i="32"/>
  <c r="E1421" i="32"/>
  <c r="E1428" i="32"/>
  <c r="E1384" i="32"/>
  <c r="E1393" i="32"/>
  <c r="E1405" i="32"/>
  <c r="E1420" i="32"/>
  <c r="E1383" i="32"/>
  <c r="E1427" i="32"/>
  <c r="E1402" i="32"/>
  <c r="E1418" i="32"/>
  <c r="E1386" i="32"/>
  <c r="E1425" i="32"/>
  <c r="E1401" i="32"/>
  <c r="E1396" i="32"/>
  <c r="E1397" i="32"/>
  <c r="E1400" i="32"/>
  <c r="E1395" i="32"/>
  <c r="E1389" i="32"/>
  <c r="E1399" i="32"/>
  <c r="E1381" i="32"/>
  <c r="E20" i="39"/>
  <c r="E1271" i="32"/>
  <c r="E1287" i="32"/>
  <c r="E1276" i="32"/>
  <c r="E1268" i="32"/>
  <c r="E1270" i="32"/>
  <c r="E1274" i="32"/>
  <c r="E1285" i="32"/>
  <c r="E1283" i="32"/>
  <c r="E1280" i="32"/>
  <c r="E1267" i="32"/>
  <c r="E1284" i="32"/>
  <c r="E1282" i="32"/>
  <c r="E1279" i="32"/>
  <c r="E1275" i="32"/>
  <c r="E1278" i="32"/>
  <c r="E1273" i="32"/>
  <c r="E15" i="40"/>
  <c r="E64" i="40"/>
  <c r="E28" i="40" s="1"/>
  <c r="E1265" i="32"/>
  <c r="E412" i="32"/>
  <c r="E403" i="32"/>
  <c r="E394" i="32"/>
  <c r="E397" i="32"/>
  <c r="E377" i="32"/>
  <c r="E404" i="32"/>
  <c r="E401" i="32"/>
  <c r="E373" i="32"/>
  <c r="E396" i="32"/>
  <c r="E400" i="32"/>
  <c r="E372" i="32"/>
  <c r="E410" i="32"/>
  <c r="E376" i="32"/>
  <c r="E393" i="32"/>
  <c r="E390" i="32"/>
  <c r="E386" i="32"/>
  <c r="E385" i="32"/>
  <c r="E409" i="32"/>
  <c r="E392" i="32"/>
  <c r="E407" i="32"/>
  <c r="E399" i="32"/>
  <c r="E381" i="32"/>
  <c r="E378" i="32"/>
  <c r="E387" i="32"/>
  <c r="E382" i="32"/>
  <c r="E380" i="32"/>
  <c r="E384" i="32"/>
  <c r="E375" i="32"/>
  <c r="E1343" i="32"/>
  <c r="E1334" i="32"/>
  <c r="E1309" i="32"/>
  <c r="E1369" i="32"/>
  <c r="E1348" i="32"/>
  <c r="E1306" i="32"/>
  <c r="E1366" i="32"/>
  <c r="E1337" i="32"/>
  <c r="E1311" i="32"/>
  <c r="E1347" i="32"/>
  <c r="E1303" i="32"/>
  <c r="E1332" i="32"/>
  <c r="E1302" i="32"/>
  <c r="E1360" i="32"/>
  <c r="E1345" i="32"/>
  <c r="E1344" i="32"/>
  <c r="E1354" i="32"/>
  <c r="E1320" i="32"/>
  <c r="E1336" i="32"/>
  <c r="E1305" i="32"/>
  <c r="E1335" i="32"/>
  <c r="E1367" i="32"/>
  <c r="E1353" i="32"/>
  <c r="E1365" i="32"/>
  <c r="E1340" i="32"/>
  <c r="E1319" i="32"/>
  <c r="E1351" i="32"/>
  <c r="E1318" i="32"/>
  <c r="E1314" i="32"/>
  <c r="E1308" i="32"/>
  <c r="E1323" i="32"/>
  <c r="E1363" i="32"/>
  <c r="E1310" i="32"/>
  <c r="E1359" i="32"/>
  <c r="E1331" i="32"/>
  <c r="E1317" i="32"/>
  <c r="E1342" i="32"/>
  <c r="E1315" i="32"/>
  <c r="E1313" i="32"/>
  <c r="F107" i="39"/>
  <c r="F108" i="39" s="1"/>
  <c r="D207" i="32" l="1"/>
  <c r="E132" i="32" s="1"/>
  <c r="C138" i="35"/>
  <c r="D123" i="40"/>
  <c r="H124" i="40"/>
  <c r="H123" i="40" s="1"/>
  <c r="H93" i="40" s="1"/>
  <c r="F30" i="27"/>
  <c r="F31" i="27" s="1"/>
  <c r="D22" i="39"/>
  <c r="G22" i="39" s="1"/>
  <c r="D118" i="39"/>
  <c r="G118" i="39" s="1"/>
  <c r="C278" i="35"/>
  <c r="C260" i="35" s="1"/>
  <c r="C288" i="35" s="1"/>
  <c r="F260" i="35"/>
  <c r="F288" i="35" s="1"/>
  <c r="D229" i="27"/>
  <c r="E114" i="3"/>
  <c r="D117" i="39"/>
  <c r="D62" i="27"/>
  <c r="D120" i="39"/>
  <c r="G120" i="39" s="1"/>
  <c r="D17" i="27"/>
  <c r="H17" i="27" s="1"/>
  <c r="D66" i="40"/>
  <c r="D21" i="39"/>
  <c r="H66" i="40"/>
  <c r="E61" i="40"/>
  <c r="E62" i="40" s="1"/>
  <c r="E13" i="40"/>
  <c r="E18" i="39"/>
  <c r="E134" i="3" l="1"/>
  <c r="D93" i="40"/>
  <c r="D17" i="40" s="1"/>
  <c r="H17" i="40" s="1"/>
  <c r="D24" i="39"/>
  <c r="G24" i="39" s="1"/>
  <c r="E133" i="32"/>
  <c r="E131" i="32"/>
  <c r="E108" i="32"/>
  <c r="E116" i="32"/>
  <c r="E111" i="32"/>
  <c r="E125" i="32"/>
  <c r="E155" i="32"/>
  <c r="E172" i="32"/>
  <c r="E100" i="32"/>
  <c r="E170" i="32"/>
  <c r="E99" i="32"/>
  <c r="E114" i="32"/>
  <c r="E143" i="32"/>
  <c r="E147" i="32"/>
  <c r="E102" i="32"/>
  <c r="E195" i="32"/>
  <c r="E126" i="32"/>
  <c r="E90" i="32"/>
  <c r="E129" i="32"/>
  <c r="E211" i="32"/>
  <c r="E194" i="32"/>
  <c r="E110" i="32"/>
  <c r="E184" i="32"/>
  <c r="E188" i="32"/>
  <c r="E201" i="32"/>
  <c r="E128" i="32"/>
  <c r="E187" i="32"/>
  <c r="E205" i="32"/>
  <c r="E141" i="32"/>
  <c r="E156" i="32"/>
  <c r="E160" i="32"/>
  <c r="E121" i="32"/>
  <c r="E87" i="32"/>
  <c r="E115" i="32"/>
  <c r="E180" i="32"/>
  <c r="E89" i="32"/>
  <c r="E145" i="32"/>
  <c r="E192" i="32"/>
  <c r="E112" i="32"/>
  <c r="E91" i="32"/>
  <c r="E122" i="32"/>
  <c r="E104" i="32"/>
  <c r="E119" i="32"/>
  <c r="E94" i="32"/>
  <c r="E167" i="32"/>
  <c r="E181" i="32"/>
  <c r="E123" i="32"/>
  <c r="E171" i="32"/>
  <c r="E84" i="32"/>
  <c r="E135" i="32"/>
  <c r="E95" i="32"/>
  <c r="E136" i="32"/>
  <c r="E185" i="32"/>
  <c r="E140" i="32"/>
  <c r="E159" i="32"/>
  <c r="E86" i="32"/>
  <c r="E93" i="32"/>
  <c r="E103" i="32"/>
  <c r="E151" i="32"/>
  <c r="E82" i="32"/>
  <c r="E163" i="32"/>
  <c r="E168" i="32"/>
  <c r="E182" i="32"/>
  <c r="E139" i="32"/>
  <c r="E96" i="32"/>
  <c r="E165" i="32"/>
  <c r="E189" i="32"/>
  <c r="E138" i="32"/>
  <c r="E197" i="32"/>
  <c r="E118" i="32"/>
  <c r="E120" i="32"/>
  <c r="E98" i="32"/>
  <c r="E178" i="32"/>
  <c r="E203" i="32"/>
  <c r="E142" i="32"/>
  <c r="E158" i="32"/>
  <c r="E164" i="32"/>
  <c r="E144" i="32"/>
  <c r="E105" i="32"/>
  <c r="E204" i="32"/>
  <c r="E198" i="32"/>
  <c r="E207" i="32"/>
  <c r="E154" i="32"/>
  <c r="E175" i="32"/>
  <c r="E153" i="32"/>
  <c r="E148" i="32"/>
  <c r="E179" i="32"/>
  <c r="E127" i="32"/>
  <c r="E177" i="32"/>
  <c r="E169" i="32"/>
  <c r="E161" i="32"/>
  <c r="E85" i="32"/>
  <c r="D228" i="27"/>
  <c r="D211" i="27" s="1"/>
  <c r="H229" i="27"/>
  <c r="D15" i="27"/>
  <c r="D116" i="39"/>
  <c r="D20" i="39"/>
  <c r="G21" i="39"/>
  <c r="D15" i="40"/>
  <c r="D64" i="40"/>
  <c r="H64" i="40"/>
  <c r="H28" i="40" s="1"/>
  <c r="E16" i="39"/>
  <c r="E11" i="39"/>
  <c r="E29" i="40"/>
  <c r="D61" i="40" l="1"/>
  <c r="D62" i="40" s="1"/>
  <c r="E2390" i="32"/>
  <c r="C140" i="35"/>
  <c r="C141" i="35" s="1"/>
  <c r="D30" i="27"/>
  <c r="D57" i="27"/>
  <c r="H228" i="27"/>
  <c r="H211" i="27" s="1"/>
  <c r="D132" i="39"/>
  <c r="D114" i="39"/>
  <c r="D28" i="40"/>
  <c r="D13" i="40"/>
  <c r="D11" i="39" s="1"/>
  <c r="H15" i="40"/>
  <c r="D18" i="39"/>
  <c r="G20" i="39"/>
  <c r="E14" i="39"/>
  <c r="H61" i="40" l="1"/>
  <c r="H62" i="40" s="1"/>
  <c r="D25" i="27"/>
  <c r="D60" i="27"/>
  <c r="D129" i="39"/>
  <c r="G129" i="39" s="1"/>
  <c r="G132" i="39"/>
  <c r="D16" i="39"/>
  <c r="G18" i="39"/>
  <c r="H13" i="40"/>
  <c r="E12" i="39"/>
  <c r="D58" i="27" l="1"/>
  <c r="D107" i="39"/>
  <c r="D112" i="39"/>
  <c r="H25" i="27"/>
  <c r="D13" i="27"/>
  <c r="D31" i="27" s="1"/>
  <c r="H29" i="40"/>
  <c r="G11" i="39"/>
  <c r="D14" i="39"/>
  <c r="G16" i="39"/>
  <c r="D110" i="39" l="1"/>
  <c r="G14" i="39"/>
  <c r="D12" i="39"/>
  <c r="D108" i="39" l="1"/>
  <c r="G12" i="39"/>
  <c r="D923" i="3" l="1"/>
  <c r="E77" i="27" s="1"/>
  <c r="H77" i="27" s="1"/>
  <c r="D1034" i="3"/>
  <c r="D921" i="3" l="1"/>
  <c r="E75" i="27" l="1"/>
  <c r="D918" i="3"/>
  <c r="E910" i="3" s="1"/>
  <c r="E976" i="3" l="1"/>
  <c r="H75" i="27"/>
  <c r="H72" i="27" s="1"/>
  <c r="H62" i="27" s="1"/>
  <c r="E72" i="27"/>
  <c r="E117" i="39" l="1"/>
  <c r="E62" i="27"/>
  <c r="H60" i="27"/>
  <c r="E1793" i="3"/>
  <c r="E30" i="27" l="1"/>
  <c r="E2449" i="3"/>
  <c r="E57" i="27"/>
  <c r="G107" i="39"/>
  <c r="E15" i="27"/>
  <c r="E60" i="27"/>
  <c r="E116" i="39"/>
  <c r="G117" i="39"/>
  <c r="E58" i="27" l="1"/>
  <c r="E107" i="39"/>
  <c r="H30" i="27"/>
  <c r="H57" i="27"/>
  <c r="H58" i="27" s="1"/>
  <c r="H15" i="27"/>
  <c r="E13" i="27"/>
  <c r="E31" i="27" s="1"/>
  <c r="G116" i="39"/>
  <c r="E114" i="39"/>
  <c r="H13" i="27" l="1"/>
  <c r="H31" i="27" s="1"/>
  <c r="E112" i="39"/>
  <c r="G114" i="39"/>
  <c r="E110" i="39" l="1"/>
  <c r="G112" i="39"/>
  <c r="G110" i="39" l="1"/>
  <c r="E108" i="39"/>
  <c r="G108" i="3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rodolfoa</author>
  </authors>
  <commentList>
    <comment ref="B23" authorId="0" shapeId="0" xr:uid="{00000000-0006-0000-0500-000001000000}">
      <text>
        <r>
          <rPr>
            <b/>
            <sz val="8"/>
            <rFont val="Tahoma"/>
            <family val="2"/>
          </rPr>
          <t>rodolfoa:</t>
        </r>
        <r>
          <rPr>
            <sz val="8"/>
            <rFont val="Tahoma"/>
            <family val="2"/>
          </rPr>
          <t xml:space="preserve">
anualidades, quinquenios y calificación</t>
        </r>
      </text>
    </comment>
    <comment ref="B24" authorId="0" shapeId="0" xr:uid="{00000000-0006-0000-0500-000002000000}">
      <text>
        <r>
          <rPr>
            <b/>
            <sz val="8"/>
            <rFont val="Tahoma"/>
            <family val="2"/>
          </rPr>
          <t>rodolfoa:</t>
        </r>
        <r>
          <rPr>
            <sz val="8"/>
            <rFont val="Tahoma"/>
            <family val="2"/>
          </rPr>
          <t xml:space="preserve">
Prohibición  y dedic.exclusiva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 de María Alfaro</author>
  </authors>
  <commentList>
    <comment ref="B11" authorId="0" shapeId="0" xr:uid="{00000000-0006-0000-0700-000001000000}">
      <text>
        <r>
          <rPr>
            <sz val="8"/>
            <rFont val="Tahoma"/>
            <family val="2"/>
          </rPr>
          <t xml:space="preserve">Nombre completo de la entidad beneficiada (sin abreviaciones)
</t>
        </r>
      </text>
    </comment>
    <comment ref="B33" authorId="0" shapeId="0" xr:uid="{00000000-0006-0000-0700-000002000000}">
      <text>
        <r>
          <rPr>
            <sz val="8"/>
            <rFont val="Tahoma"/>
            <family val="2"/>
          </rPr>
          <t xml:space="preserve">Nombre completo de la entidad beneficiada (sin abreviaciones)
</t>
        </r>
      </text>
    </comment>
  </commentList>
</comments>
</file>

<file path=xl/sharedStrings.xml><?xml version="1.0" encoding="utf-8"?>
<sst xmlns="http://schemas.openxmlformats.org/spreadsheetml/2006/main" count="9308" uniqueCount="816">
  <si>
    <t>INDICE</t>
  </si>
  <si>
    <t>Página</t>
  </si>
  <si>
    <t>REBAJO DE EGRESOS</t>
  </si>
  <si>
    <t>2</t>
  </si>
  <si>
    <t>SECCIÓN DE EGRESOS POR PARTIDA (REBAJOS)</t>
  </si>
  <si>
    <t>7</t>
  </si>
  <si>
    <t>SECCIÓN DE EGRESOS DETALLADOS (REBAJOS)</t>
  </si>
  <si>
    <t>DETALLE DE APLICACIÓN DE RECURSOS</t>
  </si>
  <si>
    <t>SECCIÓN DE EGRESOS POR PARTIDA (AUMENTOS)</t>
  </si>
  <si>
    <t>SECCIÓN DE EGRESOS DETALLADOS  (AUMENTOS)</t>
  </si>
  <si>
    <t>ESTRUCTURA DE GASTOS SEGÚN CLASIFICACIÓN ECONÓMICA DEL GASTO (REBAJOS)</t>
  </si>
  <si>
    <t>ESTRUCTURA DE GASTOS SEGÚN CLASIFICACIÓN ECONÓMICA DEL GASTO  (AUMENTOS)</t>
  </si>
  <si>
    <t>CAPITALIZACIÓN DEL GASTO CORRIENTE</t>
  </si>
  <si>
    <t>JUSTIFICACIONES</t>
  </si>
  <si>
    <t>ANEXOS:</t>
  </si>
  <si>
    <t>Detalle de rebajos y aumentos Programa I</t>
  </si>
  <si>
    <t>MUNICIPALIDAD  DE  CARTAGO</t>
  </si>
  <si>
    <t>REBAJO DE  EGRESOS</t>
  </si>
  <si>
    <t>PROGRAMA I:    DIRECCIÓN Y ADMINISTRACIÓN GENERALES</t>
  </si>
  <si>
    <t>Código</t>
  </si>
  <si>
    <t>Partidas   /   Subpartidas</t>
  </si>
  <si>
    <t>Total</t>
  </si>
  <si>
    <t>%</t>
  </si>
  <si>
    <t>1.1.1</t>
  </si>
  <si>
    <t>0</t>
  </si>
  <si>
    <t>REMUNERACIONES</t>
  </si>
  <si>
    <t>1.1.1.1</t>
  </si>
  <si>
    <t>0.01</t>
  </si>
  <si>
    <t>REMUNERACIONES BÁSICAS</t>
  </si>
  <si>
    <t>0.01.01</t>
  </si>
  <si>
    <t>Sueldos para cargos fijos</t>
  </si>
  <si>
    <t>0.01.02</t>
  </si>
  <si>
    <t>Jornales</t>
  </si>
  <si>
    <t>0.01.03</t>
  </si>
  <si>
    <t>Servicios especiales</t>
  </si>
  <si>
    <t>0.02</t>
  </si>
  <si>
    <t>REMUNERACIONES EVENTUALES</t>
  </si>
  <si>
    <t>0.02.01</t>
  </si>
  <si>
    <t>Tiempo extraordinario</t>
  </si>
  <si>
    <t>0.02.05</t>
  </si>
  <si>
    <t>Dietas</t>
  </si>
  <si>
    <t>0.03</t>
  </si>
  <si>
    <t>INCENTIVOS SALARIALES</t>
  </si>
  <si>
    <t>0.03.01</t>
  </si>
  <si>
    <t>Retribución por años servidos</t>
  </si>
  <si>
    <t>0.03.03</t>
  </si>
  <si>
    <t>Decimotercer mes</t>
  </si>
  <si>
    <t>0.03.04</t>
  </si>
  <si>
    <t>Salario escolar</t>
  </si>
  <si>
    <t>1.1.1.2</t>
  </si>
  <si>
    <t>0.04</t>
  </si>
  <si>
    <t>CONTRIBUCIONES PATRONALES AL DESARROLLO Y LA SEGURIDAD SOCIAL</t>
  </si>
  <si>
    <t>0.04.01</t>
  </si>
  <si>
    <t>Contribución Patronal al Seguro de Salud de la Caja Costarricense de Seguro social</t>
  </si>
  <si>
    <t>0.04.05</t>
  </si>
  <si>
    <t>Contribución Patronal al Banco Popular y de Desarrollo Comunal</t>
  </si>
  <si>
    <t>0.05</t>
  </si>
  <si>
    <t>CONTRIBUCIONES PATRONALES A FONDOS DE PENSIONES Y OTROS FONDOS DE CAPITALIZACIÓN</t>
  </si>
  <si>
    <t>0.05.01</t>
  </si>
  <si>
    <t>Contribución Patronal al Seguro de Pensiones de la Caja Costarricense de Seguro Social</t>
  </si>
  <si>
    <t>0.05.02</t>
  </si>
  <si>
    <t>Contribución Patronal del Régimen Obligatorio de Pensiones Complementarias</t>
  </si>
  <si>
    <t>0.05.03</t>
  </si>
  <si>
    <t>Aporte Patronal al Fondo de Capitalización Laboral</t>
  </si>
  <si>
    <t>1.1.2</t>
  </si>
  <si>
    <t>SERVICIOS</t>
  </si>
  <si>
    <t>1.01</t>
  </si>
  <si>
    <t>ALQUILERES</t>
  </si>
  <si>
    <t>1.01.01</t>
  </si>
  <si>
    <t>Alquiler de edificios,  locales y terrenos</t>
  </si>
  <si>
    <t>1.01.02</t>
  </si>
  <si>
    <t>Alquiler de maquinaria, equipo y mobiliario</t>
  </si>
  <si>
    <t>1.02</t>
  </si>
  <si>
    <t>SERVICIOS BÁSICOS</t>
  </si>
  <si>
    <t>1.02.02</t>
  </si>
  <si>
    <t>Servicio de energía eléctrica</t>
  </si>
  <si>
    <t>1.02.04</t>
  </si>
  <si>
    <t>Servicio de telecomunicaciones</t>
  </si>
  <si>
    <t>SERVICIOS COMERCIALES Y FINANCIEROS</t>
  </si>
  <si>
    <t>1.03.01</t>
  </si>
  <si>
    <t>Información</t>
  </si>
  <si>
    <t>1.03.03</t>
  </si>
  <si>
    <t>Impresión, encuadernación y otros</t>
  </si>
  <si>
    <t>1.03.05</t>
  </si>
  <si>
    <t>Servicios aduaneros</t>
  </si>
  <si>
    <t>1.03.06</t>
  </si>
  <si>
    <t>Comisiones y gastos por servicios financieros y comerciales</t>
  </si>
  <si>
    <t>1.03.07</t>
  </si>
  <si>
    <t>Servicios de tecnologías de información</t>
  </si>
  <si>
    <t>1.04</t>
  </si>
  <si>
    <t>SERVICIOS DE GESTIÓN Y APOYO</t>
  </si>
  <si>
    <t>1.04.04</t>
  </si>
  <si>
    <t>Servicios en ciencias económicas y sociales</t>
  </si>
  <si>
    <t>1.04.05</t>
  </si>
  <si>
    <t>Servicios informáticos</t>
  </si>
  <si>
    <t>1.04.06</t>
  </si>
  <si>
    <t>Servicios generales</t>
  </si>
  <si>
    <t>1.04.99</t>
  </si>
  <si>
    <t>Otros servicios de gestión y apoyo</t>
  </si>
  <si>
    <t>1.06</t>
  </si>
  <si>
    <t>SEGUROS,  REASEGUROS  Y  OTRAS  OBLIGACIONES</t>
  </si>
  <si>
    <t>1.06.01</t>
  </si>
  <si>
    <t>Seguros</t>
  </si>
  <si>
    <t>MANTENIMIENTO Y REPARACIÓN</t>
  </si>
  <si>
    <t>1.08.01</t>
  </si>
  <si>
    <t>Mantenimiento de edificios, locales y terrenos</t>
  </si>
  <si>
    <t>1.08.06</t>
  </si>
  <si>
    <t>Mantenimiento y reparación de equipo de comunicación</t>
  </si>
  <si>
    <t>1.08.04</t>
  </si>
  <si>
    <t>Mantenimiento y reparación de maquinaria y equipo de producción</t>
  </si>
  <si>
    <t>1.08.05</t>
  </si>
  <si>
    <t>Mantenimiento y reparación de equipo de transporte</t>
  </si>
  <si>
    <t>1.08.07</t>
  </si>
  <si>
    <t>Mantenimiento y reparación de equipo y mobiliario de oficina</t>
  </si>
  <si>
    <t>1.08.08</t>
  </si>
  <si>
    <t>Mantenimiento y reparación de equipo de cómputo y sistemas de información</t>
  </si>
  <si>
    <t>1.08.99</t>
  </si>
  <si>
    <t>Mantenimiento y reparación de otros equipos</t>
  </si>
  <si>
    <t>1.99</t>
  </si>
  <si>
    <t>SERVICIOS DIVERSOS</t>
  </si>
  <si>
    <t>1.99.05</t>
  </si>
  <si>
    <t>Deducibles</t>
  </si>
  <si>
    <t>MATERIALES Y SUMINISTROS</t>
  </si>
  <si>
    <t>2.01</t>
  </si>
  <si>
    <t>PRODUCTOS QUÍMICOS Y CONEXOS</t>
  </si>
  <si>
    <t>2.01.01</t>
  </si>
  <si>
    <t>Combustible y lubricantes</t>
  </si>
  <si>
    <t>2.01.02</t>
  </si>
  <si>
    <t>Productos farmacéuticos y medicinales</t>
  </si>
  <si>
    <t>2.01.04</t>
  </si>
  <si>
    <t>Tintas, pinturas y diluyentes</t>
  </si>
  <si>
    <t>2.03</t>
  </si>
  <si>
    <t>MATERIALES Y PRODUCTOS DE USO EN LA CONSTRUCCIÓN Y MANTENIMIENTO</t>
  </si>
  <si>
    <t>2.03.01</t>
  </si>
  <si>
    <t>Materiales y productos metálicos</t>
  </si>
  <si>
    <t>2.03.02</t>
  </si>
  <si>
    <t>Materiales y productos minerales y asfálticos</t>
  </si>
  <si>
    <t>2.03.05</t>
  </si>
  <si>
    <t>Materiales y productos de vidrio</t>
  </si>
  <si>
    <t>2.04</t>
  </si>
  <si>
    <t>HERRAMIENTAS, REPUESTOS Y ACCESORIOS</t>
  </si>
  <si>
    <t>2.04.01</t>
  </si>
  <si>
    <t>Herramientas e instrumentos</t>
  </si>
  <si>
    <t>2.04.02</t>
  </si>
  <si>
    <t>Repuestos y accesorios</t>
  </si>
  <si>
    <t>2.99</t>
  </si>
  <si>
    <t>ÚTILES, MATERIALES Y SUMINISTROS DIVERSOS</t>
  </si>
  <si>
    <t>2.99.01</t>
  </si>
  <si>
    <t>Útiles y materiales de oficina y cómputo</t>
  </si>
  <si>
    <t>2.99.03</t>
  </si>
  <si>
    <t>Productos de papel, cartón e impresos</t>
  </si>
  <si>
    <t>2.99.04</t>
  </si>
  <si>
    <t>Textiles y vestuario</t>
  </si>
  <si>
    <t>2.99.05</t>
  </si>
  <si>
    <t>Útiles y materiales de limpieza</t>
  </si>
  <si>
    <t>2.99.06</t>
  </si>
  <si>
    <t>Útiles y materiales de resguardo y seguridad</t>
  </si>
  <si>
    <t>BIENES DURADEROS</t>
  </si>
  <si>
    <t>2.2.1</t>
  </si>
  <si>
    <t>5.01</t>
  </si>
  <si>
    <t>MAQUINARIA, EQUIPO Y MOBILIARIO</t>
  </si>
  <si>
    <t>5.01.02</t>
  </si>
  <si>
    <t>Equipo de transporte</t>
  </si>
  <si>
    <t>5.01.03</t>
  </si>
  <si>
    <t>Equipo de comunicación</t>
  </si>
  <si>
    <t>5.01.04</t>
  </si>
  <si>
    <t>Equipo y mobiliario de oficina</t>
  </si>
  <si>
    <t>5.01.05</t>
  </si>
  <si>
    <t>Equipo de computo</t>
  </si>
  <si>
    <t>5.01.99</t>
  </si>
  <si>
    <t>Maquinaria, equipo y mobiliario diverso</t>
  </si>
  <si>
    <t>5.02</t>
  </si>
  <si>
    <t>CONSTRUCCIONES, ADICIONES Y MEJORAS</t>
  </si>
  <si>
    <t>2.1.4</t>
  </si>
  <si>
    <t>5.02.07</t>
  </si>
  <si>
    <t>Instalaciones</t>
  </si>
  <si>
    <t>5.99</t>
  </si>
  <si>
    <t>BIENES DURADEROS DIVERSOS</t>
  </si>
  <si>
    <t>2.2.4</t>
  </si>
  <si>
    <t>5.99.03</t>
  </si>
  <si>
    <t xml:space="preserve">Bienes intangibles </t>
  </si>
  <si>
    <t>2.1.5</t>
  </si>
  <si>
    <t>5.02.99</t>
  </si>
  <si>
    <t>Otras construcciones, adiciones y mejoras</t>
  </si>
  <si>
    <t>1.3.2</t>
  </si>
  <si>
    <t>TRANSFERENCIAS CORRIENTES</t>
  </si>
  <si>
    <t>6.06</t>
  </si>
  <si>
    <t>OTRAS TRANSFERENCIAS CORRIENTES AL SECTOR PRIVADO</t>
  </si>
  <si>
    <t>6.06.02</t>
  </si>
  <si>
    <t>Reintegros o devoluciones</t>
  </si>
  <si>
    <t>4</t>
  </si>
  <si>
    <t>9</t>
  </si>
  <si>
    <t>CUENTAS ESPECIALES</t>
  </si>
  <si>
    <t>9.02</t>
  </si>
  <si>
    <t>SUMAS SIN ASIGNACIÓN PRESUPUESTARIA</t>
  </si>
  <si>
    <t>9.02.01</t>
  </si>
  <si>
    <t>Sumas libres sin asignación presupuestaria</t>
  </si>
  <si>
    <t>9.02.02</t>
  </si>
  <si>
    <t>Sumas con destino específico sin asignación presupuestaria</t>
  </si>
  <si>
    <t xml:space="preserve">TOTAL A REBAJAR PROGRAMA  I-01 </t>
  </si>
  <si>
    <t>TOTAL REBAJOS PROGRAMA I</t>
  </si>
  <si>
    <t>PROGRAMA II:    SERVICIOS COMUNALES</t>
  </si>
  <si>
    <t>Aseo de vías y sitios públicos</t>
  </si>
  <si>
    <t>II-01</t>
  </si>
  <si>
    <t>[008-01]</t>
  </si>
  <si>
    <t>1</t>
  </si>
  <si>
    <t>SERVICIOS DE GESTION Y APOYO</t>
  </si>
  <si>
    <t>1.04.03</t>
  </si>
  <si>
    <t>Servicios de Ingeniería y arquitectura</t>
  </si>
  <si>
    <t>ÚTILES,  MATERIALES Y SUMINISTROS DIVERSOS</t>
  </si>
  <si>
    <t>TOTAL A REBAJAR SERVICIO  II-01</t>
  </si>
  <si>
    <t>Recolección de Basuras</t>
  </si>
  <si>
    <t>II-02</t>
  </si>
  <si>
    <t>[008-02]</t>
  </si>
  <si>
    <t>1.03.02</t>
  </si>
  <si>
    <t>Publicidad y propaganda</t>
  </si>
  <si>
    <t>Servicios de ingeniería y arquitectura</t>
  </si>
  <si>
    <t>Combustibles y lubricantes</t>
  </si>
  <si>
    <t>2.01.99</t>
  </si>
  <si>
    <t>Otros productos químicos y conexos</t>
  </si>
  <si>
    <t>HERRAMIENTAS,  REPUESTOS Y ACCESORIOS</t>
  </si>
  <si>
    <t>5.01.01</t>
  </si>
  <si>
    <t>Maquinaria y equipo para la producción</t>
  </si>
  <si>
    <t>TOTAL A REBAJAR SERVICIO  II-02</t>
  </si>
  <si>
    <t>Mantenimiento de Caminos y Calles</t>
  </si>
  <si>
    <t>II-03</t>
  </si>
  <si>
    <t>[008-03]</t>
  </si>
  <si>
    <t>0.03.02</t>
  </si>
  <si>
    <t>Restricción al ejercicio liberal de la profesión</t>
  </si>
  <si>
    <t>2.1.2</t>
  </si>
  <si>
    <t>5.02.02</t>
  </si>
  <si>
    <t>Vías de comunicación terrestre</t>
  </si>
  <si>
    <t>TOTAL A REBAJAR SERVICIO  II-03</t>
  </si>
  <si>
    <t>Parques y Obras de Ornato</t>
  </si>
  <si>
    <t>II-05</t>
  </si>
  <si>
    <t>[008-04]</t>
  </si>
  <si>
    <t>2.02</t>
  </si>
  <si>
    <t>ALIMENTOS Y PRODUCTOS AGROPECUARIOS</t>
  </si>
  <si>
    <t>2.02.02</t>
  </si>
  <si>
    <t>Productos agroforestales</t>
  </si>
  <si>
    <t>2.03.06</t>
  </si>
  <si>
    <t>Materiales y productos de plástico</t>
  </si>
  <si>
    <t>TOTAL A REBAJAR SERVICIO  II-05</t>
  </si>
  <si>
    <t>Acueductos</t>
  </si>
  <si>
    <t>II-06</t>
  </si>
  <si>
    <t>1.04.02</t>
  </si>
  <si>
    <t>Servicios jurídicos</t>
  </si>
  <si>
    <t>1.05</t>
  </si>
  <si>
    <t>GASTOS DE VIAJE Y DE TRANSPORTE</t>
  </si>
  <si>
    <t>1.05.01</t>
  </si>
  <si>
    <t>Transporte dentro del país</t>
  </si>
  <si>
    <t>1.08</t>
  </si>
  <si>
    <t>1.08.03</t>
  </si>
  <si>
    <t>Mantenimiento de instalaciones y otras obras</t>
  </si>
  <si>
    <t>2.03.04</t>
  </si>
  <si>
    <t>Materiales y productos eléctricos, telefónicos y de cómputo</t>
  </si>
  <si>
    <t>2.03.99</t>
  </si>
  <si>
    <t>Otros materiales y productos de uso en la construcción y mantenimiento.</t>
  </si>
  <si>
    <t>Bienes intangibles</t>
  </si>
  <si>
    <t>TOTAL A REBAJAR SERVICIO  II-06</t>
  </si>
  <si>
    <t>ACUEDUCTOS</t>
  </si>
  <si>
    <t>[010-01]</t>
  </si>
  <si>
    <t>Contribución Patronal al Seguro de Salud de la Caja Costarricense de Seguro Social</t>
  </si>
  <si>
    <t>Contribución Patronal al Régimen Obligatorio de Pensiones Complementarias</t>
  </si>
  <si>
    <t>Otros  servicios de gestión y apoyo</t>
  </si>
  <si>
    <t>TOTAL</t>
  </si>
  <si>
    <t>MANTENIMIENTO E INSTALACIÓN DE HIDRANTES</t>
  </si>
  <si>
    <t>[010-06]</t>
  </si>
  <si>
    <t>ACTIVIDAD COMERCIAL ACUEDUCTO</t>
  </si>
  <si>
    <t>[010-07]</t>
  </si>
  <si>
    <t>Otros materiales y productos de uso en la construcción y mantenimiento</t>
  </si>
  <si>
    <t xml:space="preserve">Mercados, plazas y ferias </t>
  </si>
  <si>
    <t>II-07</t>
  </si>
  <si>
    <t>[011-01]</t>
  </si>
  <si>
    <t>TOTAL A REBAJAR SERVICIO  II-07</t>
  </si>
  <si>
    <t>Educativos, culturales y deportivos</t>
  </si>
  <si>
    <t>II-09</t>
  </si>
  <si>
    <t>1.01.99</t>
  </si>
  <si>
    <t>Otros alquileres</t>
  </si>
  <si>
    <t>1.03</t>
  </si>
  <si>
    <t>SEGUROS, REASEGUROS Y OTRAS OBLIGACIONES</t>
  </si>
  <si>
    <t>1.07</t>
  </si>
  <si>
    <t>CAPACITACIÓN Y PROTOCOLO</t>
  </si>
  <si>
    <t>1.07.02</t>
  </si>
  <si>
    <t>Actividades protocolarias y sociales</t>
  </si>
  <si>
    <t>2.02.03</t>
  </si>
  <si>
    <t>Alimentos y bebidas</t>
  </si>
  <si>
    <t>2.03.03</t>
  </si>
  <si>
    <t>Madera y sus derivados</t>
  </si>
  <si>
    <t>2.99.07</t>
  </si>
  <si>
    <t>Útiles y materiales de cocina y comedor</t>
  </si>
  <si>
    <t>2.99.99</t>
  </si>
  <si>
    <t>Otros útiles, materiales y suministros diversos</t>
  </si>
  <si>
    <t>5.01.07</t>
  </si>
  <si>
    <t>Equipo y mobiliario educacional, deportivo y recreativo</t>
  </si>
  <si>
    <t>2.2.5</t>
  </si>
  <si>
    <t>5.99.02</t>
  </si>
  <si>
    <t>Piezas y obras de colección</t>
  </si>
  <si>
    <t>TOTAL A REBAJAR SERVICIO  II-09</t>
  </si>
  <si>
    <t>EDUCATIVOS Y CULTURALES</t>
  </si>
  <si>
    <t>[012-01]</t>
  </si>
  <si>
    <t>ANFITEATRO MUNICIPAL</t>
  </si>
  <si>
    <t>[012-02]</t>
  </si>
  <si>
    <t>Maquinaria, equipo y mobiliario  diverso</t>
  </si>
  <si>
    <t>PROGRAMA DEPORTIVO Y RECREATIVO</t>
  </si>
  <si>
    <t>[012-03]</t>
  </si>
  <si>
    <t xml:space="preserve">BIBLIOTECA DIGITAL </t>
  </si>
  <si>
    <t>[012-07]</t>
  </si>
  <si>
    <t>MUSEO MUNICIPAL</t>
  </si>
  <si>
    <t>[012-08]</t>
  </si>
  <si>
    <t>Servicios de ingenieria y arquitectura</t>
  </si>
  <si>
    <t>CENTRO CIVICO DE CARTAGO</t>
  </si>
  <si>
    <t>[012-09]</t>
  </si>
  <si>
    <t>Servicios sociales y complementarios</t>
  </si>
  <si>
    <t>II-10</t>
  </si>
  <si>
    <t>Otros útiles, materiales y suministros diversos.</t>
  </si>
  <si>
    <t>TOTAL A REBAJAR SERVICIO  II-10</t>
  </si>
  <si>
    <t xml:space="preserve">EQUIDAD DE GÉNERO Y DESARROLLO SOCIAL </t>
  </si>
  <si>
    <t>[013-01]</t>
  </si>
  <si>
    <t>CENTROS DE ATENCIÓN AL ADULTO MAYOR</t>
  </si>
  <si>
    <t>[013-16]</t>
  </si>
  <si>
    <t>ATENCIÓN NIÑEZ Y ADOLESCENCIA</t>
  </si>
  <si>
    <t>[013-17]</t>
  </si>
  <si>
    <t>UNIDAD DE DESARROLLO DE LA PERSONA JOVEN</t>
  </si>
  <si>
    <t>[013-18]</t>
  </si>
  <si>
    <t>ÁREA SOCIAL</t>
  </si>
  <si>
    <t>[013-22]</t>
  </si>
  <si>
    <t xml:space="preserve">Estacionamientos y terminales   </t>
  </si>
  <si>
    <t>II-11</t>
  </si>
  <si>
    <t>[009-01]</t>
  </si>
  <si>
    <t>1.01.04</t>
  </si>
  <si>
    <t>Alquiler de equipo y derechos para telecomunicaciones</t>
  </si>
  <si>
    <t>TOTAL A REBAJAR SERVICIO  II-11</t>
  </si>
  <si>
    <t>Alcantarillado Sanitario</t>
  </si>
  <si>
    <t>II-13</t>
  </si>
  <si>
    <t>[008-05]</t>
  </si>
  <si>
    <t>SERVICIOS BASICOS</t>
  </si>
  <si>
    <t>Tintas,  pinturas  y  diluyentes</t>
  </si>
  <si>
    <t>TOTAL A REBAJAR SERVICIO  II-13</t>
  </si>
  <si>
    <t>Reparaciones menores de maquinaria y equipo</t>
  </si>
  <si>
    <t>II-18</t>
  </si>
  <si>
    <t>[008-07]</t>
  </si>
  <si>
    <t>0.03.99</t>
  </si>
  <si>
    <t>Otros incentivos salariales</t>
  </si>
  <si>
    <t>TOTAL A REBAJAR SERVICIO  II-18</t>
  </si>
  <si>
    <t>Seguridad Vial</t>
  </si>
  <si>
    <t>II-22</t>
  </si>
  <si>
    <t>[008-08]</t>
  </si>
  <si>
    <t>1.3</t>
  </si>
  <si>
    <t>6.06.01</t>
  </si>
  <si>
    <t>Indemnizaciones</t>
  </si>
  <si>
    <t>TOTAL A REBAJAR SERVICIO  II-22</t>
  </si>
  <si>
    <t xml:space="preserve">Seguridad y vigilancia en la comunidad     </t>
  </si>
  <si>
    <t>II-23</t>
  </si>
  <si>
    <t>[014-01]</t>
  </si>
  <si>
    <t>TOTAL A REBAJAR SERVICIO  II-23</t>
  </si>
  <si>
    <t xml:space="preserve">Protección del Medio Ambiente </t>
  </si>
  <si>
    <t>II-25</t>
  </si>
  <si>
    <t>1.02.01</t>
  </si>
  <si>
    <t>Servicio de agua y alcantarillado</t>
  </si>
  <si>
    <t>1.04.01</t>
  </si>
  <si>
    <t>Servicios en ciencias de la salud</t>
  </si>
  <si>
    <t>GASTOS DE VIAJE Y TRANSPORTE</t>
  </si>
  <si>
    <t>1.07.01</t>
  </si>
  <si>
    <t>Actividades de capacitación</t>
  </si>
  <si>
    <t>2.01.03</t>
  </si>
  <si>
    <t>Productos veterinarios</t>
  </si>
  <si>
    <t>2.02.01</t>
  </si>
  <si>
    <t>Productos pecuarios y otras especies</t>
  </si>
  <si>
    <t>2.99.02</t>
  </si>
  <si>
    <t>Útiles y materiales médico, hospitalario y de investigación</t>
  </si>
  <si>
    <t>MAQUINARIA,  EQUIPO Y MOBILIARIO</t>
  </si>
  <si>
    <t>5.01.06</t>
  </si>
  <si>
    <t>Equipo sanitario, de laboratorio e investigación</t>
  </si>
  <si>
    <t>1.3.1</t>
  </si>
  <si>
    <t>6.01</t>
  </si>
  <si>
    <t>TRANSFERENCIAS CORRIENTES AL SECTOR PÚBLICO</t>
  </si>
  <si>
    <t>6.01.02</t>
  </si>
  <si>
    <t>Transferencias corrientes a Órganos Desconcentrados</t>
  </si>
  <si>
    <t>04</t>
  </si>
  <si>
    <t>Fondo Nacional de Financiamiento Forestal (FONAFIFO)</t>
  </si>
  <si>
    <t>TOTAL A REBAJAR SERVICIO  II-25</t>
  </si>
  <si>
    <t>UNIDAD AMBIENTAL</t>
  </si>
  <si>
    <t>[010-02]</t>
  </si>
  <si>
    <t>PARQUE AMBIENTAL MUNICIPAL  RÍO  LORO</t>
  </si>
  <si>
    <t>[010-03]</t>
  </si>
  <si>
    <t>Constribución Patronal al Seguro de Salud de la Caja Costarricense de Seguro social</t>
  </si>
  <si>
    <t>PROTECCION AL MEDIO AMBIENTE (ACUEDUCTOS)</t>
  </si>
  <si>
    <t>[010-04]</t>
  </si>
  <si>
    <t xml:space="preserve">TOTAL </t>
  </si>
  <si>
    <t>CONSERVACIÓN DEL RECURSO HÍDRICO</t>
  </si>
  <si>
    <t>[010-05]</t>
  </si>
  <si>
    <t>CENTRO MUNICIPAL DE EDUCACIÓN PARA EL CUIDO ANIMAL (CMECA)</t>
  </si>
  <si>
    <t>[010-09]</t>
  </si>
  <si>
    <t>Equipo sanitario, de  laboratorio e investigación</t>
  </si>
  <si>
    <t>Atención emergencias cantonales</t>
  </si>
  <si>
    <t xml:space="preserve"> II-28</t>
  </si>
  <si>
    <t>[008-09]</t>
  </si>
  <si>
    <t>PRODUCTOS QUIMICOS Y CONEXOS</t>
  </si>
  <si>
    <t>TOTAL A REBAJAR SERVICIO  II-28</t>
  </si>
  <si>
    <t>Por incumplimiento de deberes de los propietarios de bienes inmuebles</t>
  </si>
  <si>
    <t xml:space="preserve"> II-29</t>
  </si>
  <si>
    <t>[015-01]</t>
  </si>
  <si>
    <t>CONTRIBUCIONES PATRONALES AL  DESARROLLO Y LA SEGURIDAD SOCIAL</t>
  </si>
  <si>
    <t>Aporte Patronal al Régimen Obligatorio de Pensiones Complementarias</t>
  </si>
  <si>
    <t>TOTAL A REBAJAR SERVICIO  II-29</t>
  </si>
  <si>
    <t>TOTAL PROGRAMA II</t>
  </si>
  <si>
    <t>PROGRAMA III:    INVERSIONES</t>
  </si>
  <si>
    <t>GRUPO  01</t>
  </si>
  <si>
    <t xml:space="preserve">   EDIFICIOS   III-01</t>
  </si>
  <si>
    <t>Proyecto 2</t>
  </si>
  <si>
    <t>Mejoras en edificios municipales</t>
  </si>
  <si>
    <t>III-01-02</t>
  </si>
  <si>
    <t>[017-02]</t>
  </si>
  <si>
    <t>2.1.1</t>
  </si>
  <si>
    <t>5.02.01</t>
  </si>
  <si>
    <t>Edificios</t>
  </si>
  <si>
    <t>Otras construcciones adiciones y mejoras</t>
  </si>
  <si>
    <t>TOTAL REBAJAR PROYECTO  III-01-06</t>
  </si>
  <si>
    <t>TOTAL GRUPO 01</t>
  </si>
  <si>
    <t>GRUPO  02</t>
  </si>
  <si>
    <t xml:space="preserve">   VIAS DE COMUNICACIÓN TERRESTRE   III-02</t>
  </si>
  <si>
    <t>Proyecto 1</t>
  </si>
  <si>
    <t xml:space="preserve">     Unidad Técnica de Gestión Vial Municipal  Ley 8114 </t>
  </si>
  <si>
    <t>III-02-01</t>
  </si>
  <si>
    <t>[018-01]</t>
  </si>
  <si>
    <t>Servicios Especiales</t>
  </si>
  <si>
    <t>TOTAL REBAJAR PROYECTO  III-02-01</t>
  </si>
  <si>
    <t>Proyecto 3</t>
  </si>
  <si>
    <t>Construcción y mejoras de aceras y caños del cantón</t>
  </si>
  <si>
    <t>III-02-03</t>
  </si>
  <si>
    <t>[018-03]</t>
  </si>
  <si>
    <t>Materiales y productos minerales y asfalticos</t>
  </si>
  <si>
    <t>TOTAL REBAJAR PROYECTO  III-02-03</t>
  </si>
  <si>
    <t>Proyecto 4</t>
  </si>
  <si>
    <t>Construcción y mejoras de puentes del cantón</t>
  </si>
  <si>
    <t>III-02-04</t>
  </si>
  <si>
    <t>[018-04]</t>
  </si>
  <si>
    <t>Equipo de  cómputo</t>
  </si>
  <si>
    <t>TOTAL REBAJAR PROYECTO  III-02-04</t>
  </si>
  <si>
    <t>Proyecto 5</t>
  </si>
  <si>
    <t>Obras de estabilización de taludes en el cantón</t>
  </si>
  <si>
    <t>III-02-05</t>
  </si>
  <si>
    <t>[018-05]</t>
  </si>
  <si>
    <t>TOTAL PROYECTO III-02-05</t>
  </si>
  <si>
    <t>TOTAL GRUPO 02</t>
  </si>
  <si>
    <t>Grupo  05</t>
  </si>
  <si>
    <t xml:space="preserve">   INSTALACIONES  III-05</t>
  </si>
  <si>
    <t xml:space="preserve">   Construcción y mejoras de acueductos del cantón   </t>
  </si>
  <si>
    <t>III-05-01</t>
  </si>
  <si>
    <t>[020-01]</t>
  </si>
  <si>
    <t>5</t>
  </si>
  <si>
    <t xml:space="preserve">Bienes duraderos </t>
  </si>
  <si>
    <t>TOTAL REBAJAR PROYECTO  III-05-01</t>
  </si>
  <si>
    <t xml:space="preserve">Construcción y mejoras del alcantarillado pluvial del cantón  </t>
  </si>
  <si>
    <t xml:space="preserve"> III-05-02</t>
  </si>
  <si>
    <t>[020-02]</t>
  </si>
  <si>
    <t>TOTAL GRUPO 05</t>
  </si>
  <si>
    <t>GRUPO 06</t>
  </si>
  <si>
    <t xml:space="preserve">  OTROS PROYECTOS   III-06</t>
  </si>
  <si>
    <t>Dirección Técnica y Estudios</t>
  </si>
  <si>
    <t xml:space="preserve">III-06-01 </t>
  </si>
  <si>
    <t xml:space="preserve">SERVICIOS </t>
  </si>
  <si>
    <t>TOTAL REBAJAR PROYECTO  III-06-01</t>
  </si>
  <si>
    <t>OFICINA DE URBANISMO</t>
  </si>
  <si>
    <t>[021-01]</t>
  </si>
  <si>
    <t>6.03.01</t>
  </si>
  <si>
    <t>Prestaciones legales</t>
  </si>
  <si>
    <t>OFICINA DE PLANIFICACIÓN URBANA</t>
  </si>
  <si>
    <t>[021-02]</t>
  </si>
  <si>
    <t>[021-04]</t>
  </si>
  <si>
    <t>TOTAL REBAJAR PROYECTO  III-06-04</t>
  </si>
  <si>
    <t xml:space="preserve">Construcción Monumento Arqueológico Agua Caliente </t>
  </si>
  <si>
    <t>III-06-05</t>
  </si>
  <si>
    <t>[021-05]</t>
  </si>
  <si>
    <t>TOTAL REBAJAR PROYECTO  III-06-05</t>
  </si>
  <si>
    <t>Mejoras en la Plaza Mayor</t>
  </si>
  <si>
    <t>III-06-03</t>
  </si>
  <si>
    <t>[021-07]</t>
  </si>
  <si>
    <t>TOTAL REBAJAR PROYECTO  III-06-07</t>
  </si>
  <si>
    <t>TOTAL GRUPO 06</t>
  </si>
  <si>
    <t>GRUPO 07</t>
  </si>
  <si>
    <t>OTROS FONDOS E INVERSIÓN</t>
  </si>
  <si>
    <t xml:space="preserve">III-07-02 </t>
  </si>
  <si>
    <t>TOTAL REBAJAR PROYECTO  III-07-02</t>
  </si>
  <si>
    <t>TOTAL GRUPO 07</t>
  </si>
  <si>
    <t>TOTAL PROGRAMA III</t>
  </si>
  <si>
    <t>PROGRAMA IV:    PARTIDAS ESPECIFICAS</t>
  </si>
  <si>
    <t xml:space="preserve">   EDIFICIOS   IV-01</t>
  </si>
  <si>
    <t>Proyecto 10</t>
  </si>
  <si>
    <t>Mejoras al salón comunal de Copalchí (para diseño y solución constructiva de recolección de aguas pluviales y mantenimiento de la infraestructura del salón comunal), distrito Quebradilla</t>
  </si>
  <si>
    <t>IV-01-10</t>
  </si>
  <si>
    <t>[023-10]</t>
  </si>
  <si>
    <t>TOTAL REBAJAR PROYECTO  IV-01-10</t>
  </si>
  <si>
    <t>TOTAL PROGRAMA IV</t>
  </si>
  <si>
    <t>SECCIÓN  DE  EGRESOS  POR  PARTIDA</t>
  </si>
  <si>
    <t>GENERAL  Y  POR  PROGRAMA</t>
  </si>
  <si>
    <t>REBAJOS</t>
  </si>
  <si>
    <t>CLASIFICADOR POR OBJETO DEL GASTO</t>
  </si>
  <si>
    <t>PROGRAMA I:  DIRECCIÓN Y ADMINISTRACIÓN GENERAL</t>
  </si>
  <si>
    <t>PROGRAMA II:  SERVICIOS COMUNALES</t>
  </si>
  <si>
    <t>PROGRAMA III:  INVERSIONES</t>
  </si>
  <si>
    <t>PROGRAMA IV:  PARTIDAS ESPECIFICAS</t>
  </si>
  <si>
    <t>TOTALES</t>
  </si>
  <si>
    <t>TOTALES POR EL OBJETO DEL GASTO</t>
  </si>
  <si>
    <t>MATERIALES Y SUMINISTRO</t>
  </si>
  <si>
    <t>SECCIÓN  DE  EGRESOS   DETALLADOS</t>
  </si>
  <si>
    <t>GENERAL Y POR PROGRAMA</t>
  </si>
  <si>
    <t>CLASIFICADOR ECONÓMICO DEL GASTO</t>
  </si>
  <si>
    <t>DETALLE  DE  APLICACIÓN  DE  RECURSOS</t>
  </si>
  <si>
    <t>Alquiler de edificios, locales y terrenos</t>
  </si>
  <si>
    <t>IMPUESTOS</t>
  </si>
  <si>
    <t>1.09.99</t>
  </si>
  <si>
    <t>Otros impuestos</t>
  </si>
  <si>
    <t>6</t>
  </si>
  <si>
    <t>6.03</t>
  </si>
  <si>
    <t xml:space="preserve">PRESTACIONES </t>
  </si>
  <si>
    <t>6.04</t>
  </si>
  <si>
    <t>TRANSFERECIAS CORRIENTES A ENTIDADES PRIVADAS SIN FINES DE LUCRO</t>
  </si>
  <si>
    <t>6.04.01</t>
  </si>
  <si>
    <t>Transferencias corrientes a asociaciones</t>
  </si>
  <si>
    <t>02</t>
  </si>
  <si>
    <t>Asociación Hogar Manos de Jesús Pro Atención del Anciano Abandonado</t>
  </si>
  <si>
    <t>TRANSFERENCIAS DE CAPITAL</t>
  </si>
  <si>
    <t>2.3.2</t>
  </si>
  <si>
    <t>7.03</t>
  </si>
  <si>
    <t>TRANSFERENCIAS DE CAPITAL A ENTIDADES PRIVADAS SIN FINES DE LUCRO</t>
  </si>
  <si>
    <t>7.03.01</t>
  </si>
  <si>
    <t>Transferencias de capital a asociaciones</t>
  </si>
  <si>
    <t>01</t>
  </si>
  <si>
    <t>Asociación  Escuela  Municipal de Música Agua Caliente de Cartago</t>
  </si>
  <si>
    <t>TOTAL PROGRAMA I</t>
  </si>
  <si>
    <t>Aseo de vías y sitios públicos     II-01</t>
  </si>
  <si>
    <t>Retribucion  por años servidos</t>
  </si>
  <si>
    <t>Combustibles y Lubricantes</t>
  </si>
  <si>
    <t>Bienes Intangibles</t>
  </si>
  <si>
    <t>TOTAL SERVICIO  II-01</t>
  </si>
  <si>
    <t>Recolección de Basuras     II-02</t>
  </si>
  <si>
    <t>Retribución  por años servidos</t>
  </si>
  <si>
    <t>TOTAL SERVICIO  II-02</t>
  </si>
  <si>
    <t>Mantenimiento de Caminos y Calles   II-03</t>
  </si>
  <si>
    <t>TOTAL SERVICIO  II-03</t>
  </si>
  <si>
    <t>Parques y Obras de Ornato   II-05</t>
  </si>
  <si>
    <t>TOTAL SERVICIO  II-05</t>
  </si>
  <si>
    <t>Acueductos           II-06</t>
  </si>
  <si>
    <t>1.99.01</t>
  </si>
  <si>
    <t>Servicios de regulación</t>
  </si>
  <si>
    <t>1.2.1</t>
  </si>
  <si>
    <t>INTERESES Y COMICIONES</t>
  </si>
  <si>
    <t>INTERESES SOBRE PRÉSTAMOS</t>
  </si>
  <si>
    <t>3.02.06</t>
  </si>
  <si>
    <t>Intereses sobre préstamos de Instituciones Públicas Financieras</t>
  </si>
  <si>
    <t>TOTAL SERVICIO  II-06</t>
  </si>
  <si>
    <t>ACTIVIDAD COMERCIAL DEL ACUEDUCTO</t>
  </si>
  <si>
    <t>Mercados, plazas y ferias      II-07</t>
  </si>
  <si>
    <t xml:space="preserve">TOTAL SERVICIO  II-07  </t>
  </si>
  <si>
    <t>Educativos, culturales y deportivos     II-09</t>
  </si>
  <si>
    <t>REMUNERAIONES EVENTUALES</t>
  </si>
  <si>
    <t>6.02</t>
  </si>
  <si>
    <t>TRANSFERENCIAS CORRIENTES A PERSONAS</t>
  </si>
  <si>
    <t>6.02.99</t>
  </si>
  <si>
    <t>Otras transferencias a personas</t>
  </si>
  <si>
    <t>TOTAL SERVICIO  II-09</t>
  </si>
  <si>
    <t>Equipo de cómputo</t>
  </si>
  <si>
    <t>BIBLIOTECA DIGITAL</t>
  </si>
  <si>
    <t xml:space="preserve">Servicios sociales y complementarios   II-10   </t>
  </si>
  <si>
    <t>Materiales y productos métalicos</t>
  </si>
  <si>
    <t>TOTAL SERVICIO  II-10</t>
  </si>
  <si>
    <t>Alquiler de máquinaria, equipo y mobiliario</t>
  </si>
  <si>
    <t>Estacionamientos y terminales   II-11</t>
  </si>
  <si>
    <t>1.08.02</t>
  </si>
  <si>
    <t>Mantenimiento de vías de comunicación</t>
  </si>
  <si>
    <t>TOTAL SERVICIO  II-11</t>
  </si>
  <si>
    <t>Alcantarillado Sanitario  II-13</t>
  </si>
  <si>
    <t>TOTAL SERVICIO  II-13</t>
  </si>
  <si>
    <t>Reparaciones menores de maquinaria y equipo   II-18</t>
  </si>
  <si>
    <t>TOTAL SERVICIO  II-18</t>
  </si>
  <si>
    <t>Seguridad vial     II-22</t>
  </si>
  <si>
    <t xml:space="preserve"> </t>
  </si>
  <si>
    <t>Impresión,  encuadernación y otros</t>
  </si>
  <si>
    <t>1.05.02</t>
  </si>
  <si>
    <t>Viáticos dentro del país</t>
  </si>
  <si>
    <t>2.02.04</t>
  </si>
  <si>
    <t>Alimentos para animales</t>
  </si>
  <si>
    <t>MAQUINARIA, EQUIPO  Y MOBILIARIO</t>
  </si>
  <si>
    <t>Maquinaria y equipo para producción</t>
  </si>
  <si>
    <t xml:space="preserve">Equipo y mobiliario educacional, deportivo y recreativo              </t>
  </si>
  <si>
    <t>CONSTRUCCIONES,  ADICIONES  Y MEJORAS</t>
  </si>
  <si>
    <t>TOTAL SERVICIO II-22</t>
  </si>
  <si>
    <t>Seguridad y vigilancia en la comunidad     II-23</t>
  </si>
  <si>
    <t>Alquiler  de equipo y derechos para telecomunicaciones</t>
  </si>
  <si>
    <t>Servico de energía eléctrica</t>
  </si>
  <si>
    <t>PRESTACIONES</t>
  </si>
  <si>
    <t>TOTAL  SERVICIO  II-23</t>
  </si>
  <si>
    <t>Protección del medio ambiente     II-25</t>
  </si>
  <si>
    <t>TRANSFERENCIAS CORRIENTES AL SECTOR  PÚBLICO</t>
  </si>
  <si>
    <t>TOTAL SERVICIO  II-25</t>
  </si>
  <si>
    <t>Otros productos quimicos y conexos</t>
  </si>
  <si>
    <t>Herramientas e intrumentos</t>
  </si>
  <si>
    <t xml:space="preserve">Repuestos y accesorios </t>
  </si>
  <si>
    <t>BICIPUBLICARTAGO</t>
  </si>
  <si>
    <t>[010-08]</t>
  </si>
  <si>
    <t xml:space="preserve">Servicio de telecomunicaciones </t>
  </si>
  <si>
    <t>Atención de emergencias cantonales   II-28</t>
  </si>
  <si>
    <t>TOTAL SERVICIO II-28</t>
  </si>
  <si>
    <t>Por incumplimiento de deberes de los propietarios de bienes inmuebles     II-29</t>
  </si>
  <si>
    <t>MATERIALES  Y SUMINISTROS</t>
  </si>
  <si>
    <t>TOTAL SERVICIO II-29</t>
  </si>
  <si>
    <t>EDIFICIOS   III-01</t>
  </si>
  <si>
    <t>Mejoras de edificios municipales</t>
  </si>
  <si>
    <t>III-01-05</t>
  </si>
  <si>
    <t>[017-05]</t>
  </si>
  <si>
    <t>TOTAL PROYECTO III-01-05</t>
  </si>
  <si>
    <t>GRUPO 02</t>
  </si>
  <si>
    <t>VIAS DE COMUNICACIÓN TERRESTRE   III-02</t>
  </si>
  <si>
    <t>Unidad Técnica de Gestión Vial municipal Ley 8114</t>
  </si>
  <si>
    <t xml:space="preserve"> III-02-01</t>
  </si>
  <si>
    <t xml:space="preserve">    REMUNERACIONES</t>
  </si>
  <si>
    <t>Vias de comunicación terrestre</t>
  </si>
  <si>
    <t>TOTAL PROYECTO III-02-01</t>
  </si>
  <si>
    <t>TOTAL PROYECTO III-02-03</t>
  </si>
  <si>
    <t>TOTAL PROYECTO III-02-04</t>
  </si>
  <si>
    <t>Proyecto 6</t>
  </si>
  <si>
    <t xml:space="preserve">Construcción del Boulevard 29 de octubre </t>
  </si>
  <si>
    <t>III-02-06</t>
  </si>
  <si>
    <t>[018-06]</t>
  </si>
  <si>
    <t>TOTAL PROYECTO III-02-06</t>
  </si>
  <si>
    <t>GRUPO 05</t>
  </si>
  <si>
    <t>INSTALACIONES</t>
  </si>
  <si>
    <t xml:space="preserve"> III-05-01</t>
  </si>
  <si>
    <t>TOTAL PROYECTO III-05-01</t>
  </si>
  <si>
    <t>TOTAL PROYECTO III-05-02</t>
  </si>
  <si>
    <t>OTROS PROYECTOS   III-06</t>
  </si>
  <si>
    <t>TOTAL PROYECTO  III-06-01</t>
  </si>
  <si>
    <t>TOTAL PROYECTO III-06-04</t>
  </si>
  <si>
    <t>Otros servcios de gestión y apoyo</t>
  </si>
  <si>
    <t>TOTAL PROYECTO III-06-05</t>
  </si>
  <si>
    <t>TOTAL PROYECTO  IV-01-10</t>
  </si>
  <si>
    <t>AUMENTOS</t>
  </si>
  <si>
    <t>PROGRAMA IV : PARTIDAS ESPECIFICAS</t>
  </si>
  <si>
    <t>INTERESES Y COMISIONES</t>
  </si>
  <si>
    <t>3</t>
  </si>
  <si>
    <t>3.02</t>
  </si>
  <si>
    <t>TRANSFERENCIAS CORRIENTES A ENTIDADES PRIVADAS SIN FINES DE LUCRO</t>
  </si>
  <si>
    <t>08</t>
  </si>
  <si>
    <t>Asociación Caminemos Juntos (ACAJÚ)</t>
  </si>
  <si>
    <t>MUNICIPALIDAD DE CARTAGO</t>
  </si>
  <si>
    <t>ESTRUCTURA DE GASTOS</t>
  </si>
  <si>
    <t>SEGÚN CLASIFICACIÓN ECONÓMICA DEL GASTO</t>
  </si>
  <si>
    <t>PROGRAMA I: DIRECCIÓN Y ADMINISTRACIÓN GENERAL</t>
  </si>
  <si>
    <t>TOTALES POR EL CLASIFICADOR ECONOMICO DEL GASTO</t>
  </si>
  <si>
    <t>GASTOS CORRIENTES</t>
  </si>
  <si>
    <t>GASTOS DE CONSUMO</t>
  </si>
  <si>
    <t xml:space="preserve">Sueldos y salarios </t>
  </si>
  <si>
    <t>Contribuciones sociales</t>
  </si>
  <si>
    <t>ADQUISICIÓN DE BIENES Y SERVICIOS</t>
  </si>
  <si>
    <t>INTERESES</t>
  </si>
  <si>
    <t>INTERNOS</t>
  </si>
  <si>
    <t>1.2.2</t>
  </si>
  <si>
    <t>EXTERNOS</t>
  </si>
  <si>
    <t>TRANSFERENCIAS CORRIENTES AL SECTOR PRIVADO</t>
  </si>
  <si>
    <t>1.3.3</t>
  </si>
  <si>
    <t>TRANSFERENCIAS CORRIENTES AL SECTOR EXTERNO</t>
  </si>
  <si>
    <t>GASTOS DE CAPITAL</t>
  </si>
  <si>
    <t>FORMACIÓN DE CAPITAL</t>
  </si>
  <si>
    <t>EDIFICACIONES</t>
  </si>
  <si>
    <t>VÍAS DE COMUNICACIÓN</t>
  </si>
  <si>
    <t>2.1.3</t>
  </si>
  <si>
    <t>OBRAS URBANÍSTICAS</t>
  </si>
  <si>
    <t>OTRAS OBRAS</t>
  </si>
  <si>
    <t>ADQUISICIÓN DE ACTIVOS</t>
  </si>
  <si>
    <t xml:space="preserve">MAQUINARIA Y EQUIPO </t>
  </si>
  <si>
    <t>2.2.2</t>
  </si>
  <si>
    <t>TERRENOS</t>
  </si>
  <si>
    <t>2.2.3</t>
  </si>
  <si>
    <t>EDIFICIOS</t>
  </si>
  <si>
    <t>INTANGIBLES</t>
  </si>
  <si>
    <t>ACTIVOS DE VALOR</t>
  </si>
  <si>
    <t>2.3.1</t>
  </si>
  <si>
    <t>TRANSFERENCIAS DE CAPITAL AL SECTOR PÚBLICO</t>
  </si>
  <si>
    <t>TRANSFERENCIAS DE CAPITAL AL SECTOR PRIVADO</t>
  </si>
  <si>
    <t>2.3.3</t>
  </si>
  <si>
    <t>TRANSFERENCIAS DE CAPITAL AL SECTOR EXTERNO</t>
  </si>
  <si>
    <t>TRANSACCIONES FINANCIERAS</t>
  </si>
  <si>
    <t>CONCESIÓN DE PRÉSTAMOS</t>
  </si>
  <si>
    <t>ADQUISICIÓN DE VALORES</t>
  </si>
  <si>
    <t>AMORTIZACIÓN</t>
  </si>
  <si>
    <t>3.3.1</t>
  </si>
  <si>
    <t>AMORTIZACIÓN INTERNA</t>
  </si>
  <si>
    <t>AMORTIZACIÓN EXTERNA</t>
  </si>
  <si>
    <t>OTROS ACTIVOS FINANCIEROS</t>
  </si>
  <si>
    <t>SUMAS SIN ASIGNACIÓN</t>
  </si>
  <si>
    <t>ANEXOS</t>
  </si>
  <si>
    <t xml:space="preserve">DETALLE REBAJOS PROGRAMA  I </t>
  </si>
  <si>
    <t>Código OBG</t>
  </si>
  <si>
    <t>Detalle  por  objeto  del  gasto</t>
  </si>
  <si>
    <t>PLANEAMIENTO ESTRATEGICO</t>
  </si>
  <si>
    <t>ADMNISTRACIÓN FINANCIERA</t>
  </si>
  <si>
    <t>TESORERIA</t>
  </si>
  <si>
    <t>CONTABILIDAD</t>
  </si>
  <si>
    <t>PROVEEDURÍA</t>
  </si>
  <si>
    <t>RECURSOS HUMANOS</t>
  </si>
  <si>
    <t>SERVICIOS GENERALES</t>
  </si>
  <si>
    <t>SALUD OCUPACIONAL</t>
  </si>
  <si>
    <t>TRANSPORTES</t>
  </si>
  <si>
    <t>ALMACEN MUNICIPAL</t>
  </si>
  <si>
    <t>INFORMATICA</t>
  </si>
  <si>
    <t>AUDITORIA</t>
  </si>
  <si>
    <t>DIRECCIÓN TRIBUTARIA</t>
  </si>
  <si>
    <t xml:space="preserve">PLATAFORMA DE SERVICIOS </t>
  </si>
  <si>
    <t>PATENTES</t>
  </si>
  <si>
    <t>SECRETARIA GENERAL</t>
  </si>
  <si>
    <t>CONCEJO MUNICIPAL</t>
  </si>
  <si>
    <t>OFICINA DE TURISMO</t>
  </si>
  <si>
    <t>002-01</t>
  </si>
  <si>
    <t>003-01</t>
  </si>
  <si>
    <t>003-02</t>
  </si>
  <si>
    <t>003-03</t>
  </si>
  <si>
    <t>003-04</t>
  </si>
  <si>
    <t>003-05</t>
  </si>
  <si>
    <t>003-06</t>
  </si>
  <si>
    <t>003-09</t>
  </si>
  <si>
    <t>003-10</t>
  </si>
  <si>
    <t>003-11</t>
  </si>
  <si>
    <t>004-01</t>
  </si>
  <si>
    <t>005-01</t>
  </si>
  <si>
    <t>006-01</t>
  </si>
  <si>
    <t>006-03</t>
  </si>
  <si>
    <t>006-04</t>
  </si>
  <si>
    <t>007-01</t>
  </si>
  <si>
    <t>007-02</t>
  </si>
  <si>
    <t>012-06</t>
  </si>
  <si>
    <t>REMUNERACIONES  BÁSICAS</t>
  </si>
  <si>
    <t>0.01.05</t>
  </si>
  <si>
    <t>Suplencias</t>
  </si>
  <si>
    <t>0.02.02</t>
  </si>
  <si>
    <t>Recargo de funciones</t>
  </si>
  <si>
    <t>CONTRIBUCIONES  PATRONALES  AL  DESARROLLO Y  LA SEGURIDAD  SOCIAL</t>
  </si>
  <si>
    <t>CONTRIBUCIONES  PATRONALES  A  FONDOS  DE  PENSIONES Y  OTROS  FONDOS  DE  CAPITALIZACIÓN</t>
  </si>
  <si>
    <t>Servicios de tecnologias de información</t>
  </si>
  <si>
    <t>.</t>
  </si>
  <si>
    <t>TOTAL REBAJOS  PROGRAMA I</t>
  </si>
  <si>
    <t>DETALLE</t>
  </si>
  <si>
    <t>DETALLE AUMENTOS PROGRAMA  I</t>
  </si>
  <si>
    <t xml:space="preserve">BIENES DURADEROS </t>
  </si>
  <si>
    <t>Asociación de Formación Musical de la Municipalidad de Cartago</t>
  </si>
  <si>
    <t>03</t>
  </si>
  <si>
    <t>Asociación Desarrollo Específico Pro Pabellón Enfermos Alcohólicos</t>
  </si>
  <si>
    <t>Asociación Servicio Solidario y Misionero Unidos en la Esperanza</t>
  </si>
  <si>
    <t>05</t>
  </si>
  <si>
    <t>Asociación Costarricense de Artríticos</t>
  </si>
  <si>
    <t>06</t>
  </si>
  <si>
    <t>Asociación Seres de Luz</t>
  </si>
  <si>
    <t>07</t>
  </si>
  <si>
    <t>Asociación de Damas Voluntarias del Hospital Max Peralta</t>
  </si>
  <si>
    <t>Asociación Caminemos Juntos (ASCAJÚ)</t>
  </si>
  <si>
    <t>6.04.04</t>
  </si>
  <si>
    <t>Transferencias corrientes a otras entidades privadas sin fines de lucro</t>
  </si>
  <si>
    <t>Asociación Asilo de la Vejez</t>
  </si>
  <si>
    <t>TOTAL AUMENTOS  PROGRAMA I</t>
  </si>
  <si>
    <t>PROGRAMA DE INVERSIÓN</t>
  </si>
  <si>
    <t>PROYECTOS QUE CONTIENEN GASTO CORRIENTE CAPITALIZABLE</t>
  </si>
  <si>
    <t>OTROS PROYECTOS</t>
  </si>
  <si>
    <t>III-05-02</t>
  </si>
  <si>
    <t xml:space="preserve">Unidad Técnica de Gestión Vial Municipal  Ley 8114 </t>
  </si>
  <si>
    <t xml:space="preserve">Construcción y mejoras de puentes del cantón   </t>
  </si>
  <si>
    <t xml:space="preserve">Obras de estabilización de taludes en el cantón   </t>
  </si>
  <si>
    <t xml:space="preserve">Construcción y mejoras de acueductos del cantón   </t>
  </si>
  <si>
    <t xml:space="preserve">Construcción Monumento Arqueológico Agua Caliente   </t>
  </si>
  <si>
    <t>ANEXO</t>
  </si>
  <si>
    <t>TRANSFERENCIAS CORRIENTES Y DE CAPITAL A FAVOR DE ENTIDADES PRIVADAS SIN FINES DE LUCRO</t>
  </si>
  <si>
    <t>Código de gasto</t>
  </si>
  <si>
    <t>NOMBRE DEL BENEFICIARIO CLASIFICADO SEGÚN GRUPO Y SUBGRUPO DE EGRESOS</t>
  </si>
  <si>
    <t>Cédula Jurídica (entidad privada)</t>
  </si>
  <si>
    <t>FUNDAMENTO LEGAL</t>
  </si>
  <si>
    <t>MONTO</t>
  </si>
  <si>
    <t>FINALIDAD DEL GASTO</t>
  </si>
  <si>
    <t>6.04.02</t>
  </si>
  <si>
    <t>Transferencias corrientes a fundaciones</t>
  </si>
  <si>
    <t>7.03.02</t>
  </si>
  <si>
    <t>Transferencias de capital a fundaciones</t>
  </si>
  <si>
    <r>
      <rPr>
        <b/>
        <sz val="10"/>
        <rFont val="Arial"/>
        <family val="2"/>
      </rPr>
      <t xml:space="preserve">Elaborado por: </t>
    </r>
    <r>
      <rPr>
        <sz val="10"/>
        <rFont val="Arial"/>
        <family val="2"/>
      </rPr>
      <t>Daniela Araya Molina, encargada de la elaboración del presupuesto</t>
    </r>
  </si>
  <si>
    <r>
      <rPr>
        <b/>
        <sz val="10"/>
        <rFont val="Arial"/>
        <family val="2"/>
      </rPr>
      <t xml:space="preserve">Fecha: </t>
    </r>
    <r>
      <rPr>
        <sz val="10"/>
        <rFont val="Arial"/>
        <family val="2"/>
      </rPr>
      <t>07 de octubre de 2021</t>
    </r>
  </si>
  <si>
    <t xml:space="preserve">Equipo de comunicación </t>
  </si>
  <si>
    <t xml:space="preserve">Otras construcciones, adiciones y mejoras </t>
  </si>
  <si>
    <t>Conservación de la red vial cantonal Ley 8114 y 9329</t>
  </si>
  <si>
    <t>III-02-02</t>
  </si>
  <si>
    <t>[018-02]</t>
  </si>
  <si>
    <t>TOTAL PROYECTO III-02-02</t>
  </si>
  <si>
    <t xml:space="preserve">Actividades de capacitación </t>
  </si>
  <si>
    <t>Mejoras en el Polideportivo de Cartago</t>
  </si>
  <si>
    <t>OTRAS TRANSFERENCIAS CORRIENTES AL  SECTOR PRIVADO</t>
  </si>
  <si>
    <t>III-06-04</t>
  </si>
  <si>
    <t>MODIFICACIÓN  Nº 10-2024</t>
  </si>
  <si>
    <t>8</t>
  </si>
  <si>
    <t>13</t>
  </si>
  <si>
    <t>MODIFICACIÓN  Nº 02-2025</t>
  </si>
  <si>
    <t>TOTAL  MODIFICACIÓN  Nº 02 - 2025</t>
  </si>
  <si>
    <t>CAPACITACION Y PROTOCOLO</t>
  </si>
  <si>
    <t>COMITÉ CANTONAL DE LA PERSONA JOVEN</t>
  </si>
  <si>
    <t>[012-04]</t>
  </si>
  <si>
    <t>1.03.04</t>
  </si>
  <si>
    <t>Transporte de bienes</t>
  </si>
  <si>
    <t xml:space="preserve">TOTAL  </t>
  </si>
  <si>
    <t>5.03</t>
  </si>
  <si>
    <t>BIENES PREEXISTENTES</t>
  </si>
  <si>
    <t>5.03.01</t>
  </si>
  <si>
    <t>Terrenos</t>
  </si>
  <si>
    <t>COBRO ADMINISTRATIVO</t>
  </si>
  <si>
    <t>006-06</t>
  </si>
  <si>
    <t xml:space="preserve">Útiles y materiales de resguardo y seguridad </t>
  </si>
  <si>
    <t>16</t>
  </si>
  <si>
    <t>18</t>
  </si>
  <si>
    <t>17</t>
  </si>
  <si>
    <t>19</t>
  </si>
  <si>
    <t xml:space="preserve">Equipo de transporte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</si>
</sst>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[$€-2]* #,##0.00_-;\-[$€-2]* #,##0.00_-;_-[$€-2]* &quot;-&quot;??_-"/>
    <numFmt numFmtId="165" formatCode="_-* #,##0.00\ _€_-;\-* #,##0.00\ _€_-;_-* &quot;-&quot;??\ _€_-;_-@_-"/>
    <numFmt numFmtId="166" formatCode="#,##0.00_ ;\-#,##0.00\ "/>
  </numFmts>
  <fonts count="57">
    <font>
      <sz val="10"/>
      <name val="Arial"/>
      <charset val="134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,Bold"/>
      <charset val="134"/>
    </font>
    <font>
      <b/>
      <sz val="9"/>
      <name val="Arial"/>
      <family val="2"/>
    </font>
    <font>
      <sz val="8"/>
      <color rgb="FFFF0000"/>
      <name val="Arial"/>
      <family val="2"/>
    </font>
    <font>
      <sz val="8"/>
      <name val="Arial"/>
      <family val="2"/>
    </font>
    <font>
      <b/>
      <sz val="9"/>
      <color theme="0"/>
      <name val="Arial"/>
      <family val="2"/>
    </font>
    <font>
      <b/>
      <sz val="8"/>
      <name val="Arial"/>
      <family val="2"/>
    </font>
    <font>
      <sz val="8.5"/>
      <name val="Arial"/>
      <family val="2"/>
    </font>
    <font>
      <b/>
      <sz val="8.5"/>
      <name val="Arial"/>
      <family val="2"/>
    </font>
    <font>
      <b/>
      <u/>
      <sz val="9"/>
      <name val="Arial"/>
      <family val="2"/>
    </font>
    <font>
      <sz val="9"/>
      <color theme="0"/>
      <name val="Arial"/>
      <family val="2"/>
    </font>
    <font>
      <b/>
      <sz val="16"/>
      <name val="Arial"/>
      <family val="2"/>
    </font>
    <font>
      <b/>
      <sz val="11"/>
      <color theme="0"/>
      <name val="Arial"/>
      <family val="2"/>
    </font>
    <font>
      <b/>
      <sz val="7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vertAlign val="superscript"/>
      <sz val="8"/>
      <color theme="4" tint="-0.249977111117893"/>
      <name val="Arial"/>
      <family val="2"/>
    </font>
    <font>
      <sz val="8"/>
      <color theme="4" tint="-0.249977111117893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i/>
      <sz val="8"/>
      <color rgb="FFFF0000"/>
      <name val="Arial"/>
      <family val="2"/>
    </font>
    <font>
      <b/>
      <u/>
      <sz val="8"/>
      <name val="Arial"/>
      <family val="2"/>
    </font>
    <font>
      <sz val="8"/>
      <color theme="3"/>
      <name val="Arial"/>
      <family val="2"/>
    </font>
    <font>
      <vertAlign val="superscript"/>
      <sz val="8"/>
      <color theme="3"/>
      <name val="Arial"/>
      <family val="2"/>
    </font>
    <font>
      <sz val="7"/>
      <name val="Arial"/>
      <family val="2"/>
    </font>
    <font>
      <vertAlign val="superscript"/>
      <sz val="7"/>
      <color theme="3"/>
      <name val="Arial"/>
      <family val="2"/>
    </font>
    <font>
      <sz val="7"/>
      <color theme="3"/>
      <name val="Arial"/>
      <family val="2"/>
    </font>
    <font>
      <b/>
      <u val="doubleAccounting"/>
      <sz val="8"/>
      <name val="Arial"/>
      <family val="2"/>
    </font>
    <font>
      <b/>
      <i/>
      <sz val="8"/>
      <name val="Arial"/>
      <family val="2"/>
    </font>
    <font>
      <u/>
      <sz val="8"/>
      <name val="Arial"/>
      <family val="2"/>
    </font>
    <font>
      <sz val="8"/>
      <color theme="1"/>
      <name val="Arial"/>
      <family val="2"/>
    </font>
    <font>
      <u/>
      <sz val="8"/>
      <color theme="1"/>
      <name val="Arial"/>
      <family val="2"/>
    </font>
    <font>
      <b/>
      <u val="doubleAccounting"/>
      <sz val="7"/>
      <name val="Arial"/>
      <family val="2"/>
    </font>
    <font>
      <b/>
      <i/>
      <u/>
      <sz val="8"/>
      <name val="Arial"/>
      <family val="2"/>
    </font>
    <font>
      <b/>
      <u val="double"/>
      <sz val="8"/>
      <name val="Arial"/>
      <family val="2"/>
    </font>
    <font>
      <vertAlign val="superscript"/>
      <sz val="8"/>
      <name val="Arial"/>
      <family val="2"/>
    </font>
    <font>
      <b/>
      <sz val="6"/>
      <name val="Arial"/>
      <family val="2"/>
    </font>
    <font>
      <b/>
      <sz val="7"/>
      <color rgb="FFFF0000"/>
      <name val="Arial"/>
      <family val="2"/>
    </font>
    <font>
      <b/>
      <i/>
      <sz val="12"/>
      <name val="Arial"/>
      <family val="2"/>
    </font>
    <font>
      <vertAlign val="superscript"/>
      <sz val="7"/>
      <color theme="4" tint="-0.249977111117893"/>
      <name val="Arial"/>
      <family val="2"/>
    </font>
    <font>
      <sz val="7"/>
      <color theme="4" tint="-0.249977111117893"/>
      <name val="Arial"/>
      <family val="2"/>
    </font>
    <font>
      <b/>
      <u/>
      <sz val="8"/>
      <color theme="1"/>
      <name val="Arial"/>
      <family val="2"/>
    </font>
    <font>
      <b/>
      <sz val="8"/>
      <color theme="1"/>
      <name val="Arial"/>
      <family val="2"/>
    </font>
    <font>
      <b/>
      <u val="doubleAccounting"/>
      <sz val="10"/>
      <name val="Arial"/>
      <family val="2"/>
    </font>
    <font>
      <sz val="11"/>
      <color theme="1"/>
      <name val="Calibri"/>
      <family val="2"/>
      <scheme val="minor"/>
    </font>
    <font>
      <b/>
      <sz val="8"/>
      <name val="Tahoma"/>
      <family val="2"/>
    </font>
    <font>
      <sz val="8"/>
      <name val="Tahoma"/>
      <family val="2"/>
    </font>
    <font>
      <sz val="9"/>
      <color rgb="FFFF000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theme="1"/>
      </left>
      <right/>
      <top/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1" fillId="0" borderId="0"/>
    <xf numFmtId="9" fontId="1" fillId="0" borderId="0" applyFont="0" applyFill="0" applyBorder="0" applyAlignment="0" applyProtection="0"/>
    <xf numFmtId="0" fontId="56" fillId="0" borderId="0" applyNumberFormat="0" applyFill="0" applyBorder="0" applyAlignment="0" applyProtection="0"/>
  </cellStyleXfs>
  <cellXfs count="806">
    <xf numFmtId="0" fontId="0" fillId="0" borderId="0" xfId="0"/>
    <xf numFmtId="0" fontId="1" fillId="0" borderId="0" xfId="6" applyAlignment="1">
      <alignment vertical="center"/>
    </xf>
    <xf numFmtId="0" fontId="2" fillId="0" borderId="0" xfId="6" applyFont="1"/>
    <xf numFmtId="0" fontId="3" fillId="0" borderId="0" xfId="6" applyFont="1"/>
    <xf numFmtId="0" fontId="4" fillId="0" borderId="0" xfId="6" applyFont="1"/>
    <xf numFmtId="0" fontId="1" fillId="0" borderId="0" xfId="6" applyAlignment="1">
      <alignment horizontal="right"/>
    </xf>
    <xf numFmtId="0" fontId="1" fillId="0" borderId="0" xfId="6"/>
    <xf numFmtId="0" fontId="1" fillId="0" borderId="0" xfId="6" applyAlignment="1">
      <alignment horizontal="center"/>
    </xf>
    <xf numFmtId="0" fontId="2" fillId="0" borderId="0" xfId="6" applyFont="1" applyAlignment="1">
      <alignment horizontal="center" vertical="center"/>
    </xf>
    <xf numFmtId="0" fontId="2" fillId="0" borderId="0" xfId="6" applyFont="1" applyAlignment="1">
      <alignment vertical="center"/>
    </xf>
    <xf numFmtId="0" fontId="7" fillId="2" borderId="1" xfId="6" applyFont="1" applyFill="1" applyBorder="1" applyAlignment="1">
      <alignment horizontal="center" vertical="center" wrapText="1"/>
    </xf>
    <xf numFmtId="4" fontId="7" fillId="2" borderId="1" xfId="6" applyNumberFormat="1" applyFont="1" applyFill="1" applyBorder="1" applyAlignment="1">
      <alignment horizontal="center" vertical="center" wrapText="1"/>
    </xf>
    <xf numFmtId="0" fontId="2" fillId="3" borderId="1" xfId="6" applyFont="1" applyFill="1" applyBorder="1" applyAlignment="1">
      <alignment horizontal="right" vertical="center"/>
    </xf>
    <xf numFmtId="0" fontId="2" fillId="3" borderId="1" xfId="6" applyFont="1" applyFill="1" applyBorder="1" applyAlignment="1">
      <alignment vertical="center"/>
    </xf>
    <xf numFmtId="0" fontId="1" fillId="3" borderId="1" xfId="6" applyFill="1" applyBorder="1" applyAlignment="1">
      <alignment horizontal="center" vertical="center" wrapText="1"/>
    </xf>
    <xf numFmtId="0" fontId="1" fillId="3" borderId="1" xfId="6" applyFill="1" applyBorder="1" applyAlignment="1">
      <alignment vertical="center" wrapText="1"/>
    </xf>
    <xf numFmtId="4" fontId="2" fillId="3" borderId="1" xfId="6" applyNumberFormat="1" applyFont="1" applyFill="1" applyBorder="1" applyAlignment="1" applyProtection="1">
      <alignment horizontal="right" vertical="center" wrapText="1"/>
      <protection locked="0"/>
    </xf>
    <xf numFmtId="4" fontId="2" fillId="3" borderId="1" xfId="6" applyNumberFormat="1" applyFont="1" applyFill="1" applyBorder="1" applyAlignment="1" applyProtection="1">
      <alignment horizontal="left" vertical="center" wrapText="1"/>
      <protection locked="0"/>
    </xf>
    <xf numFmtId="0" fontId="7" fillId="4" borderId="1" xfId="6" applyFont="1" applyFill="1" applyBorder="1" applyAlignment="1">
      <alignment horizontal="right" vertical="top" wrapText="1"/>
    </xf>
    <xf numFmtId="0" fontId="7" fillId="4" borderId="1" xfId="6" applyFont="1" applyFill="1" applyBorder="1" applyAlignment="1">
      <alignment vertical="top" wrapText="1"/>
    </xf>
    <xf numFmtId="0" fontId="7" fillId="4" borderId="1" xfId="6" applyFont="1" applyFill="1" applyBorder="1" applyAlignment="1">
      <alignment horizontal="center" vertical="top" wrapText="1"/>
    </xf>
    <xf numFmtId="4" fontId="7" fillId="4" borderId="1" xfId="6" applyNumberFormat="1" applyFont="1" applyFill="1" applyBorder="1" applyAlignment="1">
      <alignment horizontal="right" wrapText="1"/>
    </xf>
    <xf numFmtId="0" fontId="2" fillId="5" borderId="1" xfId="6" applyFont="1" applyFill="1" applyBorder="1" applyAlignment="1">
      <alignment horizontal="right" vertical="top" wrapText="1"/>
    </xf>
    <xf numFmtId="0" fontId="2" fillId="5" borderId="1" xfId="6" applyFont="1" applyFill="1" applyBorder="1" applyAlignment="1">
      <alignment vertical="top" wrapText="1"/>
    </xf>
    <xf numFmtId="0" fontId="2" fillId="5" borderId="1" xfId="6" applyFont="1" applyFill="1" applyBorder="1" applyAlignment="1">
      <alignment horizontal="center" vertical="top" wrapText="1"/>
    </xf>
    <xf numFmtId="4" fontId="2" fillId="5" borderId="1" xfId="6" applyNumberFormat="1" applyFont="1" applyFill="1" applyBorder="1" applyAlignment="1" applyProtection="1">
      <alignment horizontal="right" wrapText="1"/>
      <protection locked="0"/>
    </xf>
    <xf numFmtId="0" fontId="3" fillId="0" borderId="1" xfId="6" applyFont="1" applyBorder="1" applyAlignment="1">
      <alignment horizontal="right" vertical="top" wrapText="1"/>
    </xf>
    <xf numFmtId="0" fontId="3" fillId="0" borderId="1" xfId="6" applyFont="1" applyBorder="1" applyAlignment="1">
      <alignment vertical="center" wrapText="1"/>
    </xf>
    <xf numFmtId="0" fontId="3" fillId="0" borderId="1" xfId="6" applyFont="1" applyBorder="1" applyAlignment="1">
      <alignment horizontal="center" vertical="center" wrapText="1"/>
    </xf>
    <xf numFmtId="4" fontId="3" fillId="0" borderId="1" xfId="6" applyNumberFormat="1" applyFont="1" applyBorder="1" applyAlignment="1" applyProtection="1">
      <alignment horizontal="right" vertical="center" wrapText="1"/>
      <protection locked="0"/>
    </xf>
    <xf numFmtId="4" fontId="3" fillId="0" borderId="1" xfId="6" applyNumberFormat="1" applyFont="1" applyBorder="1" applyAlignment="1" applyProtection="1">
      <alignment horizontal="left" vertical="center" wrapText="1"/>
      <protection locked="0"/>
    </xf>
    <xf numFmtId="0" fontId="3" fillId="0" borderId="1" xfId="6" applyFont="1" applyBorder="1" applyAlignment="1">
      <alignment vertical="top" wrapText="1"/>
    </xf>
    <xf numFmtId="0" fontId="3" fillId="0" borderId="1" xfId="6" applyFont="1" applyBorder="1" applyAlignment="1">
      <alignment horizontal="center" vertical="top" wrapText="1"/>
    </xf>
    <xf numFmtId="4" fontId="3" fillId="0" borderId="1" xfId="6" applyNumberFormat="1" applyFont="1" applyBorder="1" applyAlignment="1" applyProtection="1">
      <alignment horizontal="right" wrapText="1"/>
      <protection locked="0"/>
    </xf>
    <xf numFmtId="4" fontId="3" fillId="0" borderId="1" xfId="6" applyNumberFormat="1" applyFont="1" applyBorder="1" applyAlignment="1" applyProtection="1">
      <alignment horizontal="left" vertical="top" wrapText="1"/>
      <protection locked="0"/>
    </xf>
    <xf numFmtId="0" fontId="8" fillId="5" borderId="1" xfId="6" applyFont="1" applyFill="1" applyBorder="1" applyAlignment="1">
      <alignment horizontal="right" vertical="top" wrapText="1"/>
    </xf>
    <xf numFmtId="0" fontId="8" fillId="5" borderId="1" xfId="6" applyFont="1" applyFill="1" applyBorder="1" applyAlignment="1">
      <alignment vertical="top" wrapText="1"/>
    </xf>
    <xf numFmtId="0" fontId="8" fillId="5" borderId="1" xfId="6" applyFont="1" applyFill="1" applyBorder="1" applyAlignment="1">
      <alignment horizontal="center" vertical="top" wrapText="1"/>
    </xf>
    <xf numFmtId="4" fontId="8" fillId="5" borderId="1" xfId="6" applyNumberFormat="1" applyFont="1" applyFill="1" applyBorder="1" applyAlignment="1" applyProtection="1">
      <alignment horizontal="right" wrapText="1"/>
      <protection locked="0"/>
    </xf>
    <xf numFmtId="4" fontId="8" fillId="5" borderId="1" xfId="6" applyNumberFormat="1" applyFont="1" applyFill="1" applyBorder="1" applyAlignment="1" applyProtection="1">
      <alignment horizontal="left" vertical="top" wrapText="1"/>
      <protection locked="0"/>
    </xf>
    <xf numFmtId="0" fontId="3" fillId="0" borderId="2" xfId="6" applyFont="1" applyBorder="1" applyAlignment="1">
      <alignment horizontal="right" vertical="top" wrapText="1"/>
    </xf>
    <xf numFmtId="0" fontId="3" fillId="0" borderId="2" xfId="6" applyFont="1" applyBorder="1" applyAlignment="1">
      <alignment vertical="top" wrapText="1"/>
    </xf>
    <xf numFmtId="0" fontId="3" fillId="0" borderId="2" xfId="6" applyFont="1" applyBorder="1" applyAlignment="1">
      <alignment horizontal="center" vertical="top" wrapText="1"/>
    </xf>
    <xf numFmtId="4" fontId="8" fillId="0" borderId="2" xfId="6" applyNumberFormat="1" applyFont="1" applyBorder="1" applyAlignment="1" applyProtection="1">
      <alignment horizontal="right" wrapText="1"/>
      <protection locked="0"/>
    </xf>
    <xf numFmtId="4" fontId="8" fillId="0" borderId="2" xfId="6" applyNumberFormat="1" applyFont="1" applyBorder="1" applyAlignment="1" applyProtection="1">
      <alignment horizontal="left" vertical="top" wrapText="1"/>
      <protection locked="0"/>
    </xf>
    <xf numFmtId="0" fontId="2" fillId="3" borderId="3" xfId="6" applyFont="1" applyFill="1" applyBorder="1" applyAlignment="1">
      <alignment horizontal="right" vertical="center"/>
    </xf>
    <xf numFmtId="0" fontId="2" fillId="3" borderId="3" xfId="6" applyFont="1" applyFill="1" applyBorder="1" applyAlignment="1">
      <alignment vertical="center"/>
    </xf>
    <xf numFmtId="0" fontId="1" fillId="3" borderId="3" xfId="6" applyFill="1" applyBorder="1" applyAlignment="1">
      <alignment horizontal="center" vertical="center" wrapText="1"/>
    </xf>
    <xf numFmtId="0" fontId="1" fillId="3" borderId="3" xfId="6" applyFill="1" applyBorder="1" applyAlignment="1">
      <alignment vertical="center" wrapText="1"/>
    </xf>
    <xf numFmtId="4" fontId="2" fillId="3" borderId="3" xfId="6" applyNumberFormat="1" applyFont="1" applyFill="1" applyBorder="1" applyAlignment="1" applyProtection="1">
      <alignment horizontal="right" vertical="center" wrapText="1"/>
      <protection locked="0"/>
    </xf>
    <xf numFmtId="4" fontId="2" fillId="3" borderId="3" xfId="6" applyNumberFormat="1" applyFont="1" applyFill="1" applyBorder="1" applyAlignment="1" applyProtection="1">
      <alignment horizontal="left" vertical="center" wrapText="1"/>
      <protection locked="0"/>
    </xf>
    <xf numFmtId="0" fontId="1" fillId="4" borderId="1" xfId="6" applyFill="1" applyBorder="1" applyAlignment="1">
      <alignment horizontal="center" vertical="top" wrapText="1"/>
    </xf>
    <xf numFmtId="0" fontId="1" fillId="4" borderId="1" xfId="6" applyFill="1" applyBorder="1" applyAlignment="1">
      <alignment vertical="top" wrapText="1"/>
    </xf>
    <xf numFmtId="4" fontId="2" fillId="4" borderId="1" xfId="6" applyNumberFormat="1" applyFont="1" applyFill="1" applyBorder="1" applyAlignment="1" applyProtection="1">
      <alignment horizontal="right" wrapText="1"/>
      <protection locked="0"/>
    </xf>
    <xf numFmtId="4" fontId="2" fillId="4" borderId="1" xfId="6" applyNumberFormat="1" applyFont="1" applyFill="1" applyBorder="1" applyAlignment="1" applyProtection="1">
      <alignment horizontal="left" vertical="top" wrapText="1"/>
      <protection locked="0"/>
    </xf>
    <xf numFmtId="4" fontId="2" fillId="5" borderId="1" xfId="6" applyNumberFormat="1" applyFont="1" applyFill="1" applyBorder="1" applyAlignment="1" applyProtection="1">
      <alignment horizontal="left" vertical="top" wrapText="1"/>
      <protection locked="0"/>
    </xf>
    <xf numFmtId="0" fontId="1" fillId="0" borderId="1" xfId="6" applyBorder="1" applyAlignment="1">
      <alignment vertical="top" wrapText="1"/>
    </xf>
    <xf numFmtId="0" fontId="1" fillId="0" borderId="1" xfId="6" applyBorder="1" applyAlignment="1">
      <alignment horizontal="center" vertical="top" wrapText="1"/>
    </xf>
    <xf numFmtId="4" fontId="2" fillId="0" borderId="1" xfId="6" applyNumberFormat="1" applyFont="1" applyBorder="1" applyAlignment="1" applyProtection="1">
      <alignment horizontal="right" wrapText="1"/>
      <protection locked="0"/>
    </xf>
    <xf numFmtId="0" fontId="4" fillId="3" borderId="1" xfId="6" applyFont="1" applyFill="1" applyBorder="1" applyAlignment="1">
      <alignment horizontal="right" vertical="top" wrapText="1"/>
    </xf>
    <xf numFmtId="0" fontId="4" fillId="3" borderId="1" xfId="6" applyFont="1" applyFill="1" applyBorder="1" applyAlignment="1">
      <alignment vertical="top" wrapText="1"/>
    </xf>
    <xf numFmtId="0" fontId="4" fillId="3" borderId="1" xfId="6" applyFont="1" applyFill="1" applyBorder="1" applyAlignment="1">
      <alignment horizontal="center" vertical="top" wrapText="1"/>
    </xf>
    <xf numFmtId="4" fontId="5" fillId="3" borderId="1" xfId="6" applyNumberFormat="1" applyFont="1" applyFill="1" applyBorder="1" applyAlignment="1" applyProtection="1">
      <alignment horizontal="right" wrapText="1"/>
      <protection locked="0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4" fontId="10" fillId="0" borderId="0" xfId="0" applyNumberFormat="1" applyFont="1" applyAlignment="1">
      <alignment vertical="center"/>
    </xf>
    <xf numFmtId="0" fontId="11" fillId="6" borderId="1" xfId="6" applyFont="1" applyFill="1" applyBorder="1" applyAlignment="1">
      <alignment horizontal="center" vertical="center" wrapText="1"/>
    </xf>
    <xf numFmtId="0" fontId="12" fillId="7" borderId="1" xfId="6" applyFont="1" applyFill="1" applyBorder="1" applyAlignment="1">
      <alignment horizontal="center" vertical="center" wrapText="1"/>
    </xf>
    <xf numFmtId="4" fontId="8" fillId="8" borderId="1" xfId="0" applyNumberFormat="1" applyFont="1" applyFill="1" applyBorder="1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" fontId="10" fillId="0" borderId="4" xfId="0" applyNumberFormat="1" applyFont="1" applyBorder="1" applyAlignment="1">
      <alignment vertical="center"/>
    </xf>
    <xf numFmtId="0" fontId="8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6" applyFont="1" applyAlignment="1">
      <alignment vertical="center"/>
    </xf>
    <xf numFmtId="4" fontId="8" fillId="0" borderId="2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4" fontId="10" fillId="0" borderId="2" xfId="0" applyNumberFormat="1" applyFont="1" applyBorder="1" applyAlignment="1">
      <alignment vertical="center"/>
    </xf>
    <xf numFmtId="0" fontId="13" fillId="0" borderId="9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0" xfId="6" applyFont="1" applyAlignment="1">
      <alignment vertical="center"/>
    </xf>
    <xf numFmtId="4" fontId="14" fillId="0" borderId="2" xfId="0" applyNumberFormat="1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4" fontId="12" fillId="0" borderId="2" xfId="0" applyNumberFormat="1" applyFont="1" applyBorder="1" applyAlignment="1">
      <alignment vertical="center"/>
    </xf>
    <xf numFmtId="0" fontId="10" fillId="0" borderId="2" xfId="0" applyFont="1" applyBorder="1" applyAlignment="1">
      <alignment horizontal="right" vertical="center"/>
    </xf>
    <xf numFmtId="0" fontId="12" fillId="0" borderId="0" xfId="0" applyFont="1" applyAlignment="1">
      <alignment vertical="center" wrapText="1"/>
    </xf>
    <xf numFmtId="4" fontId="12" fillId="0" borderId="5" xfId="0" applyNumberFormat="1" applyFont="1" applyBorder="1" applyAlignment="1">
      <alignment vertical="center"/>
    </xf>
    <xf numFmtId="0" fontId="10" fillId="0" borderId="1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1" xfId="0" applyFont="1" applyBorder="1" applyAlignment="1">
      <alignment vertical="center"/>
    </xf>
    <xf numFmtId="4" fontId="10" fillId="0" borderId="11" xfId="0" applyNumberFormat="1" applyFont="1" applyBorder="1" applyAlignment="1">
      <alignment horizontal="center" vertical="center" wrapText="1"/>
    </xf>
    <xf numFmtId="4" fontId="9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0" fontId="10" fillId="0" borderId="12" xfId="0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165" fontId="10" fillId="0" borderId="13" xfId="4" applyFont="1" applyFill="1" applyBorder="1" applyAlignment="1">
      <alignment vertical="center"/>
    </xf>
    <xf numFmtId="166" fontId="8" fillId="0" borderId="13" xfId="4" applyNumberFormat="1" applyFont="1" applyFill="1" applyBorder="1" applyAlignment="1">
      <alignment horizontal="center" vertical="center"/>
    </xf>
    <xf numFmtId="166" fontId="10" fillId="0" borderId="13" xfId="4" applyNumberFormat="1" applyFont="1" applyFill="1" applyBorder="1" applyAlignment="1">
      <alignment vertical="center"/>
    </xf>
    <xf numFmtId="166" fontId="14" fillId="0" borderId="13" xfId="4" applyNumberFormat="1" applyFont="1" applyFill="1" applyBorder="1" applyAlignment="1">
      <alignment horizontal="center" vertical="center"/>
    </xf>
    <xf numFmtId="166" fontId="12" fillId="0" borderId="13" xfId="4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165" fontId="10" fillId="0" borderId="14" xfId="4" applyFont="1" applyFill="1" applyBorder="1" applyAlignment="1">
      <alignment vertical="center"/>
    </xf>
    <xf numFmtId="165" fontId="10" fillId="0" borderId="15" xfId="4" applyFont="1" applyFill="1" applyBorder="1" applyAlignment="1">
      <alignment vertical="center"/>
    </xf>
    <xf numFmtId="165" fontId="8" fillId="0" borderId="13" xfId="4" applyFont="1" applyFill="1" applyBorder="1" applyAlignment="1">
      <alignment horizontal="center" vertical="center"/>
    </xf>
    <xf numFmtId="165" fontId="14" fillId="0" borderId="13" xfId="4" applyFont="1" applyFill="1" applyBorder="1" applyAlignment="1">
      <alignment horizontal="center" vertical="center"/>
    </xf>
    <xf numFmtId="165" fontId="12" fillId="0" borderId="13" xfId="4" applyFont="1" applyFill="1" applyBorder="1" applyAlignment="1">
      <alignment horizontal="center" vertical="center"/>
    </xf>
    <xf numFmtId="4" fontId="0" fillId="0" borderId="0" xfId="0" applyNumberFormat="1" applyAlignment="1">
      <alignment vertical="center" wrapText="1"/>
    </xf>
    <xf numFmtId="0" fontId="12" fillId="0" borderId="0" xfId="7" applyFont="1" applyAlignment="1" applyProtection="1">
      <alignment horizontal="center" wrapText="1"/>
      <protection locked="0"/>
    </xf>
    <xf numFmtId="0" fontId="8" fillId="0" borderId="0" xfId="7" applyFont="1" applyProtection="1">
      <protection locked="0"/>
    </xf>
    <xf numFmtId="0" fontId="15" fillId="0" borderId="0" xfId="7" applyFont="1" applyProtection="1">
      <protection locked="0"/>
    </xf>
    <xf numFmtId="0" fontId="16" fillId="0" borderId="0" xfId="7" applyFont="1" applyProtection="1">
      <protection locked="0"/>
    </xf>
    <xf numFmtId="0" fontId="10" fillId="0" borderId="0" xfId="7" applyFont="1" applyAlignment="1" applyProtection="1">
      <alignment wrapText="1"/>
      <protection locked="0"/>
    </xf>
    <xf numFmtId="0" fontId="3" fillId="0" borderId="0" xfId="7" applyFont="1" applyAlignment="1" applyProtection="1">
      <alignment horizontal="right"/>
      <protection locked="0"/>
    </xf>
    <xf numFmtId="0" fontId="3" fillId="0" borderId="0" xfId="7" applyFont="1" applyProtection="1">
      <protection locked="0"/>
    </xf>
    <xf numFmtId="4" fontId="3" fillId="0" borderId="0" xfId="7" applyNumberFormat="1" applyFont="1" applyProtection="1">
      <protection locked="0"/>
    </xf>
    <xf numFmtId="0" fontId="17" fillId="0" borderId="0" xfId="7" applyFont="1" applyAlignment="1">
      <alignment horizontal="center"/>
    </xf>
    <xf numFmtId="4" fontId="12" fillId="8" borderId="4" xfId="7" applyNumberFormat="1" applyFont="1" applyFill="1" applyBorder="1" applyAlignment="1">
      <alignment horizontal="center" vertical="center"/>
    </xf>
    <xf numFmtId="4" fontId="12" fillId="8" borderId="4" xfId="7" applyNumberFormat="1" applyFont="1" applyFill="1" applyBorder="1" applyAlignment="1">
      <alignment horizontal="center" vertical="center" wrapText="1"/>
    </xf>
    <xf numFmtId="4" fontId="12" fillId="8" borderId="5" xfId="7" applyNumberFormat="1" applyFont="1" applyFill="1" applyBorder="1" applyAlignment="1">
      <alignment horizontal="center" vertical="center"/>
    </xf>
    <xf numFmtId="4" fontId="12" fillId="8" borderId="5" xfId="7" applyNumberFormat="1" applyFont="1" applyFill="1" applyBorder="1" applyAlignment="1">
      <alignment horizontal="center" vertical="center" wrapText="1"/>
    </xf>
    <xf numFmtId="0" fontId="3" fillId="0" borderId="9" xfId="7" applyFont="1" applyBorder="1" applyAlignment="1">
      <alignment horizontal="right" vertical="center"/>
    </xf>
    <xf numFmtId="0" fontId="3" fillId="0" borderId="2" xfId="7" applyFont="1" applyBorder="1" applyAlignment="1">
      <alignment vertical="center"/>
    </xf>
    <xf numFmtId="4" fontId="3" fillId="0" borderId="2" xfId="7" applyNumberFormat="1" applyFont="1" applyBorder="1" applyAlignment="1">
      <alignment vertical="center"/>
    </xf>
    <xf numFmtId="0" fontId="8" fillId="9" borderId="9" xfId="7" applyFont="1" applyFill="1" applyBorder="1" applyAlignment="1">
      <alignment horizontal="right" vertical="center"/>
    </xf>
    <xf numFmtId="0" fontId="8" fillId="9" borderId="2" xfId="7" applyFont="1" applyFill="1" applyBorder="1" applyAlignment="1">
      <alignment vertical="center"/>
    </xf>
    <xf numFmtId="4" fontId="8" fillId="9" borderId="2" xfId="7" applyNumberFormat="1" applyFont="1" applyFill="1" applyBorder="1" applyAlignment="1">
      <alignment vertical="center"/>
    </xf>
    <xf numFmtId="0" fontId="10" fillId="0" borderId="2" xfId="7" applyFont="1" applyBorder="1" applyAlignment="1">
      <alignment horizontal="left" vertical="center"/>
    </xf>
    <xf numFmtId="0" fontId="15" fillId="0" borderId="9" xfId="7" applyFont="1" applyBorder="1" applyAlignment="1">
      <alignment horizontal="right" vertical="center"/>
    </xf>
    <xf numFmtId="0" fontId="15" fillId="0" borderId="2" xfId="7" applyFont="1" applyBorder="1" applyAlignment="1">
      <alignment vertical="center"/>
    </xf>
    <xf numFmtId="4" fontId="15" fillId="0" borderId="2" xfId="7" applyNumberFormat="1" applyFont="1" applyBorder="1" applyAlignment="1">
      <alignment vertical="center"/>
    </xf>
    <xf numFmtId="0" fontId="15" fillId="0" borderId="2" xfId="7" applyFont="1" applyBorder="1" applyAlignment="1">
      <alignment vertical="center" wrapText="1"/>
    </xf>
    <xf numFmtId="0" fontId="3" fillId="0" borderId="2" xfId="7" applyFont="1" applyBorder="1" applyAlignment="1">
      <alignment vertical="center" wrapText="1"/>
    </xf>
    <xf numFmtId="0" fontId="15" fillId="0" borderId="2" xfId="7" applyFont="1" applyBorder="1" applyAlignment="1">
      <alignment horizontal="right" vertical="center"/>
    </xf>
    <xf numFmtId="0" fontId="3" fillId="0" borderId="2" xfId="7" applyFont="1" applyBorder="1" applyAlignment="1">
      <alignment horizontal="right" vertical="center"/>
    </xf>
    <xf numFmtId="4" fontId="12" fillId="8" borderId="15" xfId="7" applyNumberFormat="1" applyFont="1" applyFill="1" applyBorder="1" applyAlignment="1">
      <alignment horizontal="center" vertical="center" wrapText="1"/>
    </xf>
    <xf numFmtId="4" fontId="12" fillId="8" borderId="14" xfId="7" applyNumberFormat="1" applyFont="1" applyFill="1" applyBorder="1" applyAlignment="1">
      <alignment horizontal="center" vertical="center" wrapText="1"/>
    </xf>
    <xf numFmtId="4" fontId="3" fillId="0" borderId="13" xfId="7" applyNumberFormat="1" applyFont="1" applyBorder="1" applyAlignment="1">
      <alignment vertical="center"/>
    </xf>
    <xf numFmtId="4" fontId="8" fillId="9" borderId="13" xfId="7" applyNumberFormat="1" applyFont="1" applyFill="1" applyBorder="1" applyAlignment="1">
      <alignment vertical="center"/>
    </xf>
    <xf numFmtId="4" fontId="15" fillId="0" borderId="13" xfId="7" applyNumberFormat="1" applyFont="1" applyBorder="1" applyAlignment="1">
      <alignment vertical="center"/>
    </xf>
    <xf numFmtId="4" fontId="12" fillId="8" borderId="16" xfId="7" applyNumberFormat="1" applyFont="1" applyFill="1" applyBorder="1" applyAlignment="1">
      <alignment horizontal="center" vertical="center" wrapText="1"/>
    </xf>
    <xf numFmtId="4" fontId="12" fillId="8" borderId="10" xfId="7" applyNumberFormat="1" applyFont="1" applyFill="1" applyBorder="1" applyAlignment="1">
      <alignment horizontal="center" vertical="center" wrapText="1"/>
    </xf>
    <xf numFmtId="4" fontId="3" fillId="0" borderId="9" xfId="7" applyNumberFormat="1" applyFont="1" applyBorder="1" applyAlignment="1">
      <alignment vertical="center"/>
    </xf>
    <xf numFmtId="4" fontId="3" fillId="0" borderId="4" xfId="7" applyNumberFormat="1" applyFont="1" applyBorder="1" applyAlignment="1">
      <alignment vertical="center"/>
    </xf>
    <xf numFmtId="4" fontId="8" fillId="9" borderId="9" xfId="7" applyNumberFormat="1" applyFont="1" applyFill="1" applyBorder="1" applyAlignment="1">
      <alignment vertical="center"/>
    </xf>
    <xf numFmtId="4" fontId="15" fillId="0" borderId="9" xfId="7" applyNumberFormat="1" applyFont="1" applyBorder="1" applyAlignment="1">
      <alignment vertical="center"/>
    </xf>
    <xf numFmtId="0" fontId="3" fillId="0" borderId="2" xfId="7" applyFont="1" applyBorder="1" applyProtection="1">
      <protection locked="0"/>
    </xf>
    <xf numFmtId="0" fontId="3" fillId="0" borderId="13" xfId="7" applyFont="1" applyBorder="1" applyAlignment="1">
      <alignment vertical="center"/>
    </xf>
    <xf numFmtId="4" fontId="3" fillId="0" borderId="2" xfId="7" applyNumberFormat="1" applyFont="1" applyBorder="1" applyProtection="1">
      <protection locked="0"/>
    </xf>
    <xf numFmtId="0" fontId="3" fillId="0" borderId="9" xfId="7" applyFont="1" applyBorder="1" applyAlignment="1">
      <alignment vertical="center"/>
    </xf>
    <xf numFmtId="4" fontId="8" fillId="0" borderId="1" xfId="7" applyNumberFormat="1" applyFont="1" applyBorder="1" applyAlignment="1">
      <alignment vertical="center"/>
    </xf>
    <xf numFmtId="0" fontId="20" fillId="0" borderId="0" xfId="7" applyFont="1" applyProtection="1">
      <protection locked="0"/>
    </xf>
    <xf numFmtId="4" fontId="20" fillId="0" borderId="0" xfId="7" applyNumberFormat="1" applyFont="1" applyProtection="1">
      <protection locked="0"/>
    </xf>
    <xf numFmtId="0" fontId="11" fillId="0" borderId="0" xfId="7" applyFont="1" applyAlignment="1" applyProtection="1">
      <alignment horizontal="right"/>
      <protection locked="0"/>
    </xf>
    <xf numFmtId="0" fontId="9" fillId="0" borderId="0" xfId="7" applyFont="1" applyAlignment="1" applyProtection="1">
      <alignment horizontal="right"/>
      <protection locked="0"/>
    </xf>
    <xf numFmtId="4" fontId="9" fillId="0" borderId="0" xfId="7" applyNumberFormat="1" applyFont="1" applyProtection="1">
      <protection locked="0"/>
    </xf>
    <xf numFmtId="0" fontId="16" fillId="0" borderId="0" xfId="7" applyFont="1" applyAlignment="1" applyProtection="1">
      <alignment horizontal="right"/>
      <protection locked="0"/>
    </xf>
    <xf numFmtId="0" fontId="9" fillId="0" borderId="0" xfId="7" applyFont="1" applyProtection="1">
      <protection locked="0"/>
    </xf>
    <xf numFmtId="0" fontId="3" fillId="0" borderId="4" xfId="7" applyFont="1" applyBorder="1" applyAlignment="1">
      <alignment vertical="center"/>
    </xf>
    <xf numFmtId="0" fontId="8" fillId="9" borderId="2" xfId="7" applyFont="1" applyFill="1" applyBorder="1" applyAlignment="1">
      <alignment horizontal="right" vertical="center"/>
    </xf>
    <xf numFmtId="4" fontId="3" fillId="0" borderId="15" xfId="7" applyNumberFormat="1" applyFont="1" applyBorder="1" applyAlignment="1">
      <alignment vertical="center"/>
    </xf>
    <xf numFmtId="4" fontId="21" fillId="0" borderId="13" xfId="7" applyNumberFormat="1" applyFont="1" applyBorder="1" applyAlignment="1">
      <alignment vertical="center"/>
    </xf>
    <xf numFmtId="0" fontId="3" fillId="0" borderId="2" xfId="7" applyFont="1" applyBorder="1" applyAlignment="1">
      <alignment horizontal="right" vertical="center" wrapText="1"/>
    </xf>
    <xf numFmtId="4" fontId="15" fillId="0" borderId="17" xfId="7" applyNumberFormat="1" applyFont="1" applyBorder="1" applyAlignment="1">
      <alignment vertical="center"/>
    </xf>
    <xf numFmtId="4" fontId="3" fillId="0" borderId="17" xfId="7" applyNumberFormat="1" applyFont="1" applyBorder="1" applyAlignment="1">
      <alignment vertical="center"/>
    </xf>
    <xf numFmtId="4" fontId="15" fillId="0" borderId="0" xfId="7" applyNumberFormat="1" applyFont="1" applyAlignment="1">
      <alignment vertical="center"/>
    </xf>
    <xf numFmtId="4" fontId="3" fillId="0" borderId="0" xfId="7" applyNumberFormat="1" applyFont="1" applyAlignment="1">
      <alignment vertical="center"/>
    </xf>
    <xf numFmtId="49" fontId="22" fillId="0" borderId="2" xfId="0" applyNumberFormat="1" applyFont="1" applyBorder="1" applyAlignment="1">
      <alignment horizontal="right" vertical="center"/>
    </xf>
    <xf numFmtId="0" fontId="23" fillId="0" borderId="2" xfId="0" applyFont="1" applyBorder="1" applyAlignment="1">
      <alignment vertical="center" wrapText="1"/>
    </xf>
    <xf numFmtId="4" fontId="23" fillId="0" borderId="2" xfId="0" applyNumberFormat="1" applyFont="1" applyBorder="1" applyAlignment="1">
      <alignment vertical="center"/>
    </xf>
    <xf numFmtId="0" fontId="3" fillId="0" borderId="5" xfId="7" applyFont="1" applyBorder="1" applyAlignment="1">
      <alignment horizontal="right" vertical="center"/>
    </xf>
    <xf numFmtId="0" fontId="3" fillId="0" borderId="5" xfId="7" applyFont="1" applyBorder="1" applyAlignment="1">
      <alignment vertical="center"/>
    </xf>
    <xf numFmtId="4" fontId="3" fillId="0" borderId="5" xfId="7" applyNumberFormat="1" applyFont="1" applyBorder="1" applyAlignment="1">
      <alignment vertical="center"/>
    </xf>
    <xf numFmtId="4" fontId="23" fillId="0" borderId="13" xfId="0" applyNumberFormat="1" applyFont="1" applyBorder="1" applyAlignment="1">
      <alignment vertical="center"/>
    </xf>
    <xf numFmtId="4" fontId="3" fillId="0" borderId="14" xfId="7" applyNumberFormat="1" applyFont="1" applyBorder="1" applyAlignment="1">
      <alignment vertical="center"/>
    </xf>
    <xf numFmtId="4" fontId="8" fillId="0" borderId="8" xfId="7" applyNumberFormat="1" applyFont="1" applyBorder="1" applyAlignment="1">
      <alignment vertical="center"/>
    </xf>
    <xf numFmtId="0" fontId="1" fillId="0" borderId="0" xfId="7"/>
    <xf numFmtId="0" fontId="10" fillId="0" borderId="0" xfId="6" applyFont="1"/>
    <xf numFmtId="0" fontId="1" fillId="0" borderId="0" xfId="6" applyAlignment="1">
      <alignment horizontal="right" vertical="center"/>
    </xf>
    <xf numFmtId="0" fontId="1" fillId="0" borderId="0" xfId="7" applyAlignment="1">
      <alignment vertical="center"/>
    </xf>
    <xf numFmtId="0" fontId="1" fillId="0" borderId="0" xfId="7" applyAlignment="1">
      <alignment horizontal="right" vertical="center"/>
    </xf>
    <xf numFmtId="0" fontId="8" fillId="0" borderId="0" xfId="6" applyFont="1" applyAlignment="1">
      <alignment horizontal="center" vertical="center"/>
    </xf>
    <xf numFmtId="0" fontId="8" fillId="0" borderId="0" xfId="6" applyFont="1" applyAlignment="1">
      <alignment horizontal="right" vertical="center"/>
    </xf>
    <xf numFmtId="0" fontId="2" fillId="0" borderId="0" xfId="6" applyFont="1" applyAlignment="1">
      <alignment horizontal="right" vertical="center"/>
    </xf>
    <xf numFmtId="4" fontId="9" fillId="0" borderId="0" xfId="6" applyNumberFormat="1" applyFont="1" applyAlignment="1">
      <alignment horizontal="center" vertical="center"/>
    </xf>
    <xf numFmtId="4" fontId="9" fillId="0" borderId="0" xfId="6" applyNumberFormat="1" applyFont="1" applyAlignment="1">
      <alignment horizontal="right" vertical="center"/>
    </xf>
    <xf numFmtId="0" fontId="10" fillId="0" borderId="0" xfId="6" applyFont="1" applyAlignment="1">
      <alignment horizontal="center" vertical="center"/>
    </xf>
    <xf numFmtId="0" fontId="10" fillId="0" borderId="0" xfId="6" applyFont="1" applyAlignment="1">
      <alignment vertical="center"/>
    </xf>
    <xf numFmtId="4" fontId="9" fillId="0" borderId="0" xfId="6" applyNumberFormat="1" applyFont="1" applyAlignment="1">
      <alignment vertical="center"/>
    </xf>
    <xf numFmtId="4" fontId="8" fillId="8" borderId="1" xfId="6" applyNumberFormat="1" applyFont="1" applyFill="1" applyBorder="1" applyAlignment="1">
      <alignment horizontal="center" vertical="center"/>
    </xf>
    <xf numFmtId="4" fontId="8" fillId="8" borderId="1" xfId="6" applyNumberFormat="1" applyFont="1" applyFill="1" applyBorder="1" applyAlignment="1">
      <alignment horizontal="right" vertical="center"/>
    </xf>
    <xf numFmtId="0" fontId="10" fillId="0" borderId="4" xfId="6" applyFont="1" applyBorder="1" applyAlignment="1">
      <alignment horizontal="center" vertical="center"/>
    </xf>
    <xf numFmtId="0" fontId="10" fillId="0" borderId="16" xfId="6" applyFont="1" applyBorder="1" applyAlignment="1">
      <alignment vertical="center"/>
    </xf>
    <xf numFmtId="4" fontId="10" fillId="0" borderId="4" xfId="6" applyNumberFormat="1" applyFont="1" applyBorder="1" applyAlignment="1">
      <alignment vertical="center"/>
    </xf>
    <xf numFmtId="166" fontId="10" fillId="0" borderId="15" xfId="4" applyNumberFormat="1" applyFont="1" applyFill="1" applyBorder="1" applyAlignment="1">
      <alignment horizontal="right" vertical="center"/>
    </xf>
    <xf numFmtId="0" fontId="8" fillId="0" borderId="2" xfId="6" applyFont="1" applyBorder="1" applyAlignment="1">
      <alignment horizontal="center" vertical="center"/>
    </xf>
    <xf numFmtId="0" fontId="8" fillId="0" borderId="9" xfId="6" applyFont="1" applyBorder="1" applyAlignment="1">
      <alignment vertical="center"/>
    </xf>
    <xf numFmtId="4" fontId="8" fillId="0" borderId="2" xfId="6" applyNumberFormat="1" applyFont="1" applyBorder="1" applyAlignment="1">
      <alignment vertical="center"/>
    </xf>
    <xf numFmtId="166" fontId="8" fillId="0" borderId="13" xfId="4" applyNumberFormat="1" applyFont="1" applyFill="1" applyBorder="1" applyAlignment="1">
      <alignment horizontal="right" vertical="center"/>
    </xf>
    <xf numFmtId="0" fontId="10" fillId="0" borderId="2" xfId="6" applyFont="1" applyBorder="1" applyAlignment="1">
      <alignment horizontal="center" vertical="center"/>
    </xf>
    <xf numFmtId="0" fontId="10" fillId="0" borderId="9" xfId="6" applyFont="1" applyBorder="1" applyAlignment="1">
      <alignment vertical="center"/>
    </xf>
    <xf numFmtId="4" fontId="10" fillId="0" borderId="2" xfId="6" applyNumberFormat="1" applyFont="1" applyBorder="1" applyAlignment="1">
      <alignment vertical="center"/>
    </xf>
    <xf numFmtId="166" fontId="10" fillId="0" borderId="13" xfId="4" applyNumberFormat="1" applyFont="1" applyFill="1" applyBorder="1" applyAlignment="1">
      <alignment horizontal="right" vertical="center"/>
    </xf>
    <xf numFmtId="0" fontId="13" fillId="0" borderId="2" xfId="6" applyFont="1" applyBorder="1" applyAlignment="1">
      <alignment horizontal="center" vertical="center"/>
    </xf>
    <xf numFmtId="0" fontId="14" fillId="0" borderId="2" xfId="6" applyFont="1" applyBorder="1" applyAlignment="1">
      <alignment horizontal="center" vertical="center"/>
    </xf>
    <xf numFmtId="0" fontId="14" fillId="0" borderId="9" xfId="6" applyFont="1" applyBorder="1" applyAlignment="1">
      <alignment vertical="center"/>
    </xf>
    <xf numFmtId="4" fontId="14" fillId="0" borderId="2" xfId="6" applyNumberFormat="1" applyFont="1" applyBorder="1" applyAlignment="1">
      <alignment vertical="center"/>
    </xf>
    <xf numFmtId="166" fontId="14" fillId="0" borderId="13" xfId="4" applyNumberFormat="1" applyFont="1" applyFill="1" applyBorder="1" applyAlignment="1">
      <alignment horizontal="right" vertical="center"/>
    </xf>
    <xf numFmtId="0" fontId="12" fillId="0" borderId="2" xfId="6" applyFont="1" applyBorder="1" applyAlignment="1">
      <alignment horizontal="center" vertical="center"/>
    </xf>
    <xf numFmtId="0" fontId="12" fillId="0" borderId="2" xfId="6" applyFont="1" applyBorder="1" applyAlignment="1">
      <alignment horizontal="right" vertical="center"/>
    </xf>
    <xf numFmtId="0" fontId="12" fillId="0" borderId="9" xfId="6" applyFont="1" applyBorder="1" applyAlignment="1">
      <alignment vertical="center"/>
    </xf>
    <xf numFmtId="4" fontId="12" fillId="0" borderId="2" xfId="6" applyNumberFormat="1" applyFont="1" applyBorder="1" applyAlignment="1">
      <alignment vertical="center"/>
    </xf>
    <xf numFmtId="166" fontId="12" fillId="0" borderId="13" xfId="4" applyNumberFormat="1" applyFont="1" applyFill="1" applyBorder="1" applyAlignment="1">
      <alignment horizontal="right" vertical="center"/>
    </xf>
    <xf numFmtId="0" fontId="10" fillId="0" borderId="2" xfId="6" applyFont="1" applyBorder="1" applyAlignment="1">
      <alignment horizontal="right" vertical="center"/>
    </xf>
    <xf numFmtId="0" fontId="12" fillId="0" borderId="9" xfId="6" applyFont="1" applyBorder="1" applyAlignment="1">
      <alignment vertical="center" wrapText="1"/>
    </xf>
    <xf numFmtId="4" fontId="10" fillId="0" borderId="5" xfId="6" applyNumberFormat="1" applyFont="1" applyBorder="1" applyAlignment="1">
      <alignment vertical="center"/>
    </xf>
    <xf numFmtId="0" fontId="10" fillId="0" borderId="5" xfId="6" applyFont="1" applyBorder="1" applyAlignment="1">
      <alignment horizontal="center" vertical="center"/>
    </xf>
    <xf numFmtId="0" fontId="10" fillId="0" borderId="10" xfId="6" applyFont="1" applyBorder="1" applyAlignment="1">
      <alignment vertical="center"/>
    </xf>
    <xf numFmtId="4" fontId="10" fillId="0" borderId="11" xfId="6" applyNumberFormat="1" applyFont="1" applyBorder="1" applyAlignment="1">
      <alignment horizontal="center" vertical="center" wrapText="1"/>
    </xf>
    <xf numFmtId="165" fontId="10" fillId="0" borderId="14" xfId="4" applyFont="1" applyFill="1" applyBorder="1" applyAlignment="1">
      <alignment horizontal="right" vertical="center"/>
    </xf>
    <xf numFmtId="4" fontId="20" fillId="0" borderId="0" xfId="6" applyNumberFormat="1" applyFont="1" applyAlignment="1">
      <alignment horizontal="center" vertical="center"/>
    </xf>
    <xf numFmtId="4" fontId="20" fillId="0" borderId="0" xfId="6" applyNumberFormat="1" applyFont="1" applyAlignment="1">
      <alignment horizontal="right" vertical="center"/>
    </xf>
    <xf numFmtId="0" fontId="10" fillId="0" borderId="16" xfId="6" applyFont="1" applyBorder="1" applyAlignment="1">
      <alignment horizontal="center" vertical="center"/>
    </xf>
    <xf numFmtId="0" fontId="10" fillId="0" borderId="12" xfId="6" applyFont="1" applyBorder="1" applyAlignment="1">
      <alignment vertical="center"/>
    </xf>
    <xf numFmtId="165" fontId="10" fillId="0" borderId="15" xfId="4" applyFont="1" applyFill="1" applyBorder="1" applyAlignment="1">
      <alignment horizontal="right" vertical="center"/>
    </xf>
    <xf numFmtId="0" fontId="10" fillId="0" borderId="9" xfId="6" applyFont="1" applyBorder="1" applyAlignment="1">
      <alignment horizontal="center" vertical="center"/>
    </xf>
    <xf numFmtId="0" fontId="13" fillId="0" borderId="9" xfId="6" applyFont="1" applyBorder="1" applyAlignment="1">
      <alignment horizontal="center" vertical="center"/>
    </xf>
    <xf numFmtId="0" fontId="12" fillId="0" borderId="0" xfId="6" applyFont="1" applyAlignment="1">
      <alignment vertical="center"/>
    </xf>
    <xf numFmtId="0" fontId="12" fillId="0" borderId="0" xfId="6" applyFont="1" applyAlignment="1">
      <alignment vertical="center" wrapText="1"/>
    </xf>
    <xf numFmtId="0" fontId="10" fillId="0" borderId="10" xfId="6" applyFont="1" applyBorder="1" applyAlignment="1">
      <alignment horizontal="center" vertical="center"/>
    </xf>
    <xf numFmtId="0" fontId="10" fillId="0" borderId="11" xfId="6" applyFont="1" applyBorder="1" applyAlignment="1">
      <alignment vertical="center"/>
    </xf>
    <xf numFmtId="0" fontId="10" fillId="0" borderId="0" xfId="5" applyFont="1" applyAlignment="1">
      <alignment horizontal="center" vertical="center"/>
    </xf>
    <xf numFmtId="0" fontId="12" fillId="0" borderId="0" xfId="5" applyFont="1" applyAlignment="1">
      <alignment vertical="center"/>
    </xf>
    <xf numFmtId="0" fontId="24" fillId="0" borderId="0" xfId="5" applyFont="1"/>
    <xf numFmtId="0" fontId="10" fillId="0" borderId="0" xfId="5" applyFont="1" applyAlignment="1">
      <alignment vertical="center"/>
    </xf>
    <xf numFmtId="0" fontId="10" fillId="0" borderId="0" xfId="5" applyFont="1"/>
    <xf numFmtId="0" fontId="10" fillId="0" borderId="0" xfId="5" applyFont="1" applyAlignment="1">
      <alignment horizontal="center"/>
    </xf>
    <xf numFmtId="4" fontId="10" fillId="0" borderId="0" xfId="5" applyNumberFormat="1" applyFont="1"/>
    <xf numFmtId="0" fontId="5" fillId="0" borderId="0" xfId="0" applyFont="1" applyAlignment="1">
      <alignment horizontal="center" vertical="center"/>
    </xf>
    <xf numFmtId="0" fontId="8" fillId="0" borderId="0" xfId="5" applyFont="1" applyAlignment="1">
      <alignment horizontal="center"/>
    </xf>
    <xf numFmtId="4" fontId="25" fillId="6" borderId="1" xfId="6" applyNumberFormat="1" applyFont="1" applyFill="1" applyBorder="1" applyAlignment="1">
      <alignment horizontal="center" vertical="center" wrapText="1"/>
    </xf>
    <xf numFmtId="0" fontId="25" fillId="6" borderId="1" xfId="6" applyFont="1" applyFill="1" applyBorder="1" applyAlignment="1">
      <alignment horizontal="center" vertical="center" wrapText="1"/>
    </xf>
    <xf numFmtId="4" fontId="12" fillId="8" borderId="1" xfId="5" applyNumberFormat="1" applyFont="1" applyFill="1" applyBorder="1" applyAlignment="1">
      <alignment vertical="center"/>
    </xf>
    <xf numFmtId="0" fontId="10" fillId="0" borderId="4" xfId="5" applyFont="1" applyBorder="1" applyAlignment="1">
      <alignment horizontal="center"/>
    </xf>
    <xf numFmtId="0" fontId="10" fillId="0" borderId="16" xfId="5" applyFont="1" applyBorder="1" applyAlignment="1">
      <alignment horizontal="center"/>
    </xf>
    <xf numFmtId="0" fontId="10" fillId="0" borderId="15" xfId="5" applyFont="1" applyBorder="1"/>
    <xf numFmtId="4" fontId="10" fillId="0" borderId="4" xfId="5" applyNumberFormat="1" applyFont="1" applyBorder="1"/>
    <xf numFmtId="0" fontId="10" fillId="0" borderId="2" xfId="5" applyFont="1" applyBorder="1" applyAlignment="1">
      <alignment horizontal="center"/>
    </xf>
    <xf numFmtId="0" fontId="10" fillId="0" borderId="9" xfId="5" applyFont="1" applyBorder="1"/>
    <xf numFmtId="0" fontId="10" fillId="0" borderId="13" xfId="5" applyFont="1" applyBorder="1"/>
    <xf numFmtId="4" fontId="10" fillId="0" borderId="2" xfId="5" applyNumberFormat="1" applyFont="1" applyBorder="1"/>
    <xf numFmtId="0" fontId="10" fillId="0" borderId="2" xfId="6" applyFont="1" applyBorder="1" applyAlignment="1">
      <alignment horizontal="center"/>
    </xf>
    <xf numFmtId="0" fontId="10" fillId="0" borderId="9" xfId="6" applyFont="1" applyBorder="1"/>
    <xf numFmtId="0" fontId="10" fillId="0" borderId="13" xfId="6" applyFont="1" applyBorder="1"/>
    <xf numFmtId="0" fontId="10" fillId="0" borderId="5" xfId="5" applyFont="1" applyBorder="1" applyAlignment="1">
      <alignment horizontal="center"/>
    </xf>
    <xf numFmtId="0" fontId="10" fillId="0" borderId="10" xfId="5" applyFont="1" applyBorder="1" applyAlignment="1">
      <alignment horizontal="center"/>
    </xf>
    <xf numFmtId="0" fontId="10" fillId="0" borderId="14" xfId="5" applyFont="1" applyBorder="1"/>
    <xf numFmtId="4" fontId="10" fillId="0" borderId="5" xfId="5" applyNumberFormat="1" applyFont="1" applyBorder="1"/>
    <xf numFmtId="0" fontId="9" fillId="0" borderId="0" xfId="5" applyFont="1" applyAlignment="1">
      <alignment horizontal="center"/>
    </xf>
    <xf numFmtId="0" fontId="9" fillId="0" borderId="0" xfId="5" applyFont="1"/>
    <xf numFmtId="4" fontId="9" fillId="0" borderId="0" xfId="5" applyNumberFormat="1" applyFont="1"/>
    <xf numFmtId="0" fontId="26" fillId="0" borderId="0" xfId="5" applyFont="1" applyAlignment="1">
      <alignment horizontal="center"/>
    </xf>
    <xf numFmtId="4" fontId="27" fillId="0" borderId="0" xfId="5" applyNumberFormat="1" applyFont="1" applyAlignment="1">
      <alignment horizontal="right"/>
    </xf>
    <xf numFmtId="0" fontId="10" fillId="0" borderId="2" xfId="5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4" fontId="10" fillId="0" borderId="4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indent="1"/>
    </xf>
    <xf numFmtId="4" fontId="12" fillId="0" borderId="2" xfId="0" applyNumberFormat="1" applyFont="1" applyBorder="1" applyAlignment="1">
      <alignment horizontal="right" vertical="center" wrapText="1"/>
    </xf>
    <xf numFmtId="0" fontId="10" fillId="0" borderId="2" xfId="0" applyFont="1" applyBorder="1" applyAlignment="1">
      <alignment vertical="center"/>
    </xf>
    <xf numFmtId="4" fontId="10" fillId="0" borderId="2" xfId="0" applyNumberFormat="1" applyFont="1" applyBorder="1" applyAlignment="1">
      <alignment horizontal="right" vertical="center" wrapText="1"/>
    </xf>
    <xf numFmtId="0" fontId="28" fillId="0" borderId="2" xfId="0" applyFont="1" applyBorder="1" applyAlignment="1">
      <alignment horizontal="center" vertical="center"/>
    </xf>
    <xf numFmtId="49" fontId="28" fillId="0" borderId="2" xfId="5" applyNumberFormat="1" applyFont="1" applyBorder="1" applyAlignment="1">
      <alignment horizontal="right" vertical="center"/>
    </xf>
    <xf numFmtId="49" fontId="28" fillId="0" borderId="2" xfId="5" applyNumberFormat="1" applyFont="1" applyBorder="1" applyAlignment="1">
      <alignment vertical="center"/>
    </xf>
    <xf numFmtId="4" fontId="28" fillId="0" borderId="2" xfId="0" applyNumberFormat="1" applyFont="1" applyBorder="1" applyAlignment="1">
      <alignment horizontal="right" vertical="center" wrapText="1"/>
    </xf>
    <xf numFmtId="49" fontId="10" fillId="0" borderId="2" xfId="0" applyNumberFormat="1" applyFont="1" applyBorder="1" applyAlignment="1">
      <alignment horizontal="right" vertical="center"/>
    </xf>
    <xf numFmtId="49" fontId="10" fillId="0" borderId="2" xfId="0" applyNumberFormat="1" applyFont="1" applyBorder="1" applyAlignment="1">
      <alignment vertical="center"/>
    </xf>
    <xf numFmtId="49" fontId="10" fillId="0" borderId="2" xfId="0" applyNumberFormat="1" applyFont="1" applyBorder="1" applyAlignment="1">
      <alignment horizontal="center" vertical="center"/>
    </xf>
    <xf numFmtId="49" fontId="28" fillId="0" borderId="2" xfId="5" applyNumberFormat="1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4" fontId="10" fillId="0" borderId="2" xfId="0" applyNumberFormat="1" applyFont="1" applyBorder="1" applyAlignment="1">
      <alignment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right" vertical="center"/>
    </xf>
    <xf numFmtId="49" fontId="28" fillId="0" borderId="2" xfId="6" applyNumberFormat="1" applyFont="1" applyBorder="1" applyAlignment="1">
      <alignment horizontal="right" vertical="center"/>
    </xf>
    <xf numFmtId="49" fontId="28" fillId="0" borderId="2" xfId="6" applyNumberFormat="1" applyFont="1" applyBorder="1" applyAlignment="1">
      <alignment vertical="center" wrapText="1"/>
    </xf>
    <xf numFmtId="49" fontId="10" fillId="0" borderId="2" xfId="0" applyNumberFormat="1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right"/>
    </xf>
    <xf numFmtId="49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right" vertical="center" wrapText="1"/>
    </xf>
    <xf numFmtId="0" fontId="28" fillId="0" borderId="2" xfId="0" applyFont="1" applyBorder="1" applyAlignment="1">
      <alignment horizontal="right" vertical="center"/>
    </xf>
    <xf numFmtId="0" fontId="28" fillId="0" borderId="2" xfId="0" applyFont="1" applyBorder="1" applyAlignment="1">
      <alignment vertical="center"/>
    </xf>
    <xf numFmtId="49" fontId="29" fillId="0" borderId="2" xfId="0" applyNumberFormat="1" applyFont="1" applyBorder="1" applyAlignment="1">
      <alignment horizontal="center" vertical="center"/>
    </xf>
    <xf numFmtId="49" fontId="30" fillId="0" borderId="2" xfId="0" applyNumberFormat="1" applyFont="1" applyBorder="1" applyAlignment="1">
      <alignment horizontal="right" vertical="center"/>
    </xf>
    <xf numFmtId="4" fontId="29" fillId="0" borderId="2" xfId="0" applyNumberFormat="1" applyFont="1" applyBorder="1" applyAlignment="1">
      <alignment vertical="center" wrapText="1"/>
    </xf>
    <xf numFmtId="4" fontId="29" fillId="0" borderId="2" xfId="0" applyNumberFormat="1" applyFont="1" applyBorder="1" applyAlignment="1">
      <alignment vertical="center"/>
    </xf>
    <xf numFmtId="49" fontId="10" fillId="0" borderId="5" xfId="0" applyNumberFormat="1" applyFont="1" applyBorder="1" applyAlignment="1">
      <alignment horizontal="center" vertical="center"/>
    </xf>
    <xf numFmtId="4" fontId="10" fillId="0" borderId="5" xfId="0" applyNumberFormat="1" applyFont="1" applyBorder="1" applyAlignment="1">
      <alignment vertical="center"/>
    </xf>
    <xf numFmtId="49" fontId="9" fillId="0" borderId="0" xfId="0" applyNumberFormat="1" applyFont="1" applyAlignment="1">
      <alignment horizontal="right"/>
    </xf>
    <xf numFmtId="0" fontId="9" fillId="0" borderId="0" xfId="0" applyFont="1"/>
    <xf numFmtId="4" fontId="9" fillId="0" borderId="0" xfId="0" applyNumberFormat="1" applyFont="1"/>
    <xf numFmtId="0" fontId="10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49" fontId="10" fillId="0" borderId="0" xfId="0" applyNumberFormat="1" applyFont="1" applyAlignment="1">
      <alignment horizontal="right" vertical="center"/>
    </xf>
    <xf numFmtId="49" fontId="10" fillId="0" borderId="0" xfId="0" applyNumberFormat="1" applyFont="1" applyAlignment="1">
      <alignment vertical="center"/>
    </xf>
    <xf numFmtId="4" fontId="10" fillId="0" borderId="0" xfId="0" applyNumberFormat="1" applyFont="1" applyAlignment="1">
      <alignment horizontal="right" vertical="center"/>
    </xf>
    <xf numFmtId="49" fontId="5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horizontal="right" vertical="center" wrapText="1"/>
    </xf>
    <xf numFmtId="0" fontId="12" fillId="0" borderId="0" xfId="0" applyFont="1" applyAlignment="1">
      <alignment horizontal="center"/>
    </xf>
    <xf numFmtId="49" fontId="12" fillId="0" borderId="0" xfId="0" applyNumberFormat="1" applyFont="1" applyAlignment="1">
      <alignment horizontal="right"/>
    </xf>
    <xf numFmtId="49" fontId="12" fillId="0" borderId="0" xfId="0" applyNumberFormat="1" applyFont="1" applyAlignment="1">
      <alignment horizontal="left" indent="1"/>
    </xf>
    <xf numFmtId="0" fontId="10" fillId="0" borderId="0" xfId="0" applyFont="1"/>
    <xf numFmtId="4" fontId="12" fillId="0" borderId="0" xfId="0" applyNumberFormat="1" applyFont="1"/>
    <xf numFmtId="49" fontId="12" fillId="0" borderId="0" xfId="0" applyNumberFormat="1" applyFont="1"/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right"/>
    </xf>
    <xf numFmtId="0" fontId="28" fillId="0" borderId="0" xfId="0" applyFont="1" applyAlignment="1">
      <alignment wrapText="1"/>
    </xf>
    <xf numFmtId="4" fontId="28" fillId="0" borderId="0" xfId="0" applyNumberFormat="1" applyFont="1"/>
    <xf numFmtId="10" fontId="12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4" fontId="10" fillId="0" borderId="0" xfId="0" applyNumberFormat="1" applyFont="1"/>
    <xf numFmtId="10" fontId="10" fillId="0" borderId="0" xfId="0" applyNumberFormat="1" applyFont="1" applyAlignment="1">
      <alignment horizontal="center"/>
    </xf>
    <xf numFmtId="49" fontId="28" fillId="0" borderId="0" xfId="0" applyNumberFormat="1" applyFont="1" applyAlignment="1">
      <alignment horizontal="center" vertical="center"/>
    </xf>
    <xf numFmtId="49" fontId="28" fillId="0" borderId="0" xfId="0" applyNumberFormat="1" applyFont="1" applyAlignment="1">
      <alignment horizontal="right" vertical="center"/>
    </xf>
    <xf numFmtId="49" fontId="28" fillId="0" borderId="0" xfId="0" applyNumberFormat="1" applyFont="1" applyAlignment="1">
      <alignment vertical="center" wrapText="1"/>
    </xf>
    <xf numFmtId="4" fontId="28" fillId="0" borderId="0" xfId="0" applyNumberFormat="1" applyFont="1" applyAlignment="1">
      <alignment horizontal="right" vertical="center"/>
    </xf>
    <xf numFmtId="10" fontId="12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vertical="center" wrapText="1"/>
    </xf>
    <xf numFmtId="49" fontId="10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right"/>
    </xf>
    <xf numFmtId="49" fontId="10" fillId="0" borderId="0" xfId="0" applyNumberFormat="1" applyFont="1" applyAlignment="1">
      <alignment wrapText="1"/>
    </xf>
    <xf numFmtId="4" fontId="10" fillId="0" borderId="0" xfId="0" applyNumberFormat="1" applyFont="1" applyAlignment="1">
      <alignment horizontal="right"/>
    </xf>
    <xf numFmtId="49" fontId="12" fillId="0" borderId="0" xfId="0" applyNumberFormat="1" applyFont="1" applyAlignment="1">
      <alignment horizontal="center"/>
    </xf>
    <xf numFmtId="49" fontId="28" fillId="0" borderId="0" xfId="0" applyNumberFormat="1" applyFont="1" applyAlignment="1">
      <alignment vertical="center"/>
    </xf>
    <xf numFmtId="49" fontId="31" fillId="0" borderId="0" xfId="0" applyNumberFormat="1" applyFont="1" applyAlignment="1">
      <alignment horizontal="left" vertical="center" wrapText="1" indent="2"/>
    </xf>
    <xf numFmtId="43" fontId="10" fillId="0" borderId="0" xfId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 indent="1"/>
    </xf>
    <xf numFmtId="0" fontId="28" fillId="0" borderId="0" xfId="0" applyFont="1" applyAlignment="1">
      <alignment horizontal="center" vertical="center" wrapText="1"/>
    </xf>
    <xf numFmtId="49" fontId="28" fillId="0" borderId="0" xfId="0" applyNumberFormat="1" applyFont="1" applyAlignment="1">
      <alignment horizontal="right" vertical="center" wrapText="1"/>
    </xf>
    <xf numFmtId="4" fontId="28" fillId="0" borderId="0" xfId="0" applyNumberFormat="1" applyFont="1" applyAlignment="1">
      <alignment vertical="center" wrapText="1"/>
    </xf>
    <xf numFmtId="0" fontId="10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4" fontId="12" fillId="0" borderId="0" xfId="0" applyNumberFormat="1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/>
    <xf numFmtId="49" fontId="10" fillId="0" borderId="0" xfId="0" applyNumberFormat="1" applyFont="1"/>
    <xf numFmtId="49" fontId="28" fillId="0" borderId="0" xfId="0" applyNumberFormat="1" applyFont="1" applyAlignment="1">
      <alignment horizontal="right"/>
    </xf>
    <xf numFmtId="49" fontId="28" fillId="0" borderId="0" xfId="0" applyNumberFormat="1" applyFont="1"/>
    <xf numFmtId="0" fontId="10" fillId="0" borderId="0" xfId="0" applyFont="1" applyAlignment="1">
      <alignment horizontal="center" vertical="center" wrapText="1"/>
    </xf>
    <xf numFmtId="49" fontId="32" fillId="0" borderId="0" xfId="7" applyNumberFormat="1" applyFont="1" applyAlignment="1">
      <alignment horizontal="right" vertical="center"/>
    </xf>
    <xf numFmtId="0" fontId="33" fillId="0" borderId="0" xfId="7" applyFont="1" applyAlignment="1">
      <alignment vertical="center" wrapText="1"/>
    </xf>
    <xf numFmtId="4" fontId="33" fillId="0" borderId="0" xfId="7" applyNumberFormat="1" applyFont="1" applyAlignment="1">
      <alignment vertical="center"/>
    </xf>
    <xf numFmtId="49" fontId="19" fillId="0" borderId="0" xfId="0" applyNumberFormat="1" applyFont="1" applyAlignment="1">
      <alignment horizontal="left" vertical="center" wrapText="1"/>
    </xf>
    <xf numFmtId="43" fontId="12" fillId="0" borderId="0" xfId="1" applyFont="1" applyFill="1" applyBorder="1" applyAlignment="1">
      <alignment horizontal="center" vertical="center"/>
    </xf>
    <xf numFmtId="4" fontId="34" fillId="0" borderId="0" xfId="0" applyNumberFormat="1" applyFont="1" applyAlignment="1">
      <alignment vertical="center"/>
    </xf>
    <xf numFmtId="49" fontId="8" fillId="0" borderId="0" xfId="0" applyNumberFormat="1" applyFont="1" applyAlignment="1">
      <alignment horizontal="center" vertical="center" wrapText="1"/>
    </xf>
    <xf numFmtId="49" fontId="12" fillId="0" borderId="0" xfId="0" applyNumberFormat="1" applyFont="1" applyAlignment="1">
      <alignment horizontal="left" vertical="center"/>
    </xf>
    <xf numFmtId="4" fontId="19" fillId="0" borderId="0" xfId="0" applyNumberFormat="1" applyFont="1" applyAlignment="1">
      <alignment horizontal="center" vertical="center"/>
    </xf>
    <xf numFmtId="49" fontId="35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" fillId="0" borderId="0" xfId="6" applyAlignment="1">
      <alignment horizontal="center" vertical="center" wrapText="1"/>
    </xf>
    <xf numFmtId="0" fontId="1" fillId="0" borderId="0" xfId="6" applyAlignment="1">
      <alignment horizontal="left" vertical="center" wrapText="1"/>
    </xf>
    <xf numFmtId="0" fontId="1" fillId="0" borderId="0" xfId="6" applyAlignment="1">
      <alignment vertical="center" wrapText="1"/>
    </xf>
    <xf numFmtId="4" fontId="34" fillId="0" borderId="0" xfId="0" applyNumberFormat="1" applyFont="1"/>
    <xf numFmtId="43" fontId="10" fillId="0" borderId="0" xfId="1" applyFont="1" applyFill="1" applyBorder="1"/>
    <xf numFmtId="43" fontId="10" fillId="0" borderId="0" xfId="1" applyFont="1"/>
    <xf numFmtId="43" fontId="12" fillId="0" borderId="0" xfId="1" applyFont="1" applyFill="1" applyBorder="1" applyAlignment="1">
      <alignment horizontal="center"/>
    </xf>
    <xf numFmtId="43" fontId="10" fillId="0" borderId="0" xfId="1" applyFont="1" applyFill="1" applyBorder="1" applyAlignment="1">
      <alignment horizontal="left" vertical="center" indent="2"/>
    </xf>
    <xf numFmtId="49" fontId="10" fillId="0" borderId="0" xfId="6" applyNumberFormat="1" applyFont="1" applyAlignment="1">
      <alignment horizontal="right" vertical="center"/>
    </xf>
    <xf numFmtId="0" fontId="12" fillId="0" borderId="4" xfId="0" applyFont="1" applyBorder="1" applyAlignment="1">
      <alignment horizontal="center" vertical="center"/>
    </xf>
    <xf numFmtId="0" fontId="10" fillId="0" borderId="16" xfId="0" applyFont="1" applyBorder="1" applyAlignment="1">
      <alignment horizontal="right"/>
    </xf>
    <xf numFmtId="0" fontId="10" fillId="0" borderId="12" xfId="0" applyFont="1" applyBorder="1"/>
    <xf numFmtId="4" fontId="10" fillId="0" borderId="15" xfId="0" applyNumberFormat="1" applyFont="1" applyBorder="1"/>
    <xf numFmtId="0" fontId="10" fillId="0" borderId="9" xfId="0" applyFont="1" applyBorder="1" applyAlignment="1">
      <alignment horizontal="right"/>
    </xf>
    <xf numFmtId="4" fontId="10" fillId="0" borderId="13" xfId="0" applyNumberFormat="1" applyFont="1" applyBorder="1"/>
    <xf numFmtId="0" fontId="10" fillId="0" borderId="9" xfId="0" applyFont="1" applyBorder="1" applyAlignment="1">
      <alignment horizontal="right" vertical="center" wrapText="1"/>
    </xf>
    <xf numFmtId="4" fontId="36" fillId="0" borderId="13" xfId="0" applyNumberFormat="1" applyFont="1" applyBorder="1" applyAlignment="1">
      <alignment vertical="center" wrapText="1"/>
    </xf>
    <xf numFmtId="49" fontId="10" fillId="0" borderId="9" xfId="0" applyNumberFormat="1" applyFont="1" applyBorder="1" applyAlignment="1">
      <alignment horizontal="right" vertical="center" wrapText="1"/>
    </xf>
    <xf numFmtId="4" fontId="10" fillId="0" borderId="13" xfId="0" applyNumberFormat="1" applyFont="1" applyBorder="1" applyAlignment="1">
      <alignment vertical="center" wrapText="1"/>
    </xf>
    <xf numFmtId="0" fontId="37" fillId="0" borderId="9" xfId="0" applyFont="1" applyBorder="1" applyAlignment="1">
      <alignment horizontal="right" vertical="center" wrapText="1"/>
    </xf>
    <xf numFmtId="49" fontId="37" fillId="0" borderId="0" xfId="0" applyNumberFormat="1" applyFont="1" applyAlignment="1">
      <alignment vertical="center" wrapText="1"/>
    </xf>
    <xf numFmtId="4" fontId="37" fillId="0" borderId="13" xfId="0" applyNumberFormat="1" applyFont="1" applyBorder="1" applyAlignment="1">
      <alignment vertical="center" wrapText="1"/>
    </xf>
    <xf numFmtId="49" fontId="12" fillId="0" borderId="0" xfId="0" applyNumberFormat="1" applyFont="1" applyAlignment="1">
      <alignment horizontal="right" wrapText="1"/>
    </xf>
    <xf numFmtId="4" fontId="12" fillId="0" borderId="13" xfId="0" applyNumberFormat="1" applyFont="1" applyBorder="1" applyAlignment="1">
      <alignment vertical="center"/>
    </xf>
    <xf numFmtId="0" fontId="10" fillId="0" borderId="10" xfId="0" applyFont="1" applyBorder="1" applyAlignment="1">
      <alignment horizontal="right"/>
    </xf>
    <xf numFmtId="0" fontId="10" fillId="0" borderId="11" xfId="0" applyFont="1" applyBorder="1"/>
    <xf numFmtId="4" fontId="10" fillId="0" borderId="14" xfId="0" applyNumberFormat="1" applyFont="1" applyBorder="1"/>
    <xf numFmtId="49" fontId="10" fillId="0" borderId="16" xfId="0" applyNumberFormat="1" applyFont="1" applyBorder="1" applyAlignment="1">
      <alignment horizontal="right" vertical="center" wrapText="1"/>
    </xf>
    <xf numFmtId="49" fontId="10" fillId="0" borderId="12" xfId="0" applyNumberFormat="1" applyFont="1" applyBorder="1" applyAlignment="1">
      <alignment vertical="center" wrapText="1"/>
    </xf>
    <xf numFmtId="4" fontId="10" fillId="0" borderId="15" xfId="0" applyNumberFormat="1" applyFont="1" applyBorder="1" applyAlignment="1">
      <alignment vertical="center" wrapText="1"/>
    </xf>
    <xf numFmtId="4" fontId="38" fillId="0" borderId="13" xfId="0" applyNumberFormat="1" applyFont="1" applyBorder="1" applyAlignment="1">
      <alignment vertical="center" wrapText="1"/>
    </xf>
    <xf numFmtId="4" fontId="12" fillId="0" borderId="13" xfId="0" applyNumberFormat="1" applyFont="1" applyBorder="1" applyAlignment="1">
      <alignment vertical="center" wrapText="1"/>
    </xf>
    <xf numFmtId="49" fontId="12" fillId="0" borderId="10" xfId="0" applyNumberFormat="1" applyFont="1" applyBorder="1" applyAlignment="1">
      <alignment horizontal="right" vertical="center" wrapText="1"/>
    </xf>
    <xf numFmtId="0" fontId="12" fillId="0" borderId="11" xfId="0" applyFont="1" applyBorder="1" applyAlignment="1">
      <alignment horizontal="left" vertical="center" wrapText="1"/>
    </xf>
    <xf numFmtId="4" fontId="10" fillId="0" borderId="14" xfId="0" applyNumberFormat="1" applyFont="1" applyBorder="1" applyAlignment="1">
      <alignment vertical="center" wrapText="1"/>
    </xf>
    <xf numFmtId="0" fontId="10" fillId="0" borderId="0" xfId="0" applyFont="1" applyAlignment="1" applyProtection="1">
      <alignment horizontal="right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right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4" fontId="10" fillId="0" borderId="15" xfId="0" applyNumberFormat="1" applyFont="1" applyBorder="1" applyAlignment="1" applyProtection="1">
      <alignment vertical="center"/>
      <protection locked="0"/>
    </xf>
    <xf numFmtId="4" fontId="10" fillId="0" borderId="13" xfId="0" applyNumberFormat="1" applyFont="1" applyBorder="1" applyAlignment="1" applyProtection="1">
      <alignment vertical="center"/>
      <protection locked="0"/>
    </xf>
    <xf numFmtId="49" fontId="10" fillId="0" borderId="9" xfId="0" applyNumberFormat="1" applyFont="1" applyBorder="1" applyAlignment="1">
      <alignment horizontal="right" vertical="center"/>
    </xf>
    <xf numFmtId="4" fontId="10" fillId="0" borderId="13" xfId="0" applyNumberFormat="1" applyFont="1" applyBorder="1" applyAlignment="1">
      <alignment vertical="center"/>
    </xf>
    <xf numFmtId="4" fontId="36" fillId="0" borderId="13" xfId="0" applyNumberFormat="1" applyFont="1" applyBorder="1" applyAlignment="1">
      <alignment vertical="center"/>
    </xf>
    <xf numFmtId="49" fontId="12" fillId="0" borderId="9" xfId="0" applyNumberFormat="1" applyFont="1" applyBorder="1" applyAlignment="1">
      <alignment horizontal="right" vertical="center"/>
    </xf>
    <xf numFmtId="4" fontId="12" fillId="0" borderId="13" xfId="0" applyNumberFormat="1" applyFont="1" applyBorder="1" applyAlignment="1" applyProtection="1">
      <alignment vertical="center"/>
      <protection locked="0"/>
    </xf>
    <xf numFmtId="49" fontId="12" fillId="0" borderId="10" xfId="0" applyNumberFormat="1" applyFont="1" applyBorder="1" applyAlignment="1">
      <alignment horizontal="right" vertical="center"/>
    </xf>
    <xf numFmtId="49" fontId="12" fillId="0" borderId="11" xfId="0" applyNumberFormat="1" applyFont="1" applyBorder="1" applyAlignment="1">
      <alignment horizontal="left" vertical="center"/>
    </xf>
    <xf numFmtId="4" fontId="12" fillId="0" borderId="14" xfId="0" applyNumberFormat="1" applyFont="1" applyBorder="1" applyAlignment="1">
      <alignment vertical="center"/>
    </xf>
    <xf numFmtId="49" fontId="12" fillId="0" borderId="0" xfId="0" applyNumberFormat="1" applyFont="1" applyAlignment="1">
      <alignment vertical="center"/>
    </xf>
    <xf numFmtId="0" fontId="28" fillId="0" borderId="0" xfId="0" applyFont="1" applyAlignment="1">
      <alignment horizontal="left" vertical="center"/>
    </xf>
    <xf numFmtId="49" fontId="28" fillId="0" borderId="0" xfId="5" applyNumberFormat="1" applyFont="1" applyAlignment="1">
      <alignment horizontal="right" vertical="center"/>
    </xf>
    <xf numFmtId="49" fontId="28" fillId="0" borderId="0" xfId="5" applyNumberFormat="1" applyFont="1" applyAlignment="1">
      <alignment vertical="center"/>
    </xf>
    <xf numFmtId="0" fontId="10" fillId="0" borderId="16" xfId="0" applyFont="1" applyBorder="1" applyAlignment="1">
      <alignment horizontal="right" vertical="center"/>
    </xf>
    <xf numFmtId="4" fontId="10" fillId="0" borderId="15" xfId="0" applyNumberFormat="1" applyFont="1" applyBorder="1" applyAlignment="1">
      <alignment vertical="center"/>
    </xf>
    <xf numFmtId="0" fontId="10" fillId="0" borderId="9" xfId="0" applyFont="1" applyBorder="1" applyAlignment="1">
      <alignment horizontal="right" vertical="center"/>
    </xf>
    <xf numFmtId="49" fontId="12" fillId="0" borderId="0" xfId="0" applyNumberFormat="1" applyFont="1" applyAlignment="1">
      <alignment horizontal="right" vertical="center" wrapText="1"/>
    </xf>
    <xf numFmtId="4" fontId="34" fillId="0" borderId="0" xfId="0" applyNumberFormat="1" applyFont="1" applyAlignment="1">
      <alignment vertical="center" wrapText="1"/>
    </xf>
    <xf numFmtId="0" fontId="10" fillId="0" borderId="10" xfId="0" applyFont="1" applyBorder="1" applyAlignment="1">
      <alignment horizontal="right" vertical="center"/>
    </xf>
    <xf numFmtId="4" fontId="10" fillId="0" borderId="14" xfId="0" applyNumberFormat="1" applyFont="1" applyBorder="1" applyAlignment="1">
      <alignment vertical="center"/>
    </xf>
    <xf numFmtId="4" fontId="37" fillId="0" borderId="13" xfId="0" applyNumberFormat="1" applyFont="1" applyBorder="1" applyAlignment="1">
      <alignment vertical="center"/>
    </xf>
    <xf numFmtId="4" fontId="38" fillId="0" borderId="13" xfId="0" applyNumberFormat="1" applyFont="1" applyBorder="1" applyAlignment="1">
      <alignment vertical="center"/>
    </xf>
    <xf numFmtId="43" fontId="10" fillId="0" borderId="0" xfId="1" applyFont="1" applyFill="1" applyBorder="1" applyAlignment="1"/>
    <xf numFmtId="4" fontId="31" fillId="0" borderId="0" xfId="0" applyNumberFormat="1" applyFont="1" applyAlignment="1">
      <alignment horizontal="center" vertical="center"/>
    </xf>
    <xf numFmtId="0" fontId="10" fillId="0" borderId="9" xfId="0" applyFont="1" applyBorder="1" applyAlignment="1" applyProtection="1">
      <alignment horizontal="right" vertical="center"/>
      <protection locked="0"/>
    </xf>
    <xf numFmtId="0" fontId="37" fillId="0" borderId="9" xfId="0" applyFont="1" applyBorder="1" applyAlignment="1" applyProtection="1">
      <alignment horizontal="right" vertical="center"/>
      <protection locked="0"/>
    </xf>
    <xf numFmtId="0" fontId="37" fillId="0" borderId="0" xfId="0" applyFont="1" applyAlignment="1">
      <alignment vertical="center"/>
    </xf>
    <xf numFmtId="4" fontId="37" fillId="0" borderId="13" xfId="0" applyNumberFormat="1" applyFont="1" applyBorder="1" applyAlignment="1" applyProtection="1">
      <alignment vertical="center"/>
      <protection locked="0"/>
    </xf>
    <xf numFmtId="4" fontId="39" fillId="0" borderId="0" xfId="0" applyNumberFormat="1" applyFont="1" applyAlignment="1">
      <alignment vertical="center"/>
    </xf>
    <xf numFmtId="4" fontId="36" fillId="0" borderId="13" xfId="0" applyNumberFormat="1" applyFont="1" applyBorder="1" applyAlignment="1" applyProtection="1">
      <alignment vertical="center"/>
      <protection locked="0"/>
    </xf>
    <xf numFmtId="4" fontId="37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left" vertical="center" indent="1"/>
    </xf>
    <xf numFmtId="4" fontId="10" fillId="0" borderId="0" xfId="0" applyNumberFormat="1" applyFont="1" applyAlignment="1">
      <alignment horizontal="center" vertical="center"/>
    </xf>
    <xf numFmtId="0" fontId="36" fillId="0" borderId="0" xfId="0" applyFont="1" applyAlignment="1">
      <alignment vertical="center"/>
    </xf>
    <xf numFmtId="4" fontId="40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 wrapText="1"/>
    </xf>
    <xf numFmtId="49" fontId="28" fillId="0" borderId="0" xfId="0" applyNumberFormat="1" applyFont="1" applyAlignment="1">
      <alignment wrapText="1"/>
    </xf>
    <xf numFmtId="0" fontId="12" fillId="0" borderId="0" xfId="0" applyFont="1" applyAlignment="1">
      <alignment horizontal="left" indent="1"/>
    </xf>
    <xf numFmtId="4" fontId="41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/>
    </xf>
    <xf numFmtId="49" fontId="42" fillId="0" borderId="0" xfId="0" applyNumberFormat="1" applyFont="1" applyAlignment="1">
      <alignment horizontal="right" vertical="center"/>
    </xf>
    <xf numFmtId="0" fontId="37" fillId="0" borderId="0" xfId="0" applyFont="1" applyAlignment="1">
      <alignment vertical="center" wrapText="1"/>
    </xf>
    <xf numFmtId="0" fontId="42" fillId="0" borderId="9" xfId="0" applyFont="1" applyBorder="1" applyAlignment="1">
      <alignment horizontal="right" vertical="center"/>
    </xf>
    <xf numFmtId="49" fontId="43" fillId="0" borderId="0" xfId="0" applyNumberFormat="1" applyFont="1" applyAlignment="1">
      <alignment horizontal="center" vertical="center"/>
    </xf>
    <xf numFmtId="0" fontId="10" fillId="0" borderId="12" xfId="0" applyFont="1" applyBorder="1" applyAlignment="1">
      <alignment horizontal="left" vertical="center"/>
    </xf>
    <xf numFmtId="49" fontId="10" fillId="0" borderId="9" xfId="0" applyNumberFormat="1" applyFont="1" applyBorder="1" applyAlignment="1">
      <alignment horizontal="right"/>
    </xf>
    <xf numFmtId="0" fontId="12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4" fontId="31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vertical="center"/>
    </xf>
    <xf numFmtId="4" fontId="9" fillId="0" borderId="0" xfId="0" applyNumberFormat="1" applyFont="1" applyAlignment="1">
      <alignment horizontal="right" vertical="center"/>
    </xf>
    <xf numFmtId="49" fontId="8" fillId="0" borderId="0" xfId="0" applyNumberFormat="1" applyFont="1" applyAlignment="1">
      <alignment horizontal="left" vertical="center"/>
    </xf>
    <xf numFmtId="49" fontId="12" fillId="0" borderId="0" xfId="0" applyNumberFormat="1" applyFont="1" applyAlignment="1">
      <alignment vertical="center" wrapText="1"/>
    </xf>
    <xf numFmtId="4" fontId="12" fillId="0" borderId="0" xfId="0" applyNumberFormat="1" applyFont="1" applyAlignment="1">
      <alignment horizontal="center"/>
    </xf>
    <xf numFmtId="49" fontId="28" fillId="0" borderId="0" xfId="6" applyNumberFormat="1" applyFont="1" applyAlignment="1">
      <alignment horizontal="right" vertical="center" wrapText="1"/>
    </xf>
    <xf numFmtId="49" fontId="28" fillId="0" borderId="0" xfId="6" applyNumberFormat="1" applyFont="1" applyAlignment="1">
      <alignment vertical="center" wrapText="1"/>
    </xf>
    <xf numFmtId="4" fontId="12" fillId="0" borderId="0" xfId="0" applyNumberFormat="1" applyFont="1" applyAlignment="1">
      <alignment vertical="center" wrapText="1"/>
    </xf>
    <xf numFmtId="4" fontId="12" fillId="0" borderId="0" xfId="0" applyNumberFormat="1" applyFont="1" applyAlignment="1">
      <alignment horizontal="right" vertical="center"/>
    </xf>
    <xf numFmtId="49" fontId="10" fillId="0" borderId="0" xfId="0" applyNumberFormat="1" applyFont="1" applyAlignment="1">
      <alignment horizontal="left" vertical="center"/>
    </xf>
    <xf numFmtId="4" fontId="34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left" vertical="center" wrapText="1" indent="1"/>
    </xf>
    <xf numFmtId="4" fontId="10" fillId="0" borderId="0" xfId="0" applyNumberFormat="1" applyFont="1" applyAlignment="1">
      <alignment vertical="center" wrapText="1"/>
    </xf>
    <xf numFmtId="4" fontId="44" fillId="0" borderId="0" xfId="0" applyNumberFormat="1" applyFont="1" applyAlignment="1">
      <alignment horizontal="center" vertical="center"/>
    </xf>
    <xf numFmtId="49" fontId="28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>
      <alignment horizontal="center" vertical="center"/>
    </xf>
    <xf numFmtId="49" fontId="10" fillId="0" borderId="16" xfId="0" applyNumberFormat="1" applyFont="1" applyBorder="1" applyAlignment="1">
      <alignment vertical="center" wrapText="1"/>
    </xf>
    <xf numFmtId="4" fontId="36" fillId="0" borderId="13" xfId="0" applyNumberFormat="1" applyFont="1" applyBorder="1"/>
    <xf numFmtId="49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/>
    </xf>
    <xf numFmtId="4" fontId="45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4" fontId="12" fillId="8" borderId="1" xfId="5" applyNumberFormat="1" applyFont="1" applyFill="1" applyBorder="1" applyAlignment="1">
      <alignment horizontal="center" vertical="center"/>
    </xf>
    <xf numFmtId="0" fontId="10" fillId="0" borderId="9" xfId="5" applyFont="1" applyBorder="1" applyAlignment="1">
      <alignment horizontal="center"/>
    </xf>
    <xf numFmtId="4" fontId="10" fillId="0" borderId="16" xfId="5" applyNumberFormat="1" applyFont="1" applyBorder="1"/>
    <xf numFmtId="4" fontId="10" fillId="0" borderId="9" xfId="5" applyNumberFormat="1" applyFont="1" applyBorder="1"/>
    <xf numFmtId="0" fontId="10" fillId="0" borderId="9" xfId="6" applyFont="1" applyBorder="1" applyAlignment="1">
      <alignment horizontal="center"/>
    </xf>
    <xf numFmtId="0" fontId="10" fillId="0" borderId="10" xfId="5" applyFont="1" applyBorder="1"/>
    <xf numFmtId="4" fontId="10" fillId="0" borderId="10" xfId="5" applyNumberFormat="1" applyFont="1" applyBorder="1"/>
    <xf numFmtId="4" fontId="12" fillId="8" borderId="5" xfId="5" applyNumberFormat="1" applyFont="1" applyFill="1" applyBorder="1" applyAlignment="1">
      <alignment horizontal="center" vertical="center"/>
    </xf>
    <xf numFmtId="49" fontId="28" fillId="0" borderId="2" xfId="6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0" fontId="10" fillId="0" borderId="2" xfId="5" applyFont="1" applyBorder="1"/>
    <xf numFmtId="49" fontId="12" fillId="0" borderId="2" xfId="0" applyNumberFormat="1" applyFont="1" applyBorder="1" applyAlignment="1">
      <alignment horizontal="left" vertical="center" indent="1"/>
    </xf>
    <xf numFmtId="0" fontId="10" fillId="0" borderId="2" xfId="0" applyFont="1" applyBorder="1" applyAlignment="1">
      <alignment horizontal="center"/>
    </xf>
    <xf numFmtId="0" fontId="10" fillId="0" borderId="2" xfId="0" applyFont="1" applyBorder="1"/>
    <xf numFmtId="49" fontId="12" fillId="0" borderId="2" xfId="0" applyNumberFormat="1" applyFont="1" applyBorder="1" applyAlignment="1">
      <alignment horizontal="left" vertical="center"/>
    </xf>
    <xf numFmtId="49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wrapText="1"/>
    </xf>
    <xf numFmtId="49" fontId="10" fillId="0" borderId="2" xfId="0" applyNumberFormat="1" applyFont="1" applyBorder="1" applyAlignment="1">
      <alignment horizontal="left" vertical="center"/>
    </xf>
    <xf numFmtId="49" fontId="28" fillId="0" borderId="2" xfId="5" applyNumberFormat="1" applyFont="1" applyBorder="1" applyAlignment="1">
      <alignment horizontal="left" vertical="center" wrapText="1"/>
    </xf>
    <xf numFmtId="49" fontId="28" fillId="0" borderId="2" xfId="6" applyNumberFormat="1" applyFont="1" applyBorder="1" applyAlignment="1">
      <alignment horizontal="left" vertical="center" wrapText="1"/>
    </xf>
    <xf numFmtId="49" fontId="46" fillId="0" borderId="2" xfId="0" applyNumberFormat="1" applyFont="1" applyBorder="1" applyAlignment="1">
      <alignment horizontal="right" vertical="center"/>
    </xf>
    <xf numFmtId="0" fontId="47" fillId="0" borderId="2" xfId="0" applyFont="1" applyBorder="1" applyAlignment="1">
      <alignment vertical="center" wrapText="1"/>
    </xf>
    <xf numFmtId="4" fontId="47" fillId="0" borderId="2" xfId="0" applyNumberFormat="1" applyFont="1" applyBorder="1" applyAlignment="1">
      <alignment vertical="center" wrapText="1"/>
    </xf>
    <xf numFmtId="49" fontId="10" fillId="0" borderId="5" xfId="0" applyNumberFormat="1" applyFont="1" applyBorder="1" applyAlignment="1">
      <alignment horizontal="right" vertical="center"/>
    </xf>
    <xf numFmtId="10" fontId="10" fillId="0" borderId="0" xfId="0" applyNumberFormat="1" applyFont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vertical="center"/>
    </xf>
    <xf numFmtId="4" fontId="10" fillId="0" borderId="19" xfId="0" applyNumberFormat="1" applyFont="1" applyBorder="1" applyAlignment="1">
      <alignment vertical="center"/>
    </xf>
    <xf numFmtId="10" fontId="10" fillId="0" borderId="20" xfId="0" applyNumberFormat="1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10" fontId="10" fillId="0" borderId="17" xfId="0" applyNumberFormat="1" applyFont="1" applyBorder="1" applyAlignment="1">
      <alignment horizontal="center" vertical="center"/>
    </xf>
    <xf numFmtId="10" fontId="12" fillId="0" borderId="17" xfId="0" applyNumberFormat="1" applyFont="1" applyBorder="1" applyAlignment="1">
      <alignment horizontal="center" vertical="center"/>
    </xf>
    <xf numFmtId="49" fontId="9" fillId="0" borderId="17" xfId="0" applyNumberFormat="1" applyFont="1" applyBorder="1" applyAlignment="1">
      <alignment horizontal="center" vertical="center"/>
    </xf>
    <xf numFmtId="49" fontId="10" fillId="0" borderId="17" xfId="0" applyNumberFormat="1" applyFont="1" applyBorder="1" applyAlignment="1">
      <alignment horizontal="center" vertical="center"/>
    </xf>
    <xf numFmtId="0" fontId="10" fillId="0" borderId="21" xfId="0" applyFont="1" applyBorder="1" applyAlignment="1">
      <alignment horizontal="center"/>
    </xf>
    <xf numFmtId="0" fontId="10" fillId="0" borderId="0" xfId="0" applyFont="1" applyAlignment="1">
      <alignment horizontal="left" indent="6"/>
    </xf>
    <xf numFmtId="0" fontId="10" fillId="0" borderId="22" xfId="0" applyFont="1" applyBorder="1" applyAlignment="1">
      <alignment horizontal="center"/>
    </xf>
    <xf numFmtId="49" fontId="10" fillId="0" borderId="23" xfId="0" applyNumberFormat="1" applyFont="1" applyBorder="1" applyAlignment="1">
      <alignment horizontal="right" vertical="center"/>
    </xf>
    <xf numFmtId="0" fontId="10" fillId="0" borderId="23" xfId="0" applyFont="1" applyBorder="1"/>
    <xf numFmtId="4" fontId="10" fillId="0" borderId="23" xfId="0" applyNumberFormat="1" applyFont="1" applyBorder="1" applyAlignment="1">
      <alignment vertical="center"/>
    </xf>
    <xf numFmtId="49" fontId="10" fillId="0" borderId="24" xfId="0" applyNumberFormat="1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/>
    </xf>
    <xf numFmtId="49" fontId="12" fillId="0" borderId="4" xfId="0" applyNumberFormat="1" applyFont="1" applyBorder="1" applyAlignment="1">
      <alignment horizontal="right" vertical="center"/>
    </xf>
    <xf numFmtId="4" fontId="12" fillId="0" borderId="4" xfId="0" applyNumberFormat="1" applyFont="1" applyBorder="1" applyAlignment="1">
      <alignment horizontal="center" vertical="center"/>
    </xf>
    <xf numFmtId="10" fontId="10" fillId="0" borderId="4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/>
    </xf>
    <xf numFmtId="10" fontId="12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/>
    </xf>
    <xf numFmtId="4" fontId="28" fillId="0" borderId="2" xfId="0" applyNumberFormat="1" applyFont="1" applyBorder="1" applyAlignment="1">
      <alignment vertical="center"/>
    </xf>
    <xf numFmtId="10" fontId="10" fillId="0" borderId="2" xfId="0" applyNumberFormat="1" applyFont="1" applyBorder="1" applyAlignment="1">
      <alignment horizontal="center" vertical="center"/>
    </xf>
    <xf numFmtId="0" fontId="28" fillId="0" borderId="9" xfId="0" applyFont="1" applyBorder="1" applyAlignment="1">
      <alignment horizontal="right" vertical="center"/>
    </xf>
    <xf numFmtId="49" fontId="28" fillId="0" borderId="2" xfId="0" applyNumberFormat="1" applyFont="1" applyBorder="1" applyAlignment="1">
      <alignment horizontal="right" vertical="center"/>
    </xf>
    <xf numFmtId="4" fontId="28" fillId="0" borderId="2" xfId="0" applyNumberFormat="1" applyFont="1" applyBorder="1" applyAlignment="1">
      <alignment horizontal="right" vertical="center"/>
    </xf>
    <xf numFmtId="4" fontId="10" fillId="0" borderId="2" xfId="0" applyNumberFormat="1" applyFont="1" applyBorder="1" applyAlignment="1">
      <alignment horizontal="right" vertical="center"/>
    </xf>
    <xf numFmtId="49" fontId="10" fillId="0" borderId="9" xfId="0" applyNumberFormat="1" applyFont="1" applyBorder="1" applyAlignment="1">
      <alignment horizontal="center"/>
    </xf>
    <xf numFmtId="49" fontId="28" fillId="0" borderId="9" xfId="0" applyNumberFormat="1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/>
    </xf>
    <xf numFmtId="0" fontId="28" fillId="0" borderId="2" xfId="7" applyFont="1" applyBorder="1" applyAlignment="1">
      <alignment horizontal="right" vertical="center"/>
    </xf>
    <xf numFmtId="0" fontId="28" fillId="0" borderId="2" xfId="7" applyFont="1" applyBorder="1" applyAlignment="1">
      <alignment vertical="center"/>
    </xf>
    <xf numFmtId="0" fontId="10" fillId="0" borderId="2" xfId="7" applyFont="1" applyBorder="1" applyAlignment="1">
      <alignment horizontal="right" vertical="center"/>
    </xf>
    <xf numFmtId="0" fontId="10" fillId="0" borderId="0" xfId="7" applyFont="1" applyAlignment="1">
      <alignment vertical="center"/>
    </xf>
    <xf numFmtId="0" fontId="28" fillId="0" borderId="0" xfId="7" applyFont="1" applyAlignment="1">
      <alignment vertical="center"/>
    </xf>
    <xf numFmtId="49" fontId="28" fillId="0" borderId="9" xfId="0" applyNumberFormat="1" applyFont="1" applyBorder="1" applyAlignment="1">
      <alignment horizontal="center"/>
    </xf>
    <xf numFmtId="0" fontId="10" fillId="0" borderId="13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wrapText="1"/>
    </xf>
    <xf numFmtId="10" fontId="10" fillId="0" borderId="2" xfId="0" applyNumberFormat="1" applyFont="1" applyBorder="1" applyAlignment="1">
      <alignment horizontal="center"/>
    </xf>
    <xf numFmtId="0" fontId="28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28" fillId="0" borderId="9" xfId="0" applyFont="1" applyBorder="1" applyAlignment="1">
      <alignment horizontal="center"/>
    </xf>
    <xf numFmtId="49" fontId="10" fillId="0" borderId="10" xfId="0" applyNumberFormat="1" applyFont="1" applyBorder="1" applyAlignment="1">
      <alignment horizontal="center"/>
    </xf>
    <xf numFmtId="49" fontId="10" fillId="0" borderId="13" xfId="0" applyNumberFormat="1" applyFont="1" applyBorder="1" applyAlignment="1">
      <alignment wrapText="1"/>
    </xf>
    <xf numFmtId="4" fontId="12" fillId="0" borderId="1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4" fontId="12" fillId="0" borderId="0" xfId="0" applyNumberFormat="1" applyFont="1" applyAlignment="1">
      <alignment horizontal="center" vertical="center"/>
    </xf>
    <xf numFmtId="0" fontId="48" fillId="0" borderId="2" xfId="0" applyFont="1" applyBorder="1" applyAlignment="1">
      <alignment horizontal="center"/>
    </xf>
    <xf numFmtId="0" fontId="48" fillId="0" borderId="2" xfId="0" applyFont="1" applyBorder="1" applyAlignment="1">
      <alignment horizontal="right" vertical="center"/>
    </xf>
    <xf numFmtId="0" fontId="48" fillId="0" borderId="0" xfId="0" applyFont="1" applyAlignment="1">
      <alignment wrapText="1"/>
    </xf>
    <xf numFmtId="4" fontId="48" fillId="0" borderId="2" xfId="0" applyNumberFormat="1" applyFont="1" applyBorder="1" applyAlignment="1">
      <alignment vertical="center"/>
    </xf>
    <xf numFmtId="4" fontId="37" fillId="0" borderId="2" xfId="0" applyNumberFormat="1" applyFont="1" applyBorder="1" applyAlignment="1">
      <alignment vertical="center"/>
    </xf>
    <xf numFmtId="0" fontId="37" fillId="0" borderId="2" xfId="0" applyFont="1" applyBorder="1" applyAlignment="1">
      <alignment horizontal="center"/>
    </xf>
    <xf numFmtId="0" fontId="37" fillId="0" borderId="2" xfId="0" applyFont="1" applyBorder="1" applyAlignment="1">
      <alignment horizontal="right" vertical="center"/>
    </xf>
    <xf numFmtId="0" fontId="37" fillId="0" borderId="0" xfId="0" applyFont="1"/>
    <xf numFmtId="10" fontId="49" fillId="0" borderId="2" xfId="0" applyNumberFormat="1" applyFont="1" applyBorder="1" applyAlignment="1">
      <alignment horizontal="center" vertical="center"/>
    </xf>
    <xf numFmtId="49" fontId="48" fillId="0" borderId="2" xfId="0" applyNumberFormat="1" applyFont="1" applyBorder="1" applyAlignment="1">
      <alignment horizontal="center" vertical="center"/>
    </xf>
    <xf numFmtId="49" fontId="48" fillId="0" borderId="2" xfId="0" applyNumberFormat="1" applyFont="1" applyBorder="1" applyAlignment="1">
      <alignment horizontal="right" vertical="center"/>
    </xf>
    <xf numFmtId="49" fontId="48" fillId="0" borderId="0" xfId="0" applyNumberFormat="1" applyFont="1" applyAlignment="1">
      <alignment vertical="center" wrapText="1"/>
    </xf>
    <xf numFmtId="4" fontId="48" fillId="0" borderId="2" xfId="0" applyNumberFormat="1" applyFont="1" applyBorder="1" applyAlignment="1">
      <alignment horizontal="right" vertical="center"/>
    </xf>
    <xf numFmtId="49" fontId="37" fillId="0" borderId="2" xfId="0" applyNumberFormat="1" applyFont="1" applyBorder="1" applyAlignment="1">
      <alignment horizontal="center" vertical="center"/>
    </xf>
    <xf numFmtId="49" fontId="37" fillId="0" borderId="2" xfId="0" applyNumberFormat="1" applyFont="1" applyBorder="1" applyAlignment="1">
      <alignment horizontal="right" vertical="center"/>
    </xf>
    <xf numFmtId="4" fontId="37" fillId="0" borderId="2" xfId="0" applyNumberFormat="1" applyFont="1" applyBorder="1" applyAlignment="1">
      <alignment horizontal="right" vertical="center"/>
    </xf>
    <xf numFmtId="49" fontId="37" fillId="0" borderId="2" xfId="0" applyNumberFormat="1" applyFont="1" applyBorder="1" applyAlignment="1">
      <alignment horizontal="center"/>
    </xf>
    <xf numFmtId="49" fontId="37" fillId="0" borderId="0" xfId="0" applyNumberFormat="1" applyFont="1" applyAlignment="1">
      <alignment wrapText="1"/>
    </xf>
    <xf numFmtId="49" fontId="37" fillId="0" borderId="9" xfId="0" applyNumberFormat="1" applyFont="1" applyBorder="1" applyAlignment="1">
      <alignment horizontal="center" vertical="center"/>
    </xf>
    <xf numFmtId="49" fontId="37" fillId="0" borderId="9" xfId="0" applyNumberFormat="1" applyFont="1" applyBorder="1" applyAlignment="1">
      <alignment horizontal="right" vertical="center"/>
    </xf>
    <xf numFmtId="49" fontId="37" fillId="0" borderId="2" xfId="0" applyNumberFormat="1" applyFont="1" applyBorder="1" applyAlignment="1">
      <alignment vertical="center" wrapText="1"/>
    </xf>
    <xf numFmtId="49" fontId="49" fillId="0" borderId="9" xfId="0" applyNumberFormat="1" applyFont="1" applyBorder="1" applyAlignment="1">
      <alignment horizontal="center" vertical="center"/>
    </xf>
    <xf numFmtId="49" fontId="49" fillId="0" borderId="2" xfId="0" applyNumberFormat="1" applyFont="1" applyBorder="1" applyAlignment="1">
      <alignment horizontal="right" vertical="center"/>
    </xf>
    <xf numFmtId="49" fontId="48" fillId="0" borderId="9" xfId="0" applyNumberFormat="1" applyFont="1" applyBorder="1" applyAlignment="1">
      <alignment horizontal="center" vertical="center"/>
    </xf>
    <xf numFmtId="10" fontId="37" fillId="0" borderId="2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10" fillId="0" borderId="5" xfId="0" applyFont="1" applyBorder="1" applyAlignment="1">
      <alignment horizontal="right" vertical="center"/>
    </xf>
    <xf numFmtId="10" fontId="10" fillId="0" borderId="5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49" fontId="49" fillId="0" borderId="4" xfId="0" applyNumberFormat="1" applyFont="1" applyBorder="1" applyAlignment="1">
      <alignment horizontal="center"/>
    </xf>
    <xf numFmtId="49" fontId="49" fillId="0" borderId="4" xfId="0" applyNumberFormat="1" applyFont="1" applyBorder="1" applyAlignment="1">
      <alignment horizontal="right" vertical="center"/>
    </xf>
    <xf numFmtId="0" fontId="49" fillId="0" borderId="0" xfId="0" applyFont="1"/>
    <xf numFmtId="4" fontId="12" fillId="0" borderId="9" xfId="0" applyNumberFormat="1" applyFont="1" applyBorder="1" applyAlignment="1">
      <alignment horizontal="center" vertical="center"/>
    </xf>
    <xf numFmtId="49" fontId="49" fillId="0" borderId="2" xfId="0" applyNumberFormat="1" applyFont="1" applyBorder="1" applyAlignment="1">
      <alignment horizontal="center"/>
    </xf>
    <xf numFmtId="49" fontId="49" fillId="0" borderId="0" xfId="0" applyNumberFormat="1" applyFont="1" applyAlignment="1">
      <alignment horizontal="left" indent="1"/>
    </xf>
    <xf numFmtId="4" fontId="49" fillId="0" borderId="2" xfId="0" applyNumberFormat="1" applyFont="1" applyBorder="1" applyAlignment="1">
      <alignment vertical="center"/>
    </xf>
    <xf numFmtId="49" fontId="49" fillId="0" borderId="0" xfId="0" applyNumberFormat="1" applyFont="1"/>
    <xf numFmtId="49" fontId="12" fillId="0" borderId="2" xfId="0" applyNumberFormat="1" applyFont="1" applyBorder="1" applyAlignment="1">
      <alignment horizontal="center" vertical="center"/>
    </xf>
    <xf numFmtId="49" fontId="12" fillId="0" borderId="13" xfId="0" applyNumberFormat="1" applyFont="1" applyBorder="1" applyAlignment="1">
      <alignment horizontal="center" vertical="center"/>
    </xf>
    <xf numFmtId="4" fontId="12" fillId="0" borderId="9" xfId="0" applyNumberFormat="1" applyFont="1" applyBorder="1" applyAlignment="1">
      <alignment vertical="center"/>
    </xf>
    <xf numFmtId="0" fontId="10" fillId="0" borderId="13" xfId="0" applyFont="1" applyBorder="1" applyAlignment="1">
      <alignment horizontal="center"/>
    </xf>
    <xf numFmtId="0" fontId="10" fillId="0" borderId="13" xfId="0" applyFont="1" applyBorder="1" applyAlignment="1">
      <alignment horizontal="right" vertical="center"/>
    </xf>
    <xf numFmtId="4" fontId="37" fillId="0" borderId="9" xfId="0" applyNumberFormat="1" applyFont="1" applyBorder="1" applyAlignment="1">
      <alignment horizontal="right" vertical="center"/>
    </xf>
    <xf numFmtId="0" fontId="1" fillId="0" borderId="13" xfId="6" applyBorder="1" applyAlignment="1">
      <alignment horizontal="center" vertical="center" wrapText="1"/>
    </xf>
    <xf numFmtId="0" fontId="1" fillId="0" borderId="13" xfId="6" applyBorder="1" applyAlignment="1">
      <alignment horizontal="left" vertical="center" wrapText="1"/>
    </xf>
    <xf numFmtId="4" fontId="28" fillId="0" borderId="9" xfId="0" applyNumberFormat="1" applyFont="1" applyBorder="1" applyAlignment="1">
      <alignment vertical="center"/>
    </xf>
    <xf numFmtId="4" fontId="10" fillId="0" borderId="9" xfId="0" applyNumberFormat="1" applyFont="1" applyBorder="1" applyAlignment="1">
      <alignment vertical="center"/>
    </xf>
    <xf numFmtId="4" fontId="10" fillId="0" borderId="10" xfId="0" applyNumberFormat="1" applyFont="1" applyBorder="1" applyAlignment="1">
      <alignment vertical="center"/>
    </xf>
    <xf numFmtId="4" fontId="49" fillId="0" borderId="6" xfId="0" applyNumberFormat="1" applyFont="1" applyBorder="1" applyAlignment="1">
      <alignment horizontal="center" vertical="center"/>
    </xf>
    <xf numFmtId="10" fontId="49" fillId="0" borderId="1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4" fontId="49" fillId="0" borderId="0" xfId="0" applyNumberFormat="1" applyFont="1" applyAlignment="1">
      <alignment horizontal="center" vertical="center"/>
    </xf>
    <xf numFmtId="10" fontId="49" fillId="0" borderId="0" xfId="0" applyNumberFormat="1" applyFont="1" applyAlignment="1">
      <alignment horizontal="center" vertical="center"/>
    </xf>
    <xf numFmtId="10" fontId="12" fillId="0" borderId="13" xfId="0" applyNumberFormat="1" applyFont="1" applyBorder="1" applyAlignment="1">
      <alignment horizontal="center" vertical="center"/>
    </xf>
    <xf numFmtId="4" fontId="12" fillId="0" borderId="2" xfId="0" applyNumberFormat="1" applyFont="1" applyBorder="1" applyAlignment="1">
      <alignment horizontal="center" vertical="center"/>
    </xf>
    <xf numFmtId="0" fontId="28" fillId="0" borderId="13" xfId="0" applyFont="1" applyBorder="1" applyAlignment="1">
      <alignment wrapText="1"/>
    </xf>
    <xf numFmtId="0" fontId="28" fillId="0" borderId="0" xfId="0" applyFont="1" applyAlignment="1">
      <alignment vertical="center" wrapText="1"/>
    </xf>
    <xf numFmtId="4" fontId="49" fillId="0" borderId="1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left" indent="1"/>
    </xf>
    <xf numFmtId="49" fontId="28" fillId="0" borderId="9" xfId="0" applyNumberFormat="1" applyFont="1" applyBorder="1" applyAlignment="1">
      <alignment horizontal="right" vertical="center"/>
    </xf>
    <xf numFmtId="49" fontId="28" fillId="0" borderId="2" xfId="0" applyNumberFormat="1" applyFont="1" applyBorder="1" applyAlignment="1">
      <alignment vertical="center" wrapText="1"/>
    </xf>
    <xf numFmtId="49" fontId="48" fillId="0" borderId="9" xfId="0" applyNumberFormat="1" applyFont="1" applyBorder="1" applyAlignment="1">
      <alignment horizontal="right" vertical="center"/>
    </xf>
    <xf numFmtId="49" fontId="48" fillId="0" borderId="2" xfId="0" applyNumberFormat="1" applyFont="1" applyBorder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49" fontId="37" fillId="0" borderId="9" xfId="0" applyNumberFormat="1" applyFont="1" applyBorder="1" applyAlignment="1">
      <alignment horizontal="right" vertical="center" wrapText="1"/>
    </xf>
    <xf numFmtId="49" fontId="26" fillId="0" borderId="10" xfId="0" applyNumberFormat="1" applyFont="1" applyBorder="1" applyAlignment="1">
      <alignment horizontal="right" vertical="center" wrapText="1"/>
    </xf>
    <xf numFmtId="0" fontId="26" fillId="0" borderId="11" xfId="0" applyFont="1" applyBorder="1" applyAlignment="1">
      <alignment horizontal="left" vertical="center" wrapText="1"/>
    </xf>
    <xf numFmtId="4" fontId="9" fillId="0" borderId="14" xfId="0" applyNumberFormat="1" applyFont="1" applyBorder="1" applyAlignment="1">
      <alignment vertical="center" wrapText="1"/>
    </xf>
    <xf numFmtId="0" fontId="49" fillId="0" borderId="0" xfId="0" applyFont="1" applyAlignment="1">
      <alignment horizontal="left" vertical="center"/>
    </xf>
    <xf numFmtId="10" fontId="12" fillId="0" borderId="4" xfId="0" applyNumberFormat="1" applyFont="1" applyBorder="1" applyAlignment="1">
      <alignment horizontal="center" vertical="center"/>
    </xf>
    <xf numFmtId="0" fontId="12" fillId="0" borderId="2" xfId="0" applyFont="1" applyBorder="1"/>
    <xf numFmtId="10" fontId="10" fillId="0" borderId="13" xfId="0" applyNumberFormat="1" applyFont="1" applyBorder="1" applyAlignment="1">
      <alignment horizontal="center" vertical="center"/>
    </xf>
    <xf numFmtId="49" fontId="12" fillId="0" borderId="16" xfId="0" applyNumberFormat="1" applyFont="1" applyBorder="1" applyAlignment="1">
      <alignment horizontal="center"/>
    </xf>
    <xf numFmtId="49" fontId="12" fillId="0" borderId="16" xfId="0" applyNumberFormat="1" applyFont="1" applyBorder="1" applyAlignment="1">
      <alignment horizontal="right" vertical="center"/>
    </xf>
    <xf numFmtId="0" fontId="12" fillId="0" borderId="4" xfId="0" applyFont="1" applyBorder="1"/>
    <xf numFmtId="0" fontId="12" fillId="0" borderId="2" xfId="0" applyFont="1" applyBorder="1" applyAlignment="1">
      <alignment vertical="center"/>
    </xf>
    <xf numFmtId="49" fontId="12" fillId="0" borderId="2" xfId="0" applyNumberFormat="1" applyFont="1" applyBorder="1"/>
    <xf numFmtId="0" fontId="12" fillId="0" borderId="2" xfId="0" applyFont="1" applyBorder="1" applyAlignment="1">
      <alignment horizontal="center"/>
    </xf>
    <xf numFmtId="49" fontId="12" fillId="0" borderId="13" xfId="0" applyNumberFormat="1" applyFont="1" applyBorder="1" applyAlignment="1">
      <alignment horizontal="left" indent="1"/>
    </xf>
    <xf numFmtId="49" fontId="12" fillId="0" borderId="9" xfId="0" applyNumberFormat="1" applyFont="1" applyBorder="1" applyAlignment="1">
      <alignment horizontal="left" vertical="center"/>
    </xf>
    <xf numFmtId="0" fontId="10" fillId="0" borderId="10" xfId="0" applyFont="1" applyBorder="1" applyAlignment="1">
      <alignment horizontal="center"/>
    </xf>
    <xf numFmtId="0" fontId="10" fillId="0" borderId="5" xfId="0" applyFont="1" applyBorder="1"/>
    <xf numFmtId="4" fontId="12" fillId="0" borderId="1" xfId="0" applyNumberFormat="1" applyFont="1" applyBorder="1" applyAlignment="1">
      <alignment vertical="center"/>
    </xf>
    <xf numFmtId="4" fontId="36" fillId="0" borderId="14" xfId="0" applyNumberFormat="1" applyFont="1" applyBorder="1" applyAlignment="1">
      <alignment vertical="center"/>
    </xf>
    <xf numFmtId="49" fontId="10" fillId="0" borderId="16" xfId="0" applyNumberFormat="1" applyFont="1" applyBorder="1" applyAlignment="1">
      <alignment horizontal="right" vertical="center"/>
    </xf>
    <xf numFmtId="49" fontId="10" fillId="0" borderId="12" xfId="0" applyNumberFormat="1" applyFont="1" applyBorder="1" applyAlignment="1">
      <alignment wrapText="1"/>
    </xf>
    <xf numFmtId="49" fontId="10" fillId="0" borderId="0" xfId="0" applyNumberFormat="1" applyFont="1" applyAlignment="1">
      <alignment horizontal="left"/>
    </xf>
    <xf numFmtId="0" fontId="12" fillId="0" borderId="11" xfId="0" applyFont="1" applyBorder="1" applyAlignment="1">
      <alignment horizontal="left" indent="1"/>
    </xf>
    <xf numFmtId="0" fontId="37" fillId="0" borderId="9" xfId="0" applyFont="1" applyBorder="1" applyAlignment="1">
      <alignment horizontal="right" vertical="center"/>
    </xf>
    <xf numFmtId="0" fontId="10" fillId="0" borderId="0" xfId="0" applyFont="1" applyAlignment="1">
      <alignment horizontal="left" wrapText="1"/>
    </xf>
    <xf numFmtId="0" fontId="10" fillId="0" borderId="4" xfId="0" applyFont="1" applyBorder="1" applyAlignment="1">
      <alignment horizontal="center"/>
    </xf>
    <xf numFmtId="49" fontId="12" fillId="0" borderId="13" xfId="0" applyNumberFormat="1" applyFont="1" applyBorder="1" applyAlignment="1">
      <alignment horizontal="right" vertical="center"/>
    </xf>
    <xf numFmtId="49" fontId="12" fillId="0" borderId="15" xfId="0" applyNumberFormat="1" applyFont="1" applyBorder="1" applyAlignment="1">
      <alignment horizontal="left" indent="1"/>
    </xf>
    <xf numFmtId="10" fontId="10" fillId="0" borderId="15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right" vertical="center"/>
    </xf>
    <xf numFmtId="0" fontId="12" fillId="0" borderId="13" xfId="0" applyFont="1" applyBorder="1" applyAlignment="1">
      <alignment horizontal="left" indent="1"/>
    </xf>
    <xf numFmtId="0" fontId="10" fillId="0" borderId="13" xfId="0" applyFont="1" applyBorder="1" applyAlignment="1">
      <alignment wrapText="1"/>
    </xf>
    <xf numFmtId="0" fontId="23" fillId="0" borderId="9" xfId="0" applyFont="1" applyBorder="1" applyAlignment="1">
      <alignment vertical="center" wrapText="1"/>
    </xf>
    <xf numFmtId="4" fontId="23" fillId="0" borderId="9" xfId="0" applyNumberFormat="1" applyFont="1" applyBorder="1" applyAlignment="1">
      <alignment vertical="center" wrapText="1"/>
    </xf>
    <xf numFmtId="10" fontId="23" fillId="0" borderId="2" xfId="2" applyNumberFormat="1" applyFont="1" applyFill="1" applyBorder="1" applyAlignment="1" applyProtection="1">
      <alignment horizontal="center" vertical="center" wrapText="1"/>
    </xf>
    <xf numFmtId="0" fontId="10" fillId="0" borderId="9" xfId="0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46" fillId="0" borderId="9" xfId="0" applyNumberFormat="1" applyFont="1" applyBorder="1" applyAlignment="1">
      <alignment horizontal="center" vertical="center"/>
    </xf>
    <xf numFmtId="0" fontId="47" fillId="0" borderId="0" xfId="0" applyFont="1" applyAlignment="1">
      <alignment vertical="center" wrapText="1"/>
    </xf>
    <xf numFmtId="4" fontId="47" fillId="0" borderId="13" xfId="0" applyNumberFormat="1" applyFont="1" applyBorder="1" applyAlignment="1">
      <alignment vertical="center" wrapText="1"/>
    </xf>
    <xf numFmtId="43" fontId="10" fillId="0" borderId="0" xfId="1" applyFont="1" applyFill="1" applyAlignment="1">
      <alignment horizontal="center" vertical="center"/>
    </xf>
    <xf numFmtId="0" fontId="12" fillId="0" borderId="0" xfId="0" applyFont="1" applyAlignment="1">
      <alignment horizontal="left"/>
    </xf>
    <xf numFmtId="49" fontId="10" fillId="0" borderId="4" xfId="0" applyNumberFormat="1" applyFont="1" applyBorder="1" applyAlignment="1">
      <alignment horizontal="right" vertical="center"/>
    </xf>
    <xf numFmtId="0" fontId="12" fillId="0" borderId="4" xfId="0" applyFont="1" applyBorder="1" applyAlignment="1">
      <alignment horizontal="right"/>
    </xf>
    <xf numFmtId="4" fontId="12" fillId="0" borderId="4" xfId="0" applyNumberFormat="1" applyFont="1" applyBorder="1" applyAlignment="1">
      <alignment vertical="center"/>
    </xf>
    <xf numFmtId="0" fontId="12" fillId="0" borderId="2" xfId="0" applyFont="1" applyBorder="1" applyAlignment="1">
      <alignment horizontal="left"/>
    </xf>
    <xf numFmtId="0" fontId="12" fillId="0" borderId="2" xfId="0" applyFont="1" applyBorder="1" applyAlignment="1">
      <alignment horizontal="right"/>
    </xf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 wrapText="1"/>
    </xf>
    <xf numFmtId="0" fontId="28" fillId="0" borderId="2" xfId="0" applyFont="1" applyBorder="1"/>
    <xf numFmtId="0" fontId="12" fillId="0" borderId="0" xfId="0" applyFont="1" applyAlignment="1">
      <alignment horizontal="left" vertical="center" wrapText="1" indent="1"/>
    </xf>
    <xf numFmtId="4" fontId="19" fillId="0" borderId="0" xfId="0" applyNumberFormat="1" applyFont="1" applyAlignment="1">
      <alignment horizontal="right" vertical="center"/>
    </xf>
    <xf numFmtId="49" fontId="10" fillId="0" borderId="4" xfId="0" applyNumberFormat="1" applyFont="1" applyBorder="1" applyAlignment="1">
      <alignment wrapText="1"/>
    </xf>
    <xf numFmtId="0" fontId="28" fillId="0" borderId="2" xfId="0" applyFont="1" applyBorder="1" applyAlignment="1">
      <alignment vertical="center" wrapText="1"/>
    </xf>
    <xf numFmtId="4" fontId="10" fillId="0" borderId="13" xfId="0" applyNumberFormat="1" applyFont="1" applyBorder="1" applyAlignment="1">
      <alignment horizontal="right" vertical="center"/>
    </xf>
    <xf numFmtId="0" fontId="12" fillId="0" borderId="9" xfId="0" applyFont="1" applyBorder="1" applyAlignment="1">
      <alignment horizontal="right" vertical="center"/>
    </xf>
    <xf numFmtId="4" fontId="12" fillId="0" borderId="15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right" vertical="center"/>
    </xf>
    <xf numFmtId="49" fontId="10" fillId="0" borderId="13" xfId="0" applyNumberFormat="1" applyFont="1" applyBorder="1" applyAlignment="1">
      <alignment horizontal="right" vertical="center"/>
    </xf>
    <xf numFmtId="0" fontId="12" fillId="0" borderId="2" xfId="0" applyFont="1" applyBorder="1" applyAlignment="1">
      <alignment horizontal="left" indent="1"/>
    </xf>
    <xf numFmtId="49" fontId="10" fillId="0" borderId="13" xfId="0" applyNumberFormat="1" applyFont="1" applyBorder="1" applyAlignment="1">
      <alignment vertical="center"/>
    </xf>
    <xf numFmtId="49" fontId="28" fillId="0" borderId="13" xfId="0" applyNumberFormat="1" applyFont="1" applyBorder="1" applyAlignment="1">
      <alignment vertical="center" wrapText="1"/>
    </xf>
    <xf numFmtId="4" fontId="28" fillId="0" borderId="2" xfId="0" applyNumberFormat="1" applyFont="1" applyBorder="1" applyAlignment="1">
      <alignment vertical="center" wrapText="1"/>
    </xf>
    <xf numFmtId="0" fontId="10" fillId="0" borderId="13" xfId="0" applyFont="1" applyBorder="1" applyAlignment="1">
      <alignment vertical="center"/>
    </xf>
    <xf numFmtId="49" fontId="10" fillId="0" borderId="5" xfId="0" applyNumberFormat="1" applyFont="1" applyBorder="1" applyAlignment="1">
      <alignment horizontal="left" vertical="center"/>
    </xf>
    <xf numFmtId="10" fontId="12" fillId="0" borderId="0" xfId="0" applyNumberFormat="1" applyFont="1" applyAlignment="1">
      <alignment vertical="center"/>
    </xf>
    <xf numFmtId="0" fontId="10" fillId="0" borderId="25" xfId="0" applyFont="1" applyBorder="1" applyAlignment="1">
      <alignment horizontal="right" vertical="center"/>
    </xf>
    <xf numFmtId="4" fontId="50" fillId="0" borderId="0" xfId="0" applyNumberFormat="1" applyFont="1"/>
    <xf numFmtId="4" fontId="54" fillId="0" borderId="0" xfId="7" applyNumberFormat="1" applyFont="1" applyProtection="1">
      <protection locked="0"/>
    </xf>
    <xf numFmtId="43" fontId="20" fillId="0" borderId="0" xfId="1" applyFont="1" applyProtection="1">
      <protection locked="0"/>
    </xf>
    <xf numFmtId="43" fontId="54" fillId="0" borderId="0" xfId="1" applyFont="1" applyProtection="1">
      <protection locked="0"/>
    </xf>
    <xf numFmtId="43" fontId="9" fillId="0" borderId="0" xfId="1" applyFont="1" applyProtection="1">
      <protection locked="0"/>
    </xf>
    <xf numFmtId="43" fontId="54" fillId="0" borderId="0" xfId="7" applyNumberFormat="1" applyFont="1" applyProtection="1">
      <protection locked="0"/>
    </xf>
    <xf numFmtId="0" fontId="55" fillId="0" borderId="9" xfId="0" applyFont="1" applyBorder="1" applyAlignment="1">
      <alignment horizontal="right"/>
    </xf>
    <xf numFmtId="0" fontId="55" fillId="0" borderId="0" xfId="0" applyFont="1"/>
    <xf numFmtId="4" fontId="12" fillId="0" borderId="13" xfId="0" applyNumberFormat="1" applyFont="1" applyBorder="1" applyAlignment="1">
      <alignment horizontal="center" vertical="center"/>
    </xf>
    <xf numFmtId="49" fontId="55" fillId="0" borderId="9" xfId="0" applyNumberFormat="1" applyFont="1" applyBorder="1" applyAlignment="1">
      <alignment horizontal="center"/>
    </xf>
    <xf numFmtId="49" fontId="55" fillId="0" borderId="9" xfId="0" applyNumberFormat="1" applyFont="1" applyBorder="1" applyAlignment="1">
      <alignment horizontal="right" vertical="center"/>
    </xf>
    <xf numFmtId="0" fontId="55" fillId="0" borderId="2" xfId="0" applyFont="1" applyBorder="1"/>
    <xf numFmtId="49" fontId="55" fillId="0" borderId="9" xfId="0" applyNumberFormat="1" applyFont="1" applyBorder="1" applyAlignment="1">
      <alignment horizontal="right" vertical="center" wrapText="1"/>
    </xf>
    <xf numFmtId="49" fontId="55" fillId="0" borderId="0" xfId="0" applyNumberFormat="1" applyFont="1" applyAlignment="1">
      <alignment vertical="center" wrapText="1"/>
    </xf>
    <xf numFmtId="4" fontId="10" fillId="0" borderId="0" xfId="6" applyNumberFormat="1" applyFont="1" applyAlignment="1">
      <alignment horizontal="center" vertical="center" wrapText="1"/>
    </xf>
    <xf numFmtId="165" fontId="10" fillId="0" borderId="0" xfId="4" applyFont="1" applyFill="1" applyBorder="1" applyAlignment="1">
      <alignment horizontal="right" vertical="center"/>
    </xf>
    <xf numFmtId="4" fontId="38" fillId="0" borderId="13" xfId="0" applyNumberFormat="1" applyFont="1" applyBorder="1" applyAlignment="1" applyProtection="1">
      <alignment vertical="center"/>
      <protection locked="0"/>
    </xf>
    <xf numFmtId="4" fontId="8" fillId="8" borderId="1" xfId="0" applyNumberFormat="1" applyFont="1" applyFill="1" applyBorder="1" applyAlignment="1">
      <alignment horizontal="center" vertical="center"/>
    </xf>
    <xf numFmtId="4" fontId="37" fillId="0" borderId="13" xfId="0" applyNumberFormat="1" applyFont="1" applyBorder="1" applyAlignment="1">
      <alignment horizontal="right" vertical="center"/>
    </xf>
    <xf numFmtId="0" fontId="15" fillId="0" borderId="2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49" fontId="3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28" fillId="0" borderId="0" xfId="0" applyFont="1"/>
    <xf numFmtId="49" fontId="10" fillId="0" borderId="16" xfId="5" applyNumberFormat="1" applyFont="1" applyBorder="1" applyAlignment="1">
      <alignment horizontal="right" vertical="center"/>
    </xf>
    <xf numFmtId="0" fontId="10" fillId="0" borderId="12" xfId="5" applyFont="1" applyBorder="1" applyAlignment="1">
      <alignment vertical="center"/>
    </xf>
    <xf numFmtId="49" fontId="10" fillId="0" borderId="9" xfId="5" applyNumberFormat="1" applyFont="1" applyBorder="1" applyAlignment="1">
      <alignment horizontal="right" vertical="center"/>
    </xf>
    <xf numFmtId="49" fontId="10" fillId="0" borderId="10" xfId="0" applyNumberFormat="1" applyFont="1" applyBorder="1" applyAlignment="1">
      <alignment horizontal="right" vertical="center"/>
    </xf>
    <xf numFmtId="49" fontId="10" fillId="0" borderId="11" xfId="0" applyNumberFormat="1" applyFont="1" applyBorder="1" applyAlignment="1">
      <alignment horizontal="left" vertical="center"/>
    </xf>
    <xf numFmtId="49" fontId="26" fillId="0" borderId="0" xfId="0" applyNumberFormat="1" applyFont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49" fontId="5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left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49" fillId="0" borderId="6" xfId="0" applyFont="1" applyBorder="1" applyAlignment="1">
      <alignment horizontal="center" vertical="center"/>
    </xf>
    <xf numFmtId="0" fontId="49" fillId="0" borderId="7" xfId="0" applyFont="1" applyBorder="1" applyAlignment="1">
      <alignment horizontal="center" vertical="center"/>
    </xf>
    <xf numFmtId="0" fontId="49" fillId="0" borderId="8" xfId="0" applyFont="1" applyBorder="1" applyAlignment="1">
      <alignment horizontal="center" vertical="center"/>
    </xf>
    <xf numFmtId="49" fontId="12" fillId="0" borderId="16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4" fontId="12" fillId="0" borderId="6" xfId="0" applyNumberFormat="1" applyFont="1" applyBorder="1" applyAlignment="1">
      <alignment horizontal="center" vertical="center"/>
    </xf>
    <xf numFmtId="4" fontId="12" fillId="0" borderId="4" xfId="0" applyNumberFormat="1" applyFont="1" applyBorder="1" applyAlignment="1">
      <alignment horizontal="center" vertical="center"/>
    </xf>
    <xf numFmtId="4" fontId="12" fillId="0" borderId="5" xfId="0" applyNumberFormat="1" applyFont="1" applyBorder="1" applyAlignment="1">
      <alignment horizontal="center" vertical="center"/>
    </xf>
    <xf numFmtId="10" fontId="12" fillId="0" borderId="4" xfId="0" applyNumberFormat="1" applyFont="1" applyBorder="1" applyAlignment="1">
      <alignment horizontal="center" vertical="center"/>
    </xf>
    <xf numFmtId="10" fontId="12" fillId="0" borderId="5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49" fontId="5" fillId="0" borderId="0" xfId="5" applyNumberFormat="1" applyFont="1" applyAlignment="1">
      <alignment horizontal="center"/>
    </xf>
    <xf numFmtId="0" fontId="5" fillId="0" borderId="0" xfId="5" applyFont="1" applyAlignment="1">
      <alignment horizontal="center"/>
    </xf>
    <xf numFmtId="0" fontId="8" fillId="0" borderId="0" xfId="5" applyFont="1" applyAlignment="1">
      <alignment horizontal="center"/>
    </xf>
    <xf numFmtId="0" fontId="11" fillId="6" borderId="1" xfId="6" applyFont="1" applyFill="1" applyBorder="1" applyAlignment="1">
      <alignment horizontal="center" vertical="center" wrapText="1"/>
    </xf>
    <xf numFmtId="0" fontId="12" fillId="8" borderId="1" xfId="6" applyFont="1" applyFill="1" applyBorder="1" applyAlignment="1">
      <alignment horizontal="center" vertical="center"/>
    </xf>
    <xf numFmtId="0" fontId="25" fillId="6" borderId="1" xfId="6" applyFont="1" applyFill="1" applyBorder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/>
    </xf>
    <xf numFmtId="49" fontId="56" fillId="0" borderId="0" xfId="10" applyNumberFormat="1" applyAlignment="1">
      <alignment horizontal="center"/>
    </xf>
    <xf numFmtId="0" fontId="11" fillId="6" borderId="8" xfId="6" applyFont="1" applyFill="1" applyBorder="1" applyAlignment="1">
      <alignment horizontal="center" vertical="center" wrapText="1"/>
    </xf>
    <xf numFmtId="0" fontId="12" fillId="8" borderId="8" xfId="6" applyFont="1" applyFill="1" applyBorder="1" applyAlignment="1">
      <alignment horizontal="center" vertical="center"/>
    </xf>
    <xf numFmtId="0" fontId="5" fillId="0" borderId="0" xfId="7" applyFont="1" applyAlignment="1">
      <alignment horizontal="center" vertical="center"/>
    </xf>
    <xf numFmtId="0" fontId="2" fillId="0" borderId="0" xfId="6" applyFont="1" applyAlignment="1">
      <alignment horizontal="center" vertical="center"/>
    </xf>
    <xf numFmtId="0" fontId="11" fillId="6" borderId="1" xfId="6" applyFont="1" applyFill="1" applyBorder="1" applyAlignment="1">
      <alignment horizontal="center" vertical="center"/>
    </xf>
    <xf numFmtId="0" fontId="8" fillId="8" borderId="1" xfId="6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1" fillId="6" borderId="6" xfId="6" applyFont="1" applyFill="1" applyBorder="1" applyAlignment="1">
      <alignment horizontal="center" vertical="center" wrapText="1"/>
    </xf>
    <xf numFmtId="4" fontId="8" fillId="8" borderId="6" xfId="0" applyNumberFormat="1" applyFont="1" applyFill="1" applyBorder="1" applyAlignment="1">
      <alignment horizontal="center" vertical="center" wrapText="1"/>
    </xf>
    <xf numFmtId="4" fontId="8" fillId="8" borderId="7" xfId="0" applyNumberFormat="1" applyFont="1" applyFill="1" applyBorder="1" applyAlignment="1">
      <alignment horizontal="center" vertical="center" wrapText="1"/>
    </xf>
    <xf numFmtId="4" fontId="8" fillId="8" borderId="8" xfId="0" applyNumberFormat="1" applyFont="1" applyFill="1" applyBorder="1" applyAlignment="1">
      <alignment horizontal="center" vertical="center" wrapText="1"/>
    </xf>
    <xf numFmtId="0" fontId="17" fillId="0" borderId="0" xfId="7" applyFont="1" applyAlignment="1">
      <alignment horizontal="center"/>
    </xf>
    <xf numFmtId="49" fontId="18" fillId="6" borderId="16" xfId="7" applyNumberFormat="1" applyFont="1" applyFill="1" applyBorder="1" applyAlignment="1">
      <alignment horizontal="center" vertical="center"/>
    </xf>
    <xf numFmtId="49" fontId="18" fillId="6" borderId="12" xfId="7" applyNumberFormat="1" applyFont="1" applyFill="1" applyBorder="1" applyAlignment="1">
      <alignment horizontal="center" vertical="center"/>
    </xf>
    <xf numFmtId="49" fontId="18" fillId="6" borderId="15" xfId="7" applyNumberFormat="1" applyFont="1" applyFill="1" applyBorder="1" applyAlignment="1">
      <alignment horizontal="center" vertical="center"/>
    </xf>
    <xf numFmtId="0" fontId="18" fillId="6" borderId="9" xfId="7" applyFont="1" applyFill="1" applyBorder="1" applyAlignment="1">
      <alignment horizontal="center" vertical="center"/>
    </xf>
    <xf numFmtId="0" fontId="18" fillId="6" borderId="0" xfId="7" applyFont="1" applyFill="1" applyAlignment="1">
      <alignment horizontal="center" vertical="center"/>
    </xf>
    <xf numFmtId="0" fontId="18" fillId="6" borderId="13" xfId="7" applyFont="1" applyFill="1" applyBorder="1" applyAlignment="1">
      <alignment horizontal="center" vertical="center"/>
    </xf>
    <xf numFmtId="0" fontId="8" fillId="0" borderId="1" xfId="7" applyFont="1" applyBorder="1" applyAlignment="1">
      <alignment horizontal="center" vertical="center"/>
    </xf>
    <xf numFmtId="0" fontId="8" fillId="0" borderId="6" xfId="7" applyFont="1" applyBorder="1" applyAlignment="1">
      <alignment horizontal="center" vertical="center"/>
    </xf>
    <xf numFmtId="0" fontId="8" fillId="0" borderId="8" xfId="7" applyFont="1" applyBorder="1" applyAlignment="1">
      <alignment horizontal="center" vertical="center"/>
    </xf>
    <xf numFmtId="0" fontId="19" fillId="8" borderId="4" xfId="7" applyFont="1" applyFill="1" applyBorder="1" applyAlignment="1">
      <alignment horizontal="center" vertical="center" wrapText="1"/>
    </xf>
    <xf numFmtId="0" fontId="19" fillId="8" borderId="5" xfId="7" applyFont="1" applyFill="1" applyBorder="1" applyAlignment="1">
      <alignment horizontal="center" vertical="center" wrapText="1"/>
    </xf>
    <xf numFmtId="0" fontId="12" fillId="8" borderId="4" xfId="7" applyFont="1" applyFill="1" applyBorder="1" applyAlignment="1">
      <alignment horizontal="center" vertical="center"/>
    </xf>
    <xf numFmtId="0" fontId="12" fillId="8" borderId="5" xfId="7" applyFont="1" applyFill="1" applyBorder="1" applyAlignment="1">
      <alignment horizontal="center" vertical="center"/>
    </xf>
    <xf numFmtId="4" fontId="12" fillId="8" borderId="4" xfId="7" applyNumberFormat="1" applyFont="1" applyFill="1" applyBorder="1" applyAlignment="1">
      <alignment horizontal="center" vertical="center"/>
    </xf>
    <xf numFmtId="4" fontId="12" fillId="8" borderId="5" xfId="7" applyNumberFormat="1" applyFont="1" applyFill="1" applyBorder="1" applyAlignment="1">
      <alignment horizontal="center" vertical="center"/>
    </xf>
    <xf numFmtId="2" fontId="5" fillId="0" borderId="0" xfId="6" applyNumberFormat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2" fontId="6" fillId="0" borderId="0" xfId="6" applyNumberFormat="1" applyFont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3" fillId="0" borderId="4" xfId="6" applyFont="1" applyBorder="1" applyAlignment="1">
      <alignment horizontal="left" vertical="center" wrapText="1"/>
    </xf>
    <xf numFmtId="0" fontId="3" fillId="0" borderId="2" xfId="6" applyFont="1" applyBorder="1" applyAlignment="1">
      <alignment horizontal="left" vertical="center" wrapText="1"/>
    </xf>
    <xf numFmtId="0" fontId="3" fillId="0" borderId="5" xfId="6" applyFont="1" applyBorder="1" applyAlignment="1">
      <alignment horizontal="left" vertical="center" wrapText="1"/>
    </xf>
  </cellXfs>
  <cellStyles count="11">
    <cellStyle name="Euro" xfId="3" xr:uid="{00000000-0005-0000-0000-000031000000}"/>
    <cellStyle name="Hipervínculo" xfId="10" builtinId="8"/>
    <cellStyle name="Millares" xfId="1" builtinId="3"/>
    <cellStyle name="Millares 2" xfId="4" xr:uid="{00000000-0005-0000-0000-000032000000}"/>
    <cellStyle name="Normal" xfId="0" builtinId="0"/>
    <cellStyle name="Normal 2" xfId="5" xr:uid="{00000000-0005-0000-0000-000033000000}"/>
    <cellStyle name="Normal 2 2" xfId="6" xr:uid="{00000000-0005-0000-0000-000034000000}"/>
    <cellStyle name="Normal 3" xfId="7" xr:uid="{00000000-0005-0000-0000-000035000000}"/>
    <cellStyle name="Normal 4" xfId="8" xr:uid="{00000000-0005-0000-0000-000036000000}"/>
    <cellStyle name="Porcentaje" xfId="2" builtinId="5"/>
    <cellStyle name="Porcentaje 2" xfId="9" xr:uid="{00000000-0005-0000-0000-000037000000}"/>
  </cellStyles>
  <dxfs count="0"/>
  <tableStyles count="0" defaultTableStyle="TableStyleMedium9" defaultPivotStyle="PivotStyleLight16"/>
  <colors>
    <mruColors>
      <color rgb="FFFFCC99"/>
      <color rgb="FFCCFFFF"/>
      <color rgb="FF99CCFF"/>
      <color rgb="FFC4D79B"/>
      <color rgb="FF66CCFF"/>
      <color rgb="FF66FF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989965</xdr:colOff>
      <xdr:row>38</xdr:row>
      <xdr:rowOff>98638</xdr:rowOff>
    </xdr:from>
    <xdr:to>
      <xdr:col>2</xdr:col>
      <xdr:colOff>2761615</xdr:colOff>
      <xdr:row>48</xdr:row>
      <xdr:rowOff>146262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2037715" y="5951221"/>
          <a:ext cx="1771650" cy="15292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=+@'IND-ESTR-CLASIF%20'!A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</sheetPr>
  <dimension ref="A3:E2394"/>
  <sheetViews>
    <sheetView showGridLines="0" tabSelected="1" zoomScaleNormal="100" zoomScaleSheetLayoutView="90" workbookViewId="0">
      <selection activeCell="N26" sqref="N26"/>
    </sheetView>
  </sheetViews>
  <sheetFormatPr baseColWidth="10" defaultColWidth="11.44140625" defaultRowHeight="11.25" customHeight="1"/>
  <cols>
    <col min="1" max="1" width="5.33203125" style="326" customWidth="1"/>
    <col min="2" max="2" width="10" style="307" customWidth="1"/>
    <col min="3" max="3" width="47.109375" style="318" customWidth="1"/>
    <col min="4" max="4" width="12.77734375" style="69" customWidth="1"/>
    <col min="5" max="5" width="14.33203125" style="508" customWidth="1"/>
    <col min="6" max="16384" width="11.44140625" style="318"/>
  </cols>
  <sheetData>
    <row r="3" spans="1:5" ht="11.25" customHeight="1">
      <c r="A3" s="509"/>
      <c r="B3" s="510"/>
      <c r="C3" s="511"/>
      <c r="D3" s="512"/>
      <c r="E3" s="513"/>
    </row>
    <row r="4" spans="1:5" ht="10.199999999999999">
      <c r="A4" s="514"/>
      <c r="C4" s="68"/>
      <c r="E4" s="515"/>
    </row>
    <row r="5" spans="1:5" ht="15.6">
      <c r="A5" s="730" t="s">
        <v>0</v>
      </c>
      <c r="B5" s="731"/>
      <c r="C5" s="731"/>
      <c r="D5" s="731"/>
      <c r="E5" s="732"/>
    </row>
    <row r="6" spans="1:5" ht="11.25" customHeight="1">
      <c r="A6" s="514"/>
      <c r="C6" s="68"/>
      <c r="E6" s="515"/>
    </row>
    <row r="7" spans="1:5" ht="11.25" customHeight="1">
      <c r="A7" s="514"/>
      <c r="C7" s="68"/>
      <c r="E7" s="516" t="s">
        <v>1</v>
      </c>
    </row>
    <row r="8" spans="1:5" ht="11.25" customHeight="1">
      <c r="A8" s="514"/>
      <c r="C8" s="68"/>
      <c r="E8" s="517"/>
    </row>
    <row r="9" spans="1:5" ht="11.25" customHeight="1">
      <c r="A9" s="514"/>
      <c r="B9" s="68" t="s">
        <v>2</v>
      </c>
      <c r="C9" s="68"/>
      <c r="E9" s="518" t="s">
        <v>3</v>
      </c>
    </row>
    <row r="10" spans="1:5" ht="11.25" customHeight="1">
      <c r="A10" s="514"/>
      <c r="B10" s="68"/>
      <c r="C10" s="68"/>
      <c r="E10" s="517"/>
    </row>
    <row r="11" spans="1:5" ht="11.25" customHeight="1">
      <c r="A11" s="514"/>
      <c r="B11" s="68" t="s">
        <v>4</v>
      </c>
      <c r="C11" s="68"/>
      <c r="E11" s="518" t="s">
        <v>514</v>
      </c>
    </row>
    <row r="12" spans="1:5" ht="11.25" customHeight="1">
      <c r="A12" s="514"/>
      <c r="B12" s="68"/>
      <c r="C12" s="68"/>
      <c r="E12" s="517"/>
    </row>
    <row r="13" spans="1:5" ht="11.25" customHeight="1">
      <c r="A13" s="514"/>
      <c r="B13" s="68" t="s">
        <v>6</v>
      </c>
      <c r="C13" s="68"/>
      <c r="E13" s="518" t="s">
        <v>514</v>
      </c>
    </row>
    <row r="14" spans="1:5" ht="11.25" customHeight="1">
      <c r="A14" s="514"/>
      <c r="B14" s="68"/>
      <c r="C14" s="68"/>
      <c r="E14" s="517"/>
    </row>
    <row r="15" spans="1:5" ht="11.25" customHeight="1">
      <c r="A15" s="514"/>
      <c r="B15" s="68" t="s">
        <v>7</v>
      </c>
      <c r="C15" s="68"/>
      <c r="E15" s="518" t="s">
        <v>5</v>
      </c>
    </row>
    <row r="16" spans="1:5" ht="11.25" customHeight="1">
      <c r="A16" s="514"/>
      <c r="B16" s="68"/>
      <c r="C16" s="68"/>
      <c r="E16" s="517"/>
    </row>
    <row r="17" spans="1:5" ht="11.25" customHeight="1">
      <c r="A17" s="514"/>
      <c r="B17" s="68" t="s">
        <v>8</v>
      </c>
      <c r="C17" s="68"/>
      <c r="E17" s="518" t="s">
        <v>794</v>
      </c>
    </row>
    <row r="18" spans="1:5" ht="11.25" customHeight="1">
      <c r="A18" s="514"/>
      <c r="B18" s="68"/>
      <c r="C18" s="68"/>
      <c r="E18" s="517"/>
    </row>
    <row r="19" spans="1:5" ht="11.25" customHeight="1">
      <c r="A19" s="514"/>
      <c r="B19" s="68" t="s">
        <v>9</v>
      </c>
      <c r="C19" s="68"/>
      <c r="E19" s="518" t="s">
        <v>795</v>
      </c>
    </row>
    <row r="20" spans="1:5" ht="11.25" customHeight="1">
      <c r="A20" s="514"/>
      <c r="B20" s="68"/>
      <c r="C20" s="68"/>
      <c r="E20" s="517"/>
    </row>
    <row r="21" spans="1:5" ht="19.5" customHeight="1">
      <c r="A21" s="514"/>
      <c r="B21" s="733" t="s">
        <v>10</v>
      </c>
      <c r="C21" s="733"/>
      <c r="E21" s="518" t="s">
        <v>811</v>
      </c>
    </row>
    <row r="22" spans="1:5" ht="11.25" customHeight="1">
      <c r="A22" s="514"/>
      <c r="B22" s="68"/>
      <c r="C22" s="68"/>
      <c r="E22" s="518"/>
    </row>
    <row r="23" spans="1:5" ht="19.5" customHeight="1">
      <c r="A23" s="514"/>
      <c r="B23" s="733" t="s">
        <v>11</v>
      </c>
      <c r="C23" s="733"/>
      <c r="E23" s="518" t="s">
        <v>813</v>
      </c>
    </row>
    <row r="24" spans="1:5" ht="11.25" customHeight="1">
      <c r="A24" s="514"/>
      <c r="B24" s="68"/>
      <c r="C24" s="68"/>
      <c r="E24" s="518"/>
    </row>
    <row r="25" spans="1:5" ht="11.25" customHeight="1">
      <c r="A25" s="514"/>
      <c r="B25" s="68" t="s">
        <v>12</v>
      </c>
      <c r="C25" s="68"/>
      <c r="E25" s="518" t="s">
        <v>812</v>
      </c>
    </row>
    <row r="26" spans="1:5" ht="11.25" customHeight="1">
      <c r="A26" s="514"/>
      <c r="B26" s="68"/>
      <c r="C26" s="68"/>
      <c r="E26" s="518"/>
    </row>
    <row r="27" spans="1:5" ht="11.25" customHeight="1">
      <c r="A27" s="514"/>
      <c r="B27" s="68" t="s">
        <v>13</v>
      </c>
      <c r="C27" s="68"/>
      <c r="E27" s="518" t="s">
        <v>814</v>
      </c>
    </row>
    <row r="28" spans="1:5" ht="11.25" customHeight="1">
      <c r="A28" s="514"/>
      <c r="B28" s="68"/>
      <c r="C28" s="68"/>
      <c r="E28" s="518"/>
    </row>
    <row r="29" spans="1:5" ht="11.25" customHeight="1">
      <c r="A29" s="514"/>
      <c r="B29" s="68"/>
      <c r="C29" s="68"/>
      <c r="E29" s="518"/>
    </row>
    <row r="30" spans="1:5" ht="11.25" customHeight="1">
      <c r="A30" s="514"/>
      <c r="B30" s="68"/>
      <c r="C30" s="68"/>
      <c r="E30" s="517"/>
    </row>
    <row r="31" spans="1:5" ht="11.25" customHeight="1">
      <c r="A31" s="514"/>
      <c r="B31" s="68" t="s">
        <v>14</v>
      </c>
      <c r="C31" s="68"/>
      <c r="E31" s="518"/>
    </row>
    <row r="32" spans="1:5" ht="11.25" customHeight="1">
      <c r="A32" s="514"/>
      <c r="B32" s="450"/>
      <c r="C32" s="450" t="s">
        <v>15</v>
      </c>
      <c r="E32" s="518"/>
    </row>
    <row r="33" spans="1:5" ht="11.25" customHeight="1">
      <c r="A33" s="519"/>
      <c r="B33" s="450"/>
      <c r="E33" s="518"/>
    </row>
    <row r="34" spans="1:5" ht="11.25" customHeight="1">
      <c r="A34" s="519"/>
      <c r="C34" s="520"/>
      <c r="E34" s="518"/>
    </row>
    <row r="35" spans="1:5" ht="11.25" customHeight="1">
      <c r="A35" s="521"/>
      <c r="B35" s="522"/>
      <c r="C35" s="523"/>
      <c r="D35" s="524"/>
      <c r="E35" s="525"/>
    </row>
    <row r="36" spans="1:5" ht="11.25" customHeight="1">
      <c r="E36" s="335"/>
    </row>
    <row r="37" spans="1:5" ht="11.25" customHeight="1">
      <c r="E37" s="335"/>
    </row>
    <row r="38" spans="1:5" ht="11.25" customHeight="1">
      <c r="E38" s="335"/>
    </row>
    <row r="39" spans="1:5" ht="11.25" customHeight="1">
      <c r="E39" s="335"/>
    </row>
    <row r="40" spans="1:5" ht="11.25" customHeight="1">
      <c r="E40" s="335"/>
    </row>
    <row r="41" spans="1:5" ht="11.25" customHeight="1">
      <c r="E41" s="335"/>
    </row>
    <row r="42" spans="1:5" ht="11.25" customHeight="1">
      <c r="E42" s="335"/>
    </row>
    <row r="43" spans="1:5" ht="11.25" customHeight="1">
      <c r="E43" s="335"/>
    </row>
    <row r="44" spans="1:5" ht="11.25" customHeight="1">
      <c r="E44" s="335"/>
    </row>
    <row r="45" spans="1:5" ht="11.25" customHeight="1">
      <c r="E45" s="335"/>
    </row>
    <row r="46" spans="1:5" ht="11.25" customHeight="1">
      <c r="E46" s="335"/>
    </row>
    <row r="47" spans="1:5" ht="11.25" customHeight="1">
      <c r="E47" s="335"/>
    </row>
    <row r="48" spans="1:5" ht="11.25" customHeight="1">
      <c r="E48" s="335"/>
    </row>
    <row r="49" spans="5:5" ht="11.25" customHeight="1">
      <c r="E49" s="335"/>
    </row>
    <row r="50" spans="5:5" ht="11.25" customHeight="1">
      <c r="E50" s="335"/>
    </row>
    <row r="51" spans="5:5" ht="11.25" customHeight="1">
      <c r="E51" s="335"/>
    </row>
    <row r="52" spans="5:5" ht="11.25" customHeight="1">
      <c r="E52" s="335"/>
    </row>
    <row r="53" spans="5:5" ht="11.25" customHeight="1">
      <c r="E53" s="335"/>
    </row>
    <row r="54" spans="5:5" ht="11.25" customHeight="1">
      <c r="E54" s="335"/>
    </row>
    <row r="55" spans="5:5" ht="11.25" customHeight="1">
      <c r="E55" s="335"/>
    </row>
    <row r="56" spans="5:5" ht="11.25" customHeight="1">
      <c r="E56" s="335"/>
    </row>
    <row r="57" spans="5:5" ht="11.25" customHeight="1">
      <c r="E57" s="335"/>
    </row>
    <row r="58" spans="5:5" ht="11.25" customHeight="1">
      <c r="E58" s="335"/>
    </row>
    <row r="59" spans="5:5" ht="11.25" customHeight="1">
      <c r="E59" s="335"/>
    </row>
    <row r="60" spans="5:5" ht="11.25" customHeight="1">
      <c r="E60" s="335"/>
    </row>
    <row r="61" spans="5:5" ht="11.25" customHeight="1">
      <c r="E61" s="335"/>
    </row>
    <row r="62" spans="5:5" ht="11.25" customHeight="1">
      <c r="E62" s="335"/>
    </row>
    <row r="63" spans="5:5" ht="11.25" customHeight="1">
      <c r="E63" s="335"/>
    </row>
    <row r="64" spans="5:5" ht="11.25" customHeight="1">
      <c r="E64" s="335"/>
    </row>
    <row r="65" spans="1:5" ht="11.25" customHeight="1">
      <c r="E65" s="335"/>
    </row>
    <row r="66" spans="1:5" ht="11.25" customHeight="1">
      <c r="E66" s="335"/>
    </row>
    <row r="67" spans="1:5" ht="15.6">
      <c r="A67" s="731" t="s">
        <v>16</v>
      </c>
      <c r="B67" s="731"/>
      <c r="C67" s="731"/>
      <c r="D67" s="731"/>
      <c r="E67" s="731"/>
    </row>
    <row r="68" spans="1:5" ht="16.2" customHeight="1"/>
    <row r="69" spans="1:5" s="355" customFormat="1" ht="15.6">
      <c r="A69" s="734" t="s">
        <v>796</v>
      </c>
      <c r="B69" s="734"/>
      <c r="C69" s="734"/>
      <c r="D69" s="734"/>
      <c r="E69" s="734"/>
    </row>
    <row r="70" spans="1:5" s="355" customFormat="1" ht="11.25" customHeight="1">
      <c r="A70" s="315"/>
      <c r="B70" s="351"/>
      <c r="C70" s="315"/>
      <c r="D70" s="351"/>
      <c r="E70" s="351"/>
    </row>
    <row r="71" spans="1:5" s="355" customFormat="1" ht="11.25" customHeight="1">
      <c r="A71" s="315"/>
      <c r="B71" s="351"/>
      <c r="C71" s="315"/>
      <c r="D71" s="351"/>
      <c r="E71" s="351"/>
    </row>
    <row r="72" spans="1:5" ht="11.25" customHeight="1">
      <c r="A72" s="735" t="s">
        <v>17</v>
      </c>
      <c r="B72" s="735"/>
      <c r="C72" s="735"/>
      <c r="D72" s="735"/>
      <c r="E72" s="735"/>
    </row>
    <row r="73" spans="1:5" ht="11.25" customHeight="1">
      <c r="B73" s="312"/>
      <c r="C73" s="341"/>
      <c r="D73" s="312"/>
      <c r="E73" s="312"/>
    </row>
    <row r="74" spans="1:5" ht="11.25" customHeight="1">
      <c r="B74" s="312"/>
      <c r="C74" s="341"/>
      <c r="D74" s="312"/>
      <c r="E74" s="312"/>
    </row>
    <row r="75" spans="1:5" ht="11.25" customHeight="1">
      <c r="B75" s="312"/>
      <c r="C75" s="341"/>
      <c r="D75" s="312"/>
      <c r="E75" s="312"/>
    </row>
    <row r="76" spans="1:5" ht="11.25" customHeight="1">
      <c r="A76" s="736" t="s">
        <v>18</v>
      </c>
      <c r="B76" s="736"/>
      <c r="C76" s="736"/>
    </row>
    <row r="77" spans="1:5" ht="11.25" customHeight="1">
      <c r="A77" s="366"/>
      <c r="B77" s="313"/>
      <c r="C77" s="313"/>
    </row>
    <row r="78" spans="1:5" ht="13.8" customHeight="1"/>
    <row r="79" spans="1:5" ht="11.25" customHeight="1">
      <c r="A79" s="741" t="s">
        <v>19</v>
      </c>
      <c r="B79" s="741"/>
      <c r="C79" s="751" t="s">
        <v>20</v>
      </c>
      <c r="D79" s="752" t="s">
        <v>21</v>
      </c>
      <c r="E79" s="740" t="s">
        <v>22</v>
      </c>
    </row>
    <row r="80" spans="1:5" ht="11.25" customHeight="1">
      <c r="A80" s="741"/>
      <c r="B80" s="741"/>
      <c r="C80" s="751"/>
      <c r="D80" s="752"/>
      <c r="E80" s="740"/>
    </row>
    <row r="81" spans="1:5" ht="11.25" customHeight="1">
      <c r="A81" s="528"/>
      <c r="B81" s="529"/>
      <c r="C81" s="355"/>
      <c r="D81" s="530"/>
      <c r="E81" s="531"/>
    </row>
    <row r="82" spans="1:5" ht="11.25" hidden="1" customHeight="1">
      <c r="A82" s="532" t="s">
        <v>23</v>
      </c>
      <c r="B82" s="286" t="s">
        <v>24</v>
      </c>
      <c r="C82" s="317" t="s">
        <v>25</v>
      </c>
      <c r="D82" s="89">
        <f>+D84+D93+D98+D102+D89</f>
        <v>0</v>
      </c>
      <c r="E82" s="533">
        <f>+D82/$D$207</f>
        <v>0</v>
      </c>
    </row>
    <row r="83" spans="1:5" ht="11.25" hidden="1" customHeight="1">
      <c r="A83" s="532"/>
      <c r="B83" s="286"/>
      <c r="C83" s="320"/>
      <c r="D83" s="89"/>
      <c r="E83" s="533"/>
    </row>
    <row r="84" spans="1:5" ht="10.199999999999999" hidden="1">
      <c r="A84" s="534" t="s">
        <v>26</v>
      </c>
      <c r="B84" s="294" t="s">
        <v>27</v>
      </c>
      <c r="C84" s="323" t="s">
        <v>28</v>
      </c>
      <c r="D84" s="535">
        <f>SUM(D85:D87)</f>
        <v>0</v>
      </c>
      <c r="E84" s="533">
        <f>+D84/$D$207</f>
        <v>0</v>
      </c>
    </row>
    <row r="85" spans="1:5" ht="10.8" hidden="1" customHeight="1">
      <c r="A85" s="496" t="s">
        <v>26</v>
      </c>
      <c r="B85" s="90" t="s">
        <v>29</v>
      </c>
      <c r="C85" s="318" t="s">
        <v>30</v>
      </c>
      <c r="D85" s="81">
        <f>+'Detalle Prog I'!C12</f>
        <v>0</v>
      </c>
      <c r="E85" s="536">
        <f>+D85/$D$207</f>
        <v>0</v>
      </c>
    </row>
    <row r="86" spans="1:5" ht="10.8" hidden="1" customHeight="1">
      <c r="A86" s="496" t="s">
        <v>26</v>
      </c>
      <c r="B86" s="90" t="s">
        <v>31</v>
      </c>
      <c r="C86" s="318" t="s">
        <v>32</v>
      </c>
      <c r="D86" s="81">
        <f>+'Detalle Prog I'!C13</f>
        <v>0</v>
      </c>
      <c r="E86" s="536">
        <f>+D86/$D$207</f>
        <v>0</v>
      </c>
    </row>
    <row r="87" spans="1:5" ht="10.8" hidden="1" customHeight="1">
      <c r="A87" s="496" t="s">
        <v>26</v>
      </c>
      <c r="B87" s="90" t="s">
        <v>33</v>
      </c>
      <c r="C87" s="318" t="s">
        <v>34</v>
      </c>
      <c r="D87" s="81">
        <f>+'Detalle Prog I'!C14</f>
        <v>0</v>
      </c>
      <c r="E87" s="536">
        <f>+D87/$D$207</f>
        <v>0</v>
      </c>
    </row>
    <row r="88" spans="1:5" ht="11.25" hidden="1" customHeight="1">
      <c r="A88" s="496"/>
      <c r="B88" s="90"/>
      <c r="D88" s="81"/>
      <c r="E88" s="536"/>
    </row>
    <row r="89" spans="1:5" ht="11.25" hidden="1" customHeight="1">
      <c r="A89" s="499" t="s">
        <v>26</v>
      </c>
      <c r="B89" s="537" t="s">
        <v>35</v>
      </c>
      <c r="C89" s="500" t="s">
        <v>36</v>
      </c>
      <c r="D89" s="535">
        <f>SUM(D90:D91)</f>
        <v>0</v>
      </c>
      <c r="E89" s="533">
        <f>+D89/D207</f>
        <v>0</v>
      </c>
    </row>
    <row r="90" spans="1:5" ht="11.25" hidden="1" customHeight="1">
      <c r="A90" s="493" t="s">
        <v>26</v>
      </c>
      <c r="B90" s="412" t="s">
        <v>37</v>
      </c>
      <c r="C90" s="289" t="s">
        <v>38</v>
      </c>
      <c r="D90" s="81">
        <f>+'Detalle Prog I'!C18</f>
        <v>0</v>
      </c>
      <c r="E90" s="536">
        <f>+D90/D207</f>
        <v>0</v>
      </c>
    </row>
    <row r="91" spans="1:5" ht="11.25" hidden="1" customHeight="1">
      <c r="A91" s="493" t="s">
        <v>26</v>
      </c>
      <c r="B91" s="412" t="s">
        <v>39</v>
      </c>
      <c r="C91" s="289" t="s">
        <v>40</v>
      </c>
      <c r="D91" s="81">
        <f>+'Detalle Prog I'!C20</f>
        <v>0</v>
      </c>
      <c r="E91" s="536">
        <f>+D91/D207</f>
        <v>0</v>
      </c>
    </row>
    <row r="92" spans="1:5" ht="11.25" hidden="1" customHeight="1">
      <c r="A92" s="496"/>
      <c r="B92" s="90"/>
      <c r="D92" s="81"/>
      <c r="E92" s="536"/>
    </row>
    <row r="93" spans="1:5" ht="11.25" hidden="1" customHeight="1">
      <c r="A93" s="534" t="s">
        <v>26</v>
      </c>
      <c r="B93" s="294" t="s">
        <v>41</v>
      </c>
      <c r="C93" s="323" t="s">
        <v>42</v>
      </c>
      <c r="D93" s="535">
        <f>SUM(D94:D96)</f>
        <v>0</v>
      </c>
      <c r="E93" s="533">
        <f>+D93/$D$207</f>
        <v>0</v>
      </c>
    </row>
    <row r="94" spans="1:5" ht="11.25" hidden="1" customHeight="1">
      <c r="A94" s="496" t="s">
        <v>26</v>
      </c>
      <c r="B94" s="90" t="s">
        <v>43</v>
      </c>
      <c r="C94" s="318" t="s">
        <v>44</v>
      </c>
      <c r="D94" s="81">
        <f>+'Detalle Prog I'!C23</f>
        <v>0</v>
      </c>
      <c r="E94" s="536">
        <f>+D94/$D$207</f>
        <v>0</v>
      </c>
    </row>
    <row r="95" spans="1:5" ht="11.25" hidden="1" customHeight="1">
      <c r="A95" s="496" t="s">
        <v>26</v>
      </c>
      <c r="B95" s="90" t="s">
        <v>45</v>
      </c>
      <c r="C95" s="318" t="s">
        <v>46</v>
      </c>
      <c r="D95" s="81">
        <f>+'Detalle Prog I'!C25</f>
        <v>0</v>
      </c>
      <c r="E95" s="536">
        <f>+D95/$D$207</f>
        <v>0</v>
      </c>
    </row>
    <row r="96" spans="1:5" ht="11.25" hidden="1" customHeight="1">
      <c r="A96" s="496" t="s">
        <v>26</v>
      </c>
      <c r="B96" s="90" t="s">
        <v>47</v>
      </c>
      <c r="C96" s="318" t="s">
        <v>48</v>
      </c>
      <c r="D96" s="81">
        <f>+'Detalle Prog I'!C26</f>
        <v>0</v>
      </c>
      <c r="E96" s="536">
        <f>+D96/$D$207</f>
        <v>0</v>
      </c>
    </row>
    <row r="97" spans="1:5" ht="11.25" hidden="1" customHeight="1">
      <c r="A97" s="496"/>
      <c r="B97" s="90"/>
      <c r="D97" s="81"/>
      <c r="E97" s="533"/>
    </row>
    <row r="98" spans="1:5" ht="20.399999999999999" hidden="1">
      <c r="A98" s="499" t="s">
        <v>49</v>
      </c>
      <c r="B98" s="538" t="s">
        <v>50</v>
      </c>
      <c r="C98" s="332" t="s">
        <v>51</v>
      </c>
      <c r="D98" s="539">
        <f>SUM(D99:D100)</f>
        <v>0</v>
      </c>
      <c r="E98" s="533">
        <f>+D98/$D$207</f>
        <v>0</v>
      </c>
    </row>
    <row r="99" spans="1:5" ht="20.399999999999999" hidden="1">
      <c r="A99" s="281" t="s">
        <v>49</v>
      </c>
      <c r="B99" s="279" t="s">
        <v>52</v>
      </c>
      <c r="C99" s="336" t="s">
        <v>53</v>
      </c>
      <c r="D99" s="540">
        <f>+'Detalle Prog I'!C30</f>
        <v>0</v>
      </c>
      <c r="E99" s="536">
        <f>+D99/$D$207</f>
        <v>0</v>
      </c>
    </row>
    <row r="100" spans="1:5" ht="12.75" hidden="1" customHeight="1">
      <c r="A100" s="281" t="s">
        <v>49</v>
      </c>
      <c r="B100" s="279" t="s">
        <v>54</v>
      </c>
      <c r="C100" s="336" t="s">
        <v>55</v>
      </c>
      <c r="D100" s="540">
        <f>+'Detalle Prog I'!C31</f>
        <v>0</v>
      </c>
      <c r="E100" s="536">
        <f>+D100/$D$207</f>
        <v>0</v>
      </c>
    </row>
    <row r="101" spans="1:5" ht="10.199999999999999" hidden="1">
      <c r="A101" s="541"/>
      <c r="B101" s="279"/>
      <c r="C101" s="339"/>
      <c r="D101" s="540"/>
      <c r="E101" s="533"/>
    </row>
    <row r="102" spans="1:5" ht="20.399999999999999" hidden="1">
      <c r="A102" s="542" t="s">
        <v>49</v>
      </c>
      <c r="B102" s="538" t="s">
        <v>56</v>
      </c>
      <c r="C102" s="332" t="s">
        <v>57</v>
      </c>
      <c r="D102" s="539">
        <f>SUM(D103:D105)</f>
        <v>0</v>
      </c>
      <c r="E102" s="533">
        <f>+D102/$D$207</f>
        <v>0</v>
      </c>
    </row>
    <row r="103" spans="1:5" ht="20.399999999999999" hidden="1">
      <c r="A103" s="493" t="s">
        <v>49</v>
      </c>
      <c r="B103" s="279" t="s">
        <v>58</v>
      </c>
      <c r="C103" s="336" t="s">
        <v>59</v>
      </c>
      <c r="D103" s="540">
        <f>+'Detalle Prog I'!C34</f>
        <v>0</v>
      </c>
      <c r="E103" s="536">
        <f>+D103/$D$207</f>
        <v>0</v>
      </c>
    </row>
    <row r="104" spans="1:5" ht="20.399999999999999" hidden="1">
      <c r="A104" s="493" t="s">
        <v>49</v>
      </c>
      <c r="B104" s="279" t="s">
        <v>60</v>
      </c>
      <c r="C104" s="289" t="s">
        <v>61</v>
      </c>
      <c r="D104" s="540">
        <f>+'Detalle Prog I'!C35</f>
        <v>0</v>
      </c>
      <c r="E104" s="536">
        <f>+D104/$D$207</f>
        <v>0</v>
      </c>
    </row>
    <row r="105" spans="1:5" ht="10.199999999999999" hidden="1">
      <c r="A105" s="493" t="s">
        <v>49</v>
      </c>
      <c r="B105" s="279" t="s">
        <v>62</v>
      </c>
      <c r="C105" s="289" t="s">
        <v>63</v>
      </c>
      <c r="D105" s="540">
        <f>+'Detalle Prog I'!C36</f>
        <v>0</v>
      </c>
      <c r="E105" s="536">
        <f>+D105/$D$207</f>
        <v>0</v>
      </c>
    </row>
    <row r="106" spans="1:5" ht="10.199999999999999" hidden="1">
      <c r="A106" s="543"/>
      <c r="B106" s="286"/>
      <c r="C106" s="320"/>
      <c r="D106" s="89"/>
      <c r="E106" s="533"/>
    </row>
    <row r="107" spans="1:5" ht="10.199999999999999" hidden="1">
      <c r="A107" s="543"/>
      <c r="B107" s="286"/>
      <c r="C107" s="320"/>
      <c r="D107" s="89"/>
      <c r="E107" s="533"/>
    </row>
    <row r="108" spans="1:5" ht="11.25" customHeight="1">
      <c r="A108" s="543" t="s">
        <v>64</v>
      </c>
      <c r="B108" s="286">
        <v>1</v>
      </c>
      <c r="C108" s="317" t="s">
        <v>65</v>
      </c>
      <c r="D108" s="89">
        <f>+D118+D138+D125+D114+D147+D110+D135+D131</f>
        <v>-450000</v>
      </c>
      <c r="E108" s="533">
        <f>+D108/$D$207</f>
        <v>0.15254237288135594</v>
      </c>
    </row>
    <row r="109" spans="1:5" ht="11.25" customHeight="1">
      <c r="A109" s="543"/>
      <c r="B109" s="286"/>
      <c r="C109" s="320"/>
      <c r="D109" s="89"/>
      <c r="E109" s="533"/>
    </row>
    <row r="110" spans="1:5" ht="11.25" hidden="1" customHeight="1">
      <c r="A110" s="543" t="s">
        <v>64</v>
      </c>
      <c r="B110" s="544" t="s">
        <v>66</v>
      </c>
      <c r="C110" s="545" t="s">
        <v>67</v>
      </c>
      <c r="D110" s="535">
        <f>SUM(D111:D112)</f>
        <v>0</v>
      </c>
      <c r="E110" s="533">
        <f>+D110/$D$207</f>
        <v>0</v>
      </c>
    </row>
    <row r="111" spans="1:5" ht="11.25" hidden="1" customHeight="1">
      <c r="A111" s="541" t="s">
        <v>64</v>
      </c>
      <c r="B111" s="546" t="s">
        <v>68</v>
      </c>
      <c r="C111" s="547" t="s">
        <v>69</v>
      </c>
      <c r="D111" s="81">
        <f>+'Detalle Prog I'!C42</f>
        <v>0</v>
      </c>
      <c r="E111" s="536">
        <f>+D111/$D$207</f>
        <v>0</v>
      </c>
    </row>
    <row r="112" spans="1:5" ht="11.25" hidden="1" customHeight="1">
      <c r="A112" s="541" t="s">
        <v>64</v>
      </c>
      <c r="B112" s="546" t="s">
        <v>70</v>
      </c>
      <c r="C112" s="547" t="s">
        <v>71</v>
      </c>
      <c r="D112" s="81">
        <f>+'Detalle Prog I'!C43</f>
        <v>0</v>
      </c>
      <c r="E112" s="536">
        <f>+D112/$D$207</f>
        <v>0</v>
      </c>
    </row>
    <row r="113" spans="1:5" ht="11.25" hidden="1" customHeight="1">
      <c r="A113" s="543"/>
      <c r="B113" s="544"/>
      <c r="C113" s="548"/>
      <c r="D113" s="89"/>
      <c r="E113" s="533"/>
    </row>
    <row r="114" spans="1:5" ht="11.25" hidden="1" customHeight="1">
      <c r="A114" s="549" t="s">
        <v>64</v>
      </c>
      <c r="B114" s="538" t="s">
        <v>72</v>
      </c>
      <c r="C114" s="332" t="s">
        <v>73</v>
      </c>
      <c r="D114" s="535">
        <f>SUM(D115:D117)</f>
        <v>0</v>
      </c>
      <c r="E114" s="533">
        <f>+D114/$D$207</f>
        <v>0</v>
      </c>
    </row>
    <row r="115" spans="1:5" ht="11.25" hidden="1" customHeight="1">
      <c r="A115" s="541" t="s">
        <v>64</v>
      </c>
      <c r="B115" s="279" t="s">
        <v>74</v>
      </c>
      <c r="C115" s="289" t="s">
        <v>75</v>
      </c>
      <c r="D115" s="81">
        <f>+'Detalle Prog I'!C46</f>
        <v>0</v>
      </c>
      <c r="E115" s="536">
        <f>+D115/$D$207</f>
        <v>0</v>
      </c>
    </row>
    <row r="116" spans="1:5" ht="11.25" hidden="1" customHeight="1">
      <c r="A116" s="541" t="s">
        <v>64</v>
      </c>
      <c r="B116" s="279" t="s">
        <v>76</v>
      </c>
      <c r="C116" s="336" t="s">
        <v>77</v>
      </c>
      <c r="D116" s="81">
        <f>+'Detalle Prog I'!C47</f>
        <v>0</v>
      </c>
      <c r="E116" s="536">
        <f>+D116/$D$207</f>
        <v>0</v>
      </c>
    </row>
    <row r="117" spans="1:5" ht="10.199999999999999" hidden="1">
      <c r="A117" s="543"/>
      <c r="B117" s="286"/>
      <c r="C117" s="320"/>
      <c r="D117" s="89"/>
      <c r="E117" s="533"/>
    </row>
    <row r="118" spans="1:5" ht="11.25" hidden="1" customHeight="1">
      <c r="A118" s="549" t="s">
        <v>64</v>
      </c>
      <c r="B118" s="538">
        <v>1.03</v>
      </c>
      <c r="C118" s="332" t="s">
        <v>78</v>
      </c>
      <c r="D118" s="535">
        <f>SUM(D119:D123)</f>
        <v>0</v>
      </c>
      <c r="E118" s="533">
        <f t="shared" ref="E118:E123" si="0">+D118/$D$207</f>
        <v>0</v>
      </c>
    </row>
    <row r="119" spans="1:5" ht="11.25" hidden="1" customHeight="1">
      <c r="A119" s="496" t="s">
        <v>64</v>
      </c>
      <c r="B119" s="90" t="s">
        <v>79</v>
      </c>
      <c r="C119" s="550" t="s">
        <v>80</v>
      </c>
      <c r="D119" s="81">
        <f>+'Detalle Prog I'!C50</f>
        <v>0</v>
      </c>
      <c r="E119" s="536">
        <f t="shared" si="0"/>
        <v>0</v>
      </c>
    </row>
    <row r="120" spans="1:5" ht="11.25" hidden="1" customHeight="1">
      <c r="A120" s="496" t="s">
        <v>64</v>
      </c>
      <c r="B120" s="90" t="s">
        <v>81</v>
      </c>
      <c r="C120" s="550" t="s">
        <v>82</v>
      </c>
      <c r="D120" s="81">
        <f>+'Detalle Prog I'!C51</f>
        <v>0</v>
      </c>
      <c r="E120" s="536">
        <f t="shared" si="0"/>
        <v>0</v>
      </c>
    </row>
    <row r="121" spans="1:5" ht="11.25" hidden="1" customHeight="1">
      <c r="A121" s="541" t="s">
        <v>64</v>
      </c>
      <c r="B121" s="279" t="s">
        <v>83</v>
      </c>
      <c r="C121" s="289" t="s">
        <v>84</v>
      </c>
      <c r="D121" s="81">
        <f>+'Detalle Prog I'!C52</f>
        <v>0</v>
      </c>
      <c r="E121" s="536">
        <f t="shared" si="0"/>
        <v>0</v>
      </c>
    </row>
    <row r="122" spans="1:5" ht="11.25" hidden="1" customHeight="1">
      <c r="A122" s="541" t="s">
        <v>64</v>
      </c>
      <c r="B122" s="279" t="s">
        <v>85</v>
      </c>
      <c r="C122" s="289" t="s">
        <v>86</v>
      </c>
      <c r="D122" s="81">
        <f>+'Detalle Prog I'!C53</f>
        <v>0</v>
      </c>
      <c r="E122" s="536">
        <f t="shared" si="0"/>
        <v>0</v>
      </c>
    </row>
    <row r="123" spans="1:5" ht="11.25" hidden="1" customHeight="1">
      <c r="A123" s="541" t="s">
        <v>64</v>
      </c>
      <c r="B123" s="279" t="s">
        <v>87</v>
      </c>
      <c r="C123" s="336" t="s">
        <v>88</v>
      </c>
      <c r="D123" s="81">
        <f>+'Detalle Prog I'!C54</f>
        <v>0</v>
      </c>
      <c r="E123" s="536">
        <f t="shared" si="0"/>
        <v>0</v>
      </c>
    </row>
    <row r="124" spans="1:5" ht="11.25" hidden="1" customHeight="1">
      <c r="A124" s="543"/>
      <c r="B124" s="286"/>
      <c r="C124" s="320"/>
      <c r="D124" s="89"/>
      <c r="E124" s="533"/>
    </row>
    <row r="125" spans="1:5" ht="11.25" hidden="1" customHeight="1">
      <c r="A125" s="549" t="s">
        <v>64</v>
      </c>
      <c r="B125" s="538" t="s">
        <v>89</v>
      </c>
      <c r="C125" s="332" t="s">
        <v>90</v>
      </c>
      <c r="D125" s="535">
        <f>SUM(D126:D129)</f>
        <v>0</v>
      </c>
      <c r="E125" s="533">
        <f>+D125/$D$207</f>
        <v>0</v>
      </c>
    </row>
    <row r="126" spans="1:5" ht="11.25" hidden="1" customHeight="1">
      <c r="A126" s="541" t="s">
        <v>64</v>
      </c>
      <c r="B126" s="279" t="s">
        <v>91</v>
      </c>
      <c r="C126" s="289" t="s">
        <v>92</v>
      </c>
      <c r="D126" s="81">
        <f>+'Detalle Prog I'!C57</f>
        <v>0</v>
      </c>
      <c r="E126" s="536">
        <f>+D126/$D$207</f>
        <v>0</v>
      </c>
    </row>
    <row r="127" spans="1:5" ht="11.25" hidden="1" customHeight="1">
      <c r="A127" s="541" t="s">
        <v>64</v>
      </c>
      <c r="B127" s="279" t="s">
        <v>93</v>
      </c>
      <c r="C127" s="289" t="s">
        <v>94</v>
      </c>
      <c r="D127" s="81">
        <f>+'Detalle Prog I'!C58</f>
        <v>0</v>
      </c>
      <c r="E127" s="536">
        <f>+D127/$D$207</f>
        <v>0</v>
      </c>
    </row>
    <row r="128" spans="1:5" ht="11.25" hidden="1" customHeight="1">
      <c r="A128" s="541" t="s">
        <v>64</v>
      </c>
      <c r="B128" s="279" t="s">
        <v>95</v>
      </c>
      <c r="C128" s="289" t="s">
        <v>96</v>
      </c>
      <c r="D128" s="81">
        <f>+'Detalle Prog I'!C59</f>
        <v>0</v>
      </c>
      <c r="E128" s="536">
        <f>+D128/$D$207</f>
        <v>0</v>
      </c>
    </row>
    <row r="129" spans="1:5" ht="11.25" hidden="1" customHeight="1">
      <c r="A129" s="541" t="s">
        <v>64</v>
      </c>
      <c r="B129" s="279" t="s">
        <v>97</v>
      </c>
      <c r="C129" s="289" t="s">
        <v>98</v>
      </c>
      <c r="D129" s="81">
        <f>+'Detalle Prog I'!C60</f>
        <v>0</v>
      </c>
      <c r="E129" s="536">
        <f>+D129/$D$207</f>
        <v>0</v>
      </c>
    </row>
    <row r="130" spans="1:5" ht="11.25" hidden="1" customHeight="1">
      <c r="A130" s="543"/>
      <c r="B130" s="286"/>
      <c r="C130" s="320"/>
      <c r="D130" s="89"/>
      <c r="E130" s="536"/>
    </row>
    <row r="131" spans="1:5" ht="11.25" customHeight="1">
      <c r="A131" s="549" t="s">
        <v>64</v>
      </c>
      <c r="B131" s="538" t="s">
        <v>247</v>
      </c>
      <c r="C131" s="332" t="s">
        <v>362</v>
      </c>
      <c r="D131" s="535">
        <f>SUM(D132:D135)</f>
        <v>-450000</v>
      </c>
      <c r="E131" s="533">
        <f>+D131/$D$207</f>
        <v>0.15254237288135594</v>
      </c>
    </row>
    <row r="132" spans="1:5" ht="11.25" customHeight="1">
      <c r="A132" s="541" t="s">
        <v>64</v>
      </c>
      <c r="B132" s="279" t="s">
        <v>249</v>
      </c>
      <c r="C132" s="289" t="s">
        <v>250</v>
      </c>
      <c r="D132" s="81">
        <f>+'Detalle Prog I'!C63</f>
        <v>-450000</v>
      </c>
      <c r="E132" s="536">
        <f>+D132/$D$207</f>
        <v>0.15254237288135594</v>
      </c>
    </row>
    <row r="133" spans="1:5" ht="11.25" hidden="1" customHeight="1">
      <c r="A133" s="541" t="s">
        <v>64</v>
      </c>
      <c r="B133" s="279" t="s">
        <v>580</v>
      </c>
      <c r="C133" s="289" t="s">
        <v>581</v>
      </c>
      <c r="D133" s="81">
        <f>+'Detalle Prog I'!C64</f>
        <v>0</v>
      </c>
      <c r="E133" s="536">
        <f>+D133/$D$207</f>
        <v>0</v>
      </c>
    </row>
    <row r="134" spans="1:5" ht="11.25" customHeight="1">
      <c r="A134" s="541"/>
      <c r="B134" s="279"/>
      <c r="C134" s="336"/>
      <c r="D134" s="81"/>
      <c r="E134" s="536"/>
    </row>
    <row r="135" spans="1:5" ht="11.25" hidden="1" customHeight="1">
      <c r="A135" s="549" t="s">
        <v>64</v>
      </c>
      <c r="B135" s="538" t="s">
        <v>99</v>
      </c>
      <c r="C135" s="332" t="s">
        <v>100</v>
      </c>
      <c r="D135" s="535">
        <f>+D136</f>
        <v>0</v>
      </c>
      <c r="E135" s="533">
        <f>+D135/$D$207</f>
        <v>0</v>
      </c>
    </row>
    <row r="136" spans="1:5" ht="11.25" hidden="1" customHeight="1">
      <c r="A136" s="541" t="s">
        <v>64</v>
      </c>
      <c r="B136" s="279" t="s">
        <v>101</v>
      </c>
      <c r="C136" s="289" t="s">
        <v>102</v>
      </c>
      <c r="D136" s="81">
        <f>+'Detalle Prog I'!C67</f>
        <v>0</v>
      </c>
      <c r="E136" s="536">
        <f>+D136/$D$207</f>
        <v>0</v>
      </c>
    </row>
    <row r="137" spans="1:5" ht="11.25" hidden="1" customHeight="1">
      <c r="A137" s="543"/>
      <c r="B137" s="286"/>
      <c r="C137" s="320"/>
      <c r="D137" s="89"/>
      <c r="E137" s="533"/>
    </row>
    <row r="138" spans="1:5" ht="11.25" hidden="1" customHeight="1">
      <c r="A138" s="549" t="s">
        <v>64</v>
      </c>
      <c r="B138" s="538">
        <v>1.08</v>
      </c>
      <c r="C138" s="332" t="s">
        <v>103</v>
      </c>
      <c r="D138" s="535">
        <f>SUM(D139:D145)</f>
        <v>0</v>
      </c>
      <c r="E138" s="533">
        <f t="shared" ref="E138:E145" si="1">+D138/$D$207</f>
        <v>0</v>
      </c>
    </row>
    <row r="139" spans="1:5" ht="11.25" hidden="1" customHeight="1">
      <c r="A139" s="493" t="s">
        <v>64</v>
      </c>
      <c r="B139" s="279" t="s">
        <v>104</v>
      </c>
      <c r="C139" s="289" t="s">
        <v>105</v>
      </c>
      <c r="D139" s="81">
        <f>+'Detalle Prog I'!C70</f>
        <v>0</v>
      </c>
      <c r="E139" s="536">
        <f t="shared" si="1"/>
        <v>0</v>
      </c>
    </row>
    <row r="140" spans="1:5" ht="10.199999999999999" hidden="1">
      <c r="A140" s="493" t="s">
        <v>64</v>
      </c>
      <c r="B140" s="279" t="s">
        <v>106</v>
      </c>
      <c r="C140" s="289" t="s">
        <v>107</v>
      </c>
      <c r="D140" s="81">
        <f>+'Detalle Prog I'!C73</f>
        <v>0</v>
      </c>
      <c r="E140" s="536">
        <f t="shared" si="1"/>
        <v>0</v>
      </c>
    </row>
    <row r="141" spans="1:5" ht="10.199999999999999" hidden="1">
      <c r="A141" s="493" t="s">
        <v>64</v>
      </c>
      <c r="B141" s="279" t="s">
        <v>108</v>
      </c>
      <c r="C141" s="289" t="s">
        <v>109</v>
      </c>
      <c r="D141" s="81">
        <f>+'Detalle Prog I'!C71</f>
        <v>0</v>
      </c>
      <c r="E141" s="536">
        <f t="shared" si="1"/>
        <v>0</v>
      </c>
    </row>
    <row r="142" spans="1:5" ht="10.199999999999999" hidden="1">
      <c r="A142" s="493" t="s">
        <v>64</v>
      </c>
      <c r="B142" s="279" t="s">
        <v>110</v>
      </c>
      <c r="C142" s="289" t="s">
        <v>111</v>
      </c>
      <c r="D142" s="81">
        <f>+'Detalle Prog I'!C72</f>
        <v>0</v>
      </c>
      <c r="E142" s="536">
        <f t="shared" si="1"/>
        <v>0</v>
      </c>
    </row>
    <row r="143" spans="1:5" ht="10.199999999999999" hidden="1">
      <c r="A143" s="493" t="s">
        <v>64</v>
      </c>
      <c r="B143" s="279" t="s">
        <v>112</v>
      </c>
      <c r="C143" s="289" t="s">
        <v>113</v>
      </c>
      <c r="D143" s="81">
        <f>+'Detalle Prog I'!C74</f>
        <v>0</v>
      </c>
      <c r="E143" s="536">
        <f t="shared" si="1"/>
        <v>0</v>
      </c>
    </row>
    <row r="144" spans="1:5" ht="20.399999999999999" hidden="1">
      <c r="A144" s="493" t="s">
        <v>64</v>
      </c>
      <c r="B144" s="279" t="s">
        <v>114</v>
      </c>
      <c r="C144" s="289" t="s">
        <v>115</v>
      </c>
      <c r="D144" s="81">
        <f>+'Detalle Prog I'!C75</f>
        <v>0</v>
      </c>
      <c r="E144" s="536">
        <f t="shared" si="1"/>
        <v>0</v>
      </c>
    </row>
    <row r="145" spans="1:5" ht="10.199999999999999" hidden="1">
      <c r="A145" s="493" t="s">
        <v>64</v>
      </c>
      <c r="B145" s="279" t="s">
        <v>116</v>
      </c>
      <c r="C145" s="336" t="s">
        <v>117</v>
      </c>
      <c r="D145" s="81">
        <f>+'Detalle Prog I'!C76</f>
        <v>0</v>
      </c>
      <c r="E145" s="536">
        <f t="shared" si="1"/>
        <v>0</v>
      </c>
    </row>
    <row r="146" spans="1:5" ht="10.199999999999999" hidden="1">
      <c r="A146" s="493"/>
      <c r="B146" s="279"/>
      <c r="C146" s="336"/>
      <c r="D146" s="81"/>
      <c r="E146" s="536"/>
    </row>
    <row r="147" spans="1:5" ht="10.199999999999999" hidden="1">
      <c r="A147" s="549" t="s">
        <v>64</v>
      </c>
      <c r="B147" s="538" t="s">
        <v>118</v>
      </c>
      <c r="C147" s="332" t="s">
        <v>119</v>
      </c>
      <c r="D147" s="535">
        <f>+D148</f>
        <v>0</v>
      </c>
      <c r="E147" s="533">
        <f>+D147/$D$207</f>
        <v>0</v>
      </c>
    </row>
    <row r="148" spans="1:5" ht="10.199999999999999" hidden="1">
      <c r="A148" s="493" t="s">
        <v>64</v>
      </c>
      <c r="B148" s="279" t="s">
        <v>120</v>
      </c>
      <c r="C148" s="336" t="s">
        <v>121</v>
      </c>
      <c r="D148" s="81">
        <f>+'Detalle Prog I'!C79</f>
        <v>0</v>
      </c>
      <c r="E148" s="536">
        <f>+D148/$D$207</f>
        <v>0</v>
      </c>
    </row>
    <row r="149" spans="1:5" ht="11.25" hidden="1" customHeight="1">
      <c r="A149" s="551"/>
      <c r="B149" s="286"/>
      <c r="C149" s="320"/>
      <c r="D149" s="89"/>
      <c r="E149" s="533"/>
    </row>
    <row r="150" spans="1:5" ht="11.25" customHeight="1">
      <c r="A150" s="551"/>
      <c r="B150" s="286"/>
      <c r="C150" s="320"/>
      <c r="D150" s="89"/>
      <c r="E150" s="533"/>
    </row>
    <row r="151" spans="1:5" ht="10.199999999999999">
      <c r="A151" s="551" t="s">
        <v>64</v>
      </c>
      <c r="B151" s="286">
        <v>2</v>
      </c>
      <c r="C151" s="317" t="s">
        <v>122</v>
      </c>
      <c r="D151" s="89">
        <f>+D158+D167+D163+D153</f>
        <v>-500000</v>
      </c>
      <c r="E151" s="533">
        <f>+D151/$D$207</f>
        <v>0.16949152542372881</v>
      </c>
    </row>
    <row r="152" spans="1:5" ht="10.199999999999999">
      <c r="A152" s="551"/>
      <c r="B152" s="286"/>
      <c r="C152" s="320"/>
      <c r="D152" s="89"/>
      <c r="E152" s="533"/>
    </row>
    <row r="153" spans="1:5" ht="11.25" hidden="1" customHeight="1">
      <c r="A153" s="549" t="s">
        <v>64</v>
      </c>
      <c r="B153" s="538" t="s">
        <v>123</v>
      </c>
      <c r="C153" s="332" t="s">
        <v>124</v>
      </c>
      <c r="D153" s="535">
        <f>SUM(D154:D156)</f>
        <v>0</v>
      </c>
      <c r="E153" s="533">
        <f>+D153/$D$207</f>
        <v>0</v>
      </c>
    </row>
    <row r="154" spans="1:5" ht="11.25" hidden="1" customHeight="1">
      <c r="A154" s="541" t="s">
        <v>64</v>
      </c>
      <c r="B154" s="279" t="s">
        <v>125</v>
      </c>
      <c r="C154" s="552" t="s">
        <v>126</v>
      </c>
      <c r="D154" s="81">
        <f>+'Detalle Prog I'!C85</f>
        <v>0</v>
      </c>
      <c r="E154" s="536">
        <f>+D154/$D$207</f>
        <v>0</v>
      </c>
    </row>
    <row r="155" spans="1:5" ht="10.199999999999999" hidden="1">
      <c r="A155" s="541" t="s">
        <v>64</v>
      </c>
      <c r="B155" s="279" t="s">
        <v>127</v>
      </c>
      <c r="C155" s="552" t="s">
        <v>128</v>
      </c>
      <c r="D155" s="81">
        <f>+'Detalle Prog I'!C86</f>
        <v>0</v>
      </c>
      <c r="E155" s="536">
        <f>+D155/$D$207</f>
        <v>0</v>
      </c>
    </row>
    <row r="156" spans="1:5" ht="10.199999999999999" hidden="1">
      <c r="A156" s="541" t="s">
        <v>64</v>
      </c>
      <c r="B156" s="279" t="s">
        <v>129</v>
      </c>
      <c r="C156" s="552" t="s">
        <v>130</v>
      </c>
      <c r="D156" s="81">
        <f>+'Detalle Prog I'!C87</f>
        <v>0</v>
      </c>
      <c r="E156" s="536">
        <f>+D156/$D$207</f>
        <v>0</v>
      </c>
    </row>
    <row r="157" spans="1:5" ht="10.199999999999999" hidden="1">
      <c r="A157" s="551"/>
      <c r="B157" s="286"/>
      <c r="C157" s="320"/>
      <c r="D157" s="89"/>
      <c r="E157" s="533"/>
    </row>
    <row r="158" spans="1:5" ht="19.8" hidden="1" customHeight="1">
      <c r="A158" s="542" t="s">
        <v>64</v>
      </c>
      <c r="B158" s="538" t="s">
        <v>131</v>
      </c>
      <c r="C158" s="332" t="s">
        <v>132</v>
      </c>
      <c r="D158" s="535">
        <f>SUM(D159:D161)</f>
        <v>0</v>
      </c>
      <c r="E158" s="533">
        <f>+D158/$D$207</f>
        <v>0</v>
      </c>
    </row>
    <row r="159" spans="1:5" ht="10.199999999999999" hidden="1">
      <c r="A159" s="541" t="s">
        <v>64</v>
      </c>
      <c r="B159" s="279" t="s">
        <v>133</v>
      </c>
      <c r="C159" s="552" t="s">
        <v>134</v>
      </c>
      <c r="D159" s="81">
        <f>+'Detalle Prog I'!C90</f>
        <v>0</v>
      </c>
      <c r="E159" s="553">
        <f>+D159/$D$207</f>
        <v>0</v>
      </c>
    </row>
    <row r="160" spans="1:5" ht="10.199999999999999" hidden="1">
      <c r="A160" s="541" t="s">
        <v>64</v>
      </c>
      <c r="B160" s="279" t="s">
        <v>135</v>
      </c>
      <c r="C160" s="339" t="s">
        <v>136</v>
      </c>
      <c r="D160" s="81">
        <f>+'Detalle Prog I'!C91</f>
        <v>0</v>
      </c>
      <c r="E160" s="553">
        <f>+D160/$D$207</f>
        <v>0</v>
      </c>
    </row>
    <row r="161" spans="1:5" ht="10.199999999999999" hidden="1">
      <c r="A161" s="541" t="s">
        <v>64</v>
      </c>
      <c r="B161" s="279" t="s">
        <v>137</v>
      </c>
      <c r="C161" s="339" t="s">
        <v>138</v>
      </c>
      <c r="D161" s="81">
        <f>+'Detalle Prog I'!C92</f>
        <v>0</v>
      </c>
      <c r="E161" s="553">
        <f>+D161/$D$207</f>
        <v>0</v>
      </c>
    </row>
    <row r="162" spans="1:5" ht="10.199999999999999" hidden="1">
      <c r="A162" s="551"/>
      <c r="B162" s="286"/>
      <c r="C162" s="320"/>
      <c r="D162" s="89"/>
      <c r="E162" s="533"/>
    </row>
    <row r="163" spans="1:5" ht="10.199999999999999" hidden="1">
      <c r="A163" s="542" t="s">
        <v>64</v>
      </c>
      <c r="B163" s="538" t="s">
        <v>139</v>
      </c>
      <c r="C163" s="332" t="s">
        <v>140</v>
      </c>
      <c r="D163" s="535">
        <f>SUM(D164:D165)</f>
        <v>0</v>
      </c>
      <c r="E163" s="533">
        <f>+D163/$D$207</f>
        <v>0</v>
      </c>
    </row>
    <row r="164" spans="1:5" ht="10.199999999999999" hidden="1">
      <c r="A164" s="493" t="s">
        <v>64</v>
      </c>
      <c r="B164" s="279" t="s">
        <v>141</v>
      </c>
      <c r="C164" s="289" t="s">
        <v>142</v>
      </c>
      <c r="D164" s="81">
        <f>+'Detalle Prog I'!C95</f>
        <v>0</v>
      </c>
      <c r="E164" s="536">
        <f>+D164/$D$207</f>
        <v>0</v>
      </c>
    </row>
    <row r="165" spans="1:5" ht="10.199999999999999" hidden="1">
      <c r="A165" s="493" t="s">
        <v>64</v>
      </c>
      <c r="B165" s="279" t="s">
        <v>143</v>
      </c>
      <c r="C165" s="289" t="s">
        <v>144</v>
      </c>
      <c r="D165" s="81">
        <f>+'Detalle Prog I'!C96</f>
        <v>0</v>
      </c>
      <c r="E165" s="536">
        <f>+D165/$D$207</f>
        <v>0</v>
      </c>
    </row>
    <row r="166" spans="1:5" ht="10.199999999999999" hidden="1">
      <c r="A166" s="551"/>
      <c r="B166" s="286"/>
      <c r="C166" s="320"/>
      <c r="D166" s="89"/>
      <c r="E166" s="533"/>
    </row>
    <row r="167" spans="1:5" ht="10.199999999999999">
      <c r="A167" s="542" t="s">
        <v>64</v>
      </c>
      <c r="B167" s="538" t="s">
        <v>145</v>
      </c>
      <c r="C167" s="332" t="s">
        <v>146</v>
      </c>
      <c r="D167" s="535">
        <f>SUM(D168:D172)</f>
        <v>-500000</v>
      </c>
      <c r="E167" s="533">
        <f t="shared" ref="E167:E172" si="2">+D167/$D$207</f>
        <v>0.16949152542372881</v>
      </c>
    </row>
    <row r="168" spans="1:5" ht="10.199999999999999">
      <c r="A168" s="493" t="s">
        <v>64</v>
      </c>
      <c r="B168" s="279" t="s">
        <v>147</v>
      </c>
      <c r="C168" s="289" t="s">
        <v>148</v>
      </c>
      <c r="D168" s="81">
        <f>+'Detalle Prog I'!C99</f>
        <v>-500000</v>
      </c>
      <c r="E168" s="536">
        <f t="shared" si="2"/>
        <v>0.16949152542372881</v>
      </c>
    </row>
    <row r="169" spans="1:5" ht="10.199999999999999" hidden="1">
      <c r="A169" s="493" t="s">
        <v>64</v>
      </c>
      <c r="B169" s="279" t="s">
        <v>149</v>
      </c>
      <c r="C169" s="289" t="s">
        <v>150</v>
      </c>
      <c r="D169" s="81">
        <f>+'Detalle Prog I'!C100</f>
        <v>0</v>
      </c>
      <c r="E169" s="536">
        <f t="shared" si="2"/>
        <v>0</v>
      </c>
    </row>
    <row r="170" spans="1:5" ht="10.199999999999999" hidden="1">
      <c r="A170" s="493" t="s">
        <v>64</v>
      </c>
      <c r="B170" s="279" t="s">
        <v>151</v>
      </c>
      <c r="C170" s="289" t="s">
        <v>152</v>
      </c>
      <c r="D170" s="81">
        <f>+'Detalle Prog I'!C101</f>
        <v>0</v>
      </c>
      <c r="E170" s="536">
        <f t="shared" si="2"/>
        <v>0</v>
      </c>
    </row>
    <row r="171" spans="1:5" ht="10.199999999999999" hidden="1">
      <c r="A171" s="493" t="s">
        <v>64</v>
      </c>
      <c r="B171" s="279" t="s">
        <v>153</v>
      </c>
      <c r="C171" s="289" t="s">
        <v>154</v>
      </c>
      <c r="D171" s="81">
        <f>+'Detalle Prog I'!C102</f>
        <v>0</v>
      </c>
      <c r="E171" s="536">
        <f t="shared" si="2"/>
        <v>0</v>
      </c>
    </row>
    <row r="172" spans="1:5" ht="10.199999999999999" hidden="1">
      <c r="A172" s="493" t="s">
        <v>64</v>
      </c>
      <c r="B172" s="279" t="s">
        <v>155</v>
      </c>
      <c r="C172" s="289" t="s">
        <v>156</v>
      </c>
      <c r="D172" s="81">
        <f>+'Detalle Prog I'!C103</f>
        <v>0</v>
      </c>
      <c r="E172" s="536">
        <f t="shared" si="2"/>
        <v>0</v>
      </c>
    </row>
    <row r="173" spans="1:5" ht="10.199999999999999">
      <c r="A173" s="493"/>
      <c r="B173" s="279"/>
      <c r="C173" s="336"/>
      <c r="D173" s="81"/>
      <c r="E173" s="536"/>
    </row>
    <row r="174" spans="1:5" ht="11.25" customHeight="1">
      <c r="A174" s="543"/>
      <c r="B174" s="286"/>
      <c r="C174" s="320"/>
      <c r="D174" s="89"/>
      <c r="E174" s="533"/>
    </row>
    <row r="175" spans="1:5" ht="11.25" customHeight="1">
      <c r="A175" s="543">
        <v>2</v>
      </c>
      <c r="B175" s="286">
        <v>5</v>
      </c>
      <c r="C175" s="317" t="s">
        <v>157</v>
      </c>
      <c r="D175" s="89">
        <f>+D187+D177+D184</f>
        <v>-2000000</v>
      </c>
      <c r="E175" s="533">
        <f>+D175/$D$207</f>
        <v>0.67796610169491522</v>
      </c>
    </row>
    <row r="176" spans="1:5" ht="11.25" customHeight="1">
      <c r="A176" s="543"/>
      <c r="B176" s="286"/>
      <c r="C176" s="320"/>
      <c r="D176" s="89"/>
      <c r="E176" s="533"/>
    </row>
    <row r="177" spans="1:5" ht="11.25" customHeight="1">
      <c r="A177" s="549" t="s">
        <v>158</v>
      </c>
      <c r="B177" s="538" t="s">
        <v>159</v>
      </c>
      <c r="C177" s="332" t="s">
        <v>160</v>
      </c>
      <c r="D177" s="535">
        <f>SUM(D178:D182)</f>
        <v>-2000000</v>
      </c>
      <c r="E177" s="533">
        <f t="shared" ref="E177:E182" si="3">+D177/$D$207</f>
        <v>0.67796610169491522</v>
      </c>
    </row>
    <row r="178" spans="1:5" ht="11.25" hidden="1" customHeight="1">
      <c r="A178" s="541" t="s">
        <v>158</v>
      </c>
      <c r="B178" s="279" t="s">
        <v>161</v>
      </c>
      <c r="C178" s="289" t="s">
        <v>162</v>
      </c>
      <c r="D178" s="81">
        <f>+'Detalle Prog I'!C109</f>
        <v>0</v>
      </c>
      <c r="E178" s="536">
        <f t="shared" si="3"/>
        <v>0</v>
      </c>
    </row>
    <row r="179" spans="1:5" ht="11.25" customHeight="1">
      <c r="A179" s="541" t="s">
        <v>158</v>
      </c>
      <c r="B179" s="279" t="s">
        <v>163</v>
      </c>
      <c r="C179" s="336" t="s">
        <v>164</v>
      </c>
      <c r="D179" s="81">
        <f>+'Detalle Prog I'!C110</f>
        <v>-2000000</v>
      </c>
      <c r="E179" s="536">
        <f t="shared" si="3"/>
        <v>0.67796610169491522</v>
      </c>
    </row>
    <row r="180" spans="1:5" ht="11.25" hidden="1" customHeight="1">
      <c r="A180" s="541" t="s">
        <v>158</v>
      </c>
      <c r="B180" s="279" t="s">
        <v>165</v>
      </c>
      <c r="C180" s="336" t="s">
        <v>166</v>
      </c>
      <c r="D180" s="81">
        <f>+'Detalle Prog I'!C111</f>
        <v>0</v>
      </c>
      <c r="E180" s="536">
        <f t="shared" si="3"/>
        <v>0</v>
      </c>
    </row>
    <row r="181" spans="1:5" ht="11.25" hidden="1" customHeight="1">
      <c r="A181" s="541" t="s">
        <v>158</v>
      </c>
      <c r="B181" s="279" t="s">
        <v>167</v>
      </c>
      <c r="C181" s="336" t="s">
        <v>168</v>
      </c>
      <c r="D181" s="81">
        <v>0</v>
      </c>
      <c r="E181" s="536">
        <f t="shared" si="3"/>
        <v>0</v>
      </c>
    </row>
    <row r="182" spans="1:5" ht="11.25" hidden="1" customHeight="1">
      <c r="A182" s="541" t="s">
        <v>158</v>
      </c>
      <c r="B182" s="279" t="s">
        <v>169</v>
      </c>
      <c r="C182" s="336" t="s">
        <v>170</v>
      </c>
      <c r="D182" s="81">
        <f>+'Detalle Prog I'!C113</f>
        <v>0</v>
      </c>
      <c r="E182" s="536">
        <f t="shared" si="3"/>
        <v>0</v>
      </c>
    </row>
    <row r="183" spans="1:5" ht="11.25" hidden="1" customHeight="1">
      <c r="A183" s="543"/>
      <c r="B183" s="286"/>
      <c r="C183" s="320"/>
      <c r="D183" s="89"/>
      <c r="E183" s="533"/>
    </row>
    <row r="184" spans="1:5" ht="11.25" hidden="1" customHeight="1">
      <c r="A184" s="543"/>
      <c r="B184" s="286" t="s">
        <v>171</v>
      </c>
      <c r="C184" s="320" t="s">
        <v>172</v>
      </c>
      <c r="D184" s="89">
        <f>+D185</f>
        <v>0</v>
      </c>
      <c r="E184" s="533">
        <f>+D184/$D$207</f>
        <v>0</v>
      </c>
    </row>
    <row r="185" spans="1:5" ht="11.25" hidden="1" customHeight="1">
      <c r="A185" s="541" t="s">
        <v>173</v>
      </c>
      <c r="B185" s="279" t="s">
        <v>174</v>
      </c>
      <c r="C185" s="336" t="s">
        <v>175</v>
      </c>
      <c r="D185" s="81">
        <f>+'Detalle Prog I'!C116</f>
        <v>0</v>
      </c>
      <c r="E185" s="536">
        <f>+D185/$D$207</f>
        <v>0</v>
      </c>
    </row>
    <row r="186" spans="1:5" ht="11.25" hidden="1" customHeight="1">
      <c r="A186" s="543"/>
      <c r="B186" s="286"/>
      <c r="C186" s="320"/>
      <c r="D186" s="89"/>
      <c r="E186" s="533"/>
    </row>
    <row r="187" spans="1:5" ht="11.25" hidden="1" customHeight="1">
      <c r="A187" s="549" t="s">
        <v>158</v>
      </c>
      <c r="B187" s="538" t="s">
        <v>176</v>
      </c>
      <c r="C187" s="332" t="s">
        <v>177</v>
      </c>
      <c r="D187" s="535">
        <f>SUM(D188:D189)</f>
        <v>0</v>
      </c>
      <c r="E187" s="533">
        <f>+D187/$D$207</f>
        <v>0</v>
      </c>
    </row>
    <row r="188" spans="1:5" ht="11.25" hidden="1" customHeight="1">
      <c r="A188" s="541" t="s">
        <v>178</v>
      </c>
      <c r="B188" s="279" t="s">
        <v>179</v>
      </c>
      <c r="C188" s="336" t="s">
        <v>180</v>
      </c>
      <c r="D188" s="81">
        <f>+'Detalle Prog I'!C120</f>
        <v>0</v>
      </c>
      <c r="E188" s="536">
        <f>+D188/$D$207</f>
        <v>0</v>
      </c>
    </row>
    <row r="189" spans="1:5" ht="11.25" hidden="1" customHeight="1">
      <c r="A189" s="541" t="s">
        <v>181</v>
      </c>
      <c r="B189" s="279" t="s">
        <v>182</v>
      </c>
      <c r="C189" s="336" t="s">
        <v>183</v>
      </c>
      <c r="D189" s="81">
        <f>+'Detalle Prog I'!C117</f>
        <v>0</v>
      </c>
      <c r="E189" s="536">
        <f>+D189/$D$207</f>
        <v>0</v>
      </c>
    </row>
    <row r="190" spans="1:5" ht="11.25" hidden="1" customHeight="1">
      <c r="A190" s="543"/>
      <c r="B190" s="286"/>
      <c r="C190" s="320"/>
      <c r="D190" s="89"/>
      <c r="E190" s="533"/>
    </row>
    <row r="191" spans="1:5" ht="11.25" hidden="1" customHeight="1">
      <c r="A191" s="543"/>
      <c r="B191" s="286"/>
      <c r="C191" s="320"/>
      <c r="D191" s="89"/>
      <c r="E191" s="533"/>
    </row>
    <row r="192" spans="1:5" ht="11.25" hidden="1" customHeight="1">
      <c r="A192" s="543" t="s">
        <v>184</v>
      </c>
      <c r="B192" s="286">
        <v>6</v>
      </c>
      <c r="C192" s="317" t="s">
        <v>185</v>
      </c>
      <c r="D192" s="89">
        <f>+D194+D197</f>
        <v>0</v>
      </c>
      <c r="E192" s="533">
        <f>+D192/$D$207</f>
        <v>0</v>
      </c>
    </row>
    <row r="193" spans="1:5" ht="11.25" hidden="1" customHeight="1">
      <c r="A193" s="543"/>
      <c r="B193" s="286"/>
      <c r="C193" s="320"/>
      <c r="D193" s="89"/>
      <c r="E193" s="533"/>
    </row>
    <row r="194" spans="1:5" ht="10.199999999999999" hidden="1">
      <c r="A194" s="554" t="s">
        <v>184</v>
      </c>
      <c r="B194" s="294" t="s">
        <v>186</v>
      </c>
      <c r="C194" s="618" t="s">
        <v>187</v>
      </c>
      <c r="D194" s="535">
        <f>+D195</f>
        <v>0</v>
      </c>
      <c r="E194" s="533">
        <f>+D194/$D$207</f>
        <v>0</v>
      </c>
    </row>
    <row r="195" spans="1:5" ht="11.25" hidden="1" customHeight="1">
      <c r="A195" s="73" t="s">
        <v>184</v>
      </c>
      <c r="B195" s="90" t="s">
        <v>188</v>
      </c>
      <c r="C195" s="68" t="s">
        <v>189</v>
      </c>
      <c r="D195" s="81">
        <v>0</v>
      </c>
      <c r="E195" s="536">
        <f>+D195/$D$207</f>
        <v>0</v>
      </c>
    </row>
    <row r="196" spans="1:5" ht="11.25" hidden="1" customHeight="1">
      <c r="A196" s="73"/>
      <c r="B196" s="90"/>
      <c r="C196" s="68"/>
      <c r="D196" s="81"/>
      <c r="E196" s="536"/>
    </row>
    <row r="197" spans="1:5" ht="11.25" hidden="1" customHeight="1">
      <c r="A197" s="499" t="s">
        <v>184</v>
      </c>
      <c r="B197" s="621" t="s">
        <v>515</v>
      </c>
      <c r="C197" s="622" t="s">
        <v>516</v>
      </c>
      <c r="D197" s="539">
        <f>+D198</f>
        <v>0</v>
      </c>
      <c r="E197" s="533">
        <f>+D197/$D$207</f>
        <v>0</v>
      </c>
    </row>
    <row r="198" spans="1:5" ht="11.25" hidden="1" customHeight="1">
      <c r="A198" s="493" t="s">
        <v>184</v>
      </c>
      <c r="B198" s="412" t="s">
        <v>466</v>
      </c>
      <c r="C198" s="289" t="s">
        <v>467</v>
      </c>
      <c r="D198" s="540">
        <f>+D237</f>
        <v>0</v>
      </c>
      <c r="E198" s="536">
        <f>+D198/$D$207</f>
        <v>0</v>
      </c>
    </row>
    <row r="199" spans="1:5" ht="11.25" hidden="1" customHeight="1">
      <c r="A199" s="551"/>
      <c r="B199" s="286"/>
      <c r="C199" s="420"/>
      <c r="D199" s="89"/>
      <c r="E199" s="533"/>
    </row>
    <row r="200" spans="1:5" ht="11.25" hidden="1" customHeight="1">
      <c r="A200" s="73"/>
      <c r="B200" s="90"/>
      <c r="C200" s="68"/>
      <c r="D200" s="81"/>
      <c r="E200" s="536"/>
    </row>
    <row r="201" spans="1:5" ht="10.199999999999999" hidden="1">
      <c r="A201" s="551" t="s">
        <v>190</v>
      </c>
      <c r="B201" s="286" t="s">
        <v>191</v>
      </c>
      <c r="C201" s="367" t="s">
        <v>192</v>
      </c>
      <c r="D201" s="89">
        <f>+D203</f>
        <v>0</v>
      </c>
      <c r="E201" s="533">
        <f>+D201/$D$207</f>
        <v>0</v>
      </c>
    </row>
    <row r="202" spans="1:5" ht="10.199999999999999" hidden="1">
      <c r="A202" s="551"/>
      <c r="B202" s="286"/>
      <c r="C202" s="420"/>
      <c r="D202" s="89"/>
      <c r="E202" s="533"/>
    </row>
    <row r="203" spans="1:5" ht="10.199999999999999" hidden="1">
      <c r="A203" s="554">
        <v>4</v>
      </c>
      <c r="B203" s="294" t="s">
        <v>193</v>
      </c>
      <c r="C203" s="618" t="s">
        <v>194</v>
      </c>
      <c r="D203" s="535">
        <f>SUM(D204:D205)</f>
        <v>0</v>
      </c>
      <c r="E203" s="533">
        <f>+D203/$D$207</f>
        <v>0</v>
      </c>
    </row>
    <row r="204" spans="1:5" ht="10.199999999999999" hidden="1">
      <c r="A204" s="73">
        <v>4</v>
      </c>
      <c r="B204" s="90" t="s">
        <v>195</v>
      </c>
      <c r="C204" s="68" t="s">
        <v>196</v>
      </c>
      <c r="D204" s="81">
        <f>+'Detalle Prog I'!C132</f>
        <v>0</v>
      </c>
      <c r="E204" s="536">
        <f>+D204/$D$207</f>
        <v>0</v>
      </c>
    </row>
    <row r="205" spans="1:5" ht="10.199999999999999" hidden="1">
      <c r="A205" s="555">
        <v>4</v>
      </c>
      <c r="B205" s="90" t="s">
        <v>197</v>
      </c>
      <c r="C205" s="318" t="s">
        <v>198</v>
      </c>
      <c r="D205" s="81">
        <f>+'Detalle Prog I'!C133</f>
        <v>0</v>
      </c>
      <c r="E205" s="536">
        <f>+D205/$D$207</f>
        <v>0</v>
      </c>
    </row>
    <row r="206" spans="1:5" ht="10.199999999999999">
      <c r="A206" s="557"/>
      <c r="B206" s="507"/>
      <c r="C206" s="558"/>
      <c r="D206" s="540"/>
      <c r="E206" s="533"/>
    </row>
    <row r="207" spans="1:5" ht="18" customHeight="1">
      <c r="A207" s="737" t="s">
        <v>199</v>
      </c>
      <c r="B207" s="738"/>
      <c r="C207" s="739"/>
      <c r="D207" s="559">
        <f>+D82+D201+D108+D175+D151+D192</f>
        <v>-2950000</v>
      </c>
      <c r="E207" s="527">
        <f>+D207/D207</f>
        <v>1</v>
      </c>
    </row>
    <row r="208" spans="1:5" ht="10.8" customHeight="1">
      <c r="B208" s="312"/>
      <c r="D208" s="312"/>
      <c r="E208" s="312"/>
    </row>
    <row r="209" spans="1:5" ht="10.8" customHeight="1">
      <c r="B209" s="312"/>
      <c r="D209" s="312"/>
      <c r="E209" s="312"/>
    </row>
    <row r="210" spans="1:5" ht="10.8" customHeight="1">
      <c r="B210" s="312"/>
      <c r="C210" s="341"/>
      <c r="D210" s="312"/>
      <c r="E210" s="312"/>
    </row>
    <row r="211" spans="1:5" ht="10.199999999999999">
      <c r="B211" s="312"/>
      <c r="C211" s="481" t="s">
        <v>200</v>
      </c>
      <c r="D211" s="68"/>
      <c r="E211" s="352">
        <f>+D207</f>
        <v>-2950000</v>
      </c>
    </row>
    <row r="212" spans="1:5" ht="10.199999999999999">
      <c r="B212" s="312"/>
      <c r="C212" s="481"/>
      <c r="D212" s="352"/>
      <c r="E212" s="312"/>
    </row>
    <row r="213" spans="1:5" ht="10.199999999999999">
      <c r="B213" s="312"/>
      <c r="C213" s="481"/>
      <c r="D213" s="352"/>
      <c r="E213" s="312"/>
    </row>
    <row r="214" spans="1:5" ht="10.199999999999999">
      <c r="B214" s="312"/>
      <c r="C214" s="481"/>
      <c r="D214" s="352"/>
      <c r="E214" s="312"/>
    </row>
    <row r="215" spans="1:5" ht="10.199999999999999">
      <c r="B215" s="312"/>
      <c r="C215" s="481"/>
      <c r="D215" s="352"/>
      <c r="E215" s="312"/>
    </row>
    <row r="216" spans="1:5" ht="10.199999999999999">
      <c r="B216" s="312"/>
      <c r="C216" s="481"/>
      <c r="D216" s="352"/>
      <c r="E216" s="312"/>
    </row>
    <row r="217" spans="1:5" ht="10.199999999999999">
      <c r="B217" s="312"/>
      <c r="C217" s="481"/>
      <c r="D217" s="352"/>
      <c r="E217" s="312"/>
    </row>
    <row r="218" spans="1:5" ht="10.199999999999999">
      <c r="B218" s="312"/>
      <c r="C218" s="481"/>
      <c r="D218" s="352"/>
      <c r="E218" s="312"/>
    </row>
    <row r="219" spans="1:5" ht="10.199999999999999">
      <c r="B219" s="312"/>
      <c r="C219" s="481"/>
      <c r="D219" s="352"/>
      <c r="E219" s="312"/>
    </row>
    <row r="220" spans="1:5" ht="10.199999999999999">
      <c r="B220" s="312"/>
      <c r="C220" s="481"/>
      <c r="D220" s="352"/>
      <c r="E220" s="312"/>
    </row>
    <row r="221" spans="1:5" ht="10.199999999999999">
      <c r="B221" s="312"/>
      <c r="C221" s="481"/>
      <c r="D221" s="352"/>
      <c r="E221" s="312"/>
    </row>
    <row r="222" spans="1:5" ht="11.25" customHeight="1">
      <c r="A222" s="736" t="s">
        <v>201</v>
      </c>
      <c r="B222" s="736"/>
      <c r="C222" s="736"/>
    </row>
    <row r="223" spans="1:5" ht="11.25" customHeight="1">
      <c r="A223" s="313"/>
      <c r="B223" s="313"/>
      <c r="C223" s="313"/>
    </row>
    <row r="224" spans="1:5" ht="11.25" customHeight="1">
      <c r="B224" s="311"/>
      <c r="C224" s="448"/>
    </row>
    <row r="225" spans="1:5" ht="11.25" hidden="1" customHeight="1">
      <c r="B225" s="311"/>
      <c r="C225" s="448"/>
    </row>
    <row r="226" spans="1:5" ht="11.25" hidden="1" customHeight="1">
      <c r="B226" s="560" t="s">
        <v>202</v>
      </c>
      <c r="D226" s="561" t="s">
        <v>203</v>
      </c>
      <c r="E226" s="368" t="s">
        <v>204</v>
      </c>
    </row>
    <row r="227" spans="1:5" ht="11.25" hidden="1" customHeight="1">
      <c r="B227" s="311"/>
      <c r="C227" s="448"/>
    </row>
    <row r="228" spans="1:5" ht="11.25" hidden="1" customHeight="1">
      <c r="A228" s="741" t="s">
        <v>19</v>
      </c>
      <c r="B228" s="741"/>
      <c r="C228" s="751" t="s">
        <v>20</v>
      </c>
      <c r="D228" s="752" t="s">
        <v>21</v>
      </c>
      <c r="E228" s="740" t="s">
        <v>22</v>
      </c>
    </row>
    <row r="229" spans="1:5" ht="11.25" hidden="1" customHeight="1">
      <c r="A229" s="741"/>
      <c r="B229" s="741"/>
      <c r="C229" s="751"/>
      <c r="D229" s="752"/>
      <c r="E229" s="740"/>
    </row>
    <row r="230" spans="1:5" ht="11.25" hidden="1" customHeight="1">
      <c r="A230" s="528"/>
      <c r="B230" s="529"/>
      <c r="C230" s="355"/>
      <c r="D230" s="530"/>
      <c r="E230" s="531"/>
    </row>
    <row r="231" spans="1:5" ht="11.25" hidden="1" customHeight="1">
      <c r="A231" s="532" t="s">
        <v>23</v>
      </c>
      <c r="B231" s="286" t="s">
        <v>24</v>
      </c>
      <c r="C231" s="317" t="s">
        <v>25</v>
      </c>
      <c r="D231" s="89">
        <f>+D233+D236++D241+D245</f>
        <v>0</v>
      </c>
      <c r="E231" s="533" t="e">
        <f>+D231/$D$276</f>
        <v>#DIV/0!</v>
      </c>
    </row>
    <row r="232" spans="1:5" ht="11.25" hidden="1" customHeight="1">
      <c r="A232" s="532"/>
      <c r="B232" s="286"/>
      <c r="C232" s="320"/>
      <c r="D232" s="89"/>
      <c r="E232" s="533"/>
    </row>
    <row r="233" spans="1:5" ht="11.25" hidden="1" customHeight="1">
      <c r="A233" s="534" t="s">
        <v>26</v>
      </c>
      <c r="B233" s="294" t="s">
        <v>27</v>
      </c>
      <c r="C233" s="323" t="s">
        <v>28</v>
      </c>
      <c r="D233" s="535">
        <f>+D234</f>
        <v>0</v>
      </c>
      <c r="E233" s="533" t="e">
        <f>+D233/$D$276</f>
        <v>#DIV/0!</v>
      </c>
    </row>
    <row r="234" spans="1:5" ht="11.25" hidden="1" customHeight="1">
      <c r="A234" s="496" t="s">
        <v>26</v>
      </c>
      <c r="B234" s="90" t="s">
        <v>29</v>
      </c>
      <c r="C234" s="318" t="s">
        <v>30</v>
      </c>
      <c r="D234" s="81">
        <v>0</v>
      </c>
      <c r="E234" s="536" t="e">
        <f>+D234/$D$276</f>
        <v>#DIV/0!</v>
      </c>
    </row>
    <row r="235" spans="1:5" ht="11.25" hidden="1" customHeight="1">
      <c r="A235" s="496"/>
      <c r="B235" s="90"/>
      <c r="D235" s="81"/>
      <c r="E235" s="536"/>
    </row>
    <row r="236" spans="1:5" ht="10.199999999999999" hidden="1">
      <c r="A236" s="562" t="s">
        <v>26</v>
      </c>
      <c r="B236" s="563" t="s">
        <v>41</v>
      </c>
      <c r="C236" s="564" t="s">
        <v>42</v>
      </c>
      <c r="D236" s="565">
        <f>SUM(D237:D239)</f>
        <v>0</v>
      </c>
      <c r="E236" s="533" t="e">
        <f>+D236/$D$276</f>
        <v>#DIV/0!</v>
      </c>
    </row>
    <row r="237" spans="1:5" ht="10.199999999999999" hidden="1">
      <c r="A237" s="496" t="s">
        <v>26</v>
      </c>
      <c r="B237" s="90" t="s">
        <v>43</v>
      </c>
      <c r="C237" s="318" t="s">
        <v>44</v>
      </c>
      <c r="D237" s="566">
        <v>0</v>
      </c>
      <c r="E237" s="536" t="e">
        <f>+D237/$D$276</f>
        <v>#DIV/0!</v>
      </c>
    </row>
    <row r="238" spans="1:5" ht="10.199999999999999" hidden="1">
      <c r="A238" s="567" t="s">
        <v>26</v>
      </c>
      <c r="B238" s="568" t="s">
        <v>45</v>
      </c>
      <c r="C238" s="569" t="s">
        <v>46</v>
      </c>
      <c r="D238" s="566">
        <v>0</v>
      </c>
      <c r="E238" s="536" t="e">
        <f>+D238/$D$276</f>
        <v>#DIV/0!</v>
      </c>
    </row>
    <row r="239" spans="1:5" ht="10.199999999999999" hidden="1">
      <c r="A239" s="567"/>
      <c r="B239" s="279" t="s">
        <v>47</v>
      </c>
      <c r="C239" s="569" t="s">
        <v>48</v>
      </c>
      <c r="D239" s="566">
        <v>0</v>
      </c>
      <c r="E239" s="536" t="e">
        <f>+D239/$D$276</f>
        <v>#DIV/0!</v>
      </c>
    </row>
    <row r="240" spans="1:5" ht="10.199999999999999" hidden="1">
      <c r="A240" s="567"/>
      <c r="B240" s="568"/>
      <c r="C240" s="569"/>
      <c r="D240" s="566"/>
      <c r="E240" s="570"/>
    </row>
    <row r="241" spans="1:5" ht="20.399999999999999" hidden="1">
      <c r="A241" s="571" t="s">
        <v>49</v>
      </c>
      <c r="B241" s="572" t="s">
        <v>50</v>
      </c>
      <c r="C241" s="573" t="s">
        <v>51</v>
      </c>
      <c r="D241" s="574">
        <f>SUM(D242:D243)</f>
        <v>0</v>
      </c>
      <c r="E241" s="533" t="e">
        <f>+D241/$D$276</f>
        <v>#DIV/0!</v>
      </c>
    </row>
    <row r="242" spans="1:5" ht="20.399999999999999" hidden="1">
      <c r="A242" s="575" t="s">
        <v>49</v>
      </c>
      <c r="B242" s="576" t="s">
        <v>52</v>
      </c>
      <c r="C242" s="391" t="s">
        <v>53</v>
      </c>
      <c r="D242" s="577">
        <v>0</v>
      </c>
      <c r="E242" s="536" t="e">
        <f>+D242/$D$276</f>
        <v>#DIV/0!</v>
      </c>
    </row>
    <row r="243" spans="1:5" ht="10.199999999999999" hidden="1">
      <c r="A243" s="575" t="s">
        <v>49</v>
      </c>
      <c r="B243" s="576" t="s">
        <v>54</v>
      </c>
      <c r="C243" s="391" t="s">
        <v>55</v>
      </c>
      <c r="D243" s="577">
        <v>0</v>
      </c>
      <c r="E243" s="536" t="e">
        <f>+D243/$D$276</f>
        <v>#DIV/0!</v>
      </c>
    </row>
    <row r="244" spans="1:5" ht="10.199999999999999" hidden="1">
      <c r="A244" s="578"/>
      <c r="B244" s="576"/>
      <c r="C244" s="579"/>
      <c r="D244" s="577"/>
      <c r="E244" s="570"/>
    </row>
    <row r="245" spans="1:5" ht="20.399999999999999" hidden="1">
      <c r="A245" s="571" t="s">
        <v>49</v>
      </c>
      <c r="B245" s="572" t="s">
        <v>56</v>
      </c>
      <c r="C245" s="573" t="s">
        <v>57</v>
      </c>
      <c r="D245" s="574">
        <f>SUM(D246:D248)</f>
        <v>0</v>
      </c>
      <c r="E245" s="533" t="e">
        <f>+D245/$D$276</f>
        <v>#DIV/0!</v>
      </c>
    </row>
    <row r="246" spans="1:5" ht="20.399999999999999" hidden="1">
      <c r="A246" s="575" t="s">
        <v>49</v>
      </c>
      <c r="B246" s="576" t="s">
        <v>58</v>
      </c>
      <c r="C246" s="391" t="s">
        <v>59</v>
      </c>
      <c r="D246" s="577">
        <v>0</v>
      </c>
      <c r="E246" s="536" t="e">
        <f>+D246/$D$276</f>
        <v>#DIV/0!</v>
      </c>
    </row>
    <row r="247" spans="1:5" ht="20.399999999999999" hidden="1">
      <c r="A247" s="580" t="s">
        <v>49</v>
      </c>
      <c r="B247" s="581" t="s">
        <v>60</v>
      </c>
      <c r="C247" s="582" t="s">
        <v>61</v>
      </c>
      <c r="D247" s="577">
        <v>0</v>
      </c>
      <c r="E247" s="536" t="e">
        <f>+D247/$D$276</f>
        <v>#DIV/0!</v>
      </c>
    </row>
    <row r="248" spans="1:5" ht="10.199999999999999" hidden="1">
      <c r="A248" s="580" t="s">
        <v>49</v>
      </c>
      <c r="B248" s="581" t="s">
        <v>62</v>
      </c>
      <c r="C248" s="582" t="s">
        <v>63</v>
      </c>
      <c r="D248" s="577">
        <v>0</v>
      </c>
      <c r="E248" s="536" t="e">
        <f>+D248/$D$276</f>
        <v>#DIV/0!</v>
      </c>
    </row>
    <row r="249" spans="1:5" ht="10.199999999999999" hidden="1">
      <c r="A249" s="580"/>
      <c r="B249" s="576"/>
      <c r="C249" s="391"/>
      <c r="D249" s="577"/>
      <c r="E249" s="536"/>
    </row>
    <row r="250" spans="1:5" ht="10.199999999999999" hidden="1">
      <c r="A250" s="580"/>
      <c r="B250" s="576"/>
      <c r="C250" s="391"/>
      <c r="D250" s="577"/>
      <c r="E250" s="536"/>
    </row>
    <row r="251" spans="1:5" ht="10.199999999999999" hidden="1">
      <c r="A251" s="583" t="s">
        <v>64</v>
      </c>
      <c r="B251" s="584" t="s">
        <v>205</v>
      </c>
      <c r="C251" s="317" t="s">
        <v>65</v>
      </c>
      <c r="D251" s="89">
        <f>+D253</f>
        <v>0</v>
      </c>
      <c r="E251" s="533" t="e">
        <f>+D251/$D$276</f>
        <v>#DIV/0!</v>
      </c>
    </row>
    <row r="252" spans="1:5" ht="10.199999999999999" hidden="1">
      <c r="A252" s="580"/>
      <c r="B252" s="576"/>
      <c r="C252" s="391"/>
      <c r="D252" s="577"/>
      <c r="E252" s="536"/>
    </row>
    <row r="253" spans="1:5" ht="10.199999999999999" hidden="1">
      <c r="A253" s="585" t="s">
        <v>64</v>
      </c>
      <c r="B253" s="572" t="s">
        <v>89</v>
      </c>
      <c r="C253" s="573" t="s">
        <v>206</v>
      </c>
      <c r="D253" s="574">
        <f>SUM(D254:D255)</f>
        <v>0</v>
      </c>
      <c r="E253" s="533" t="e">
        <f>+D253/$D$276</f>
        <v>#DIV/0!</v>
      </c>
    </row>
    <row r="254" spans="1:5" ht="10.199999999999999" hidden="1">
      <c r="A254" s="580" t="s">
        <v>64</v>
      </c>
      <c r="B254" s="576" t="s">
        <v>207</v>
      </c>
      <c r="C254" s="391" t="s">
        <v>208</v>
      </c>
      <c r="D254" s="577">
        <v>0</v>
      </c>
      <c r="E254" s="536" t="e">
        <f>+D254/$D$276</f>
        <v>#DIV/0!</v>
      </c>
    </row>
    <row r="255" spans="1:5" ht="10.199999999999999" hidden="1">
      <c r="A255" s="496" t="s">
        <v>64</v>
      </c>
      <c r="B255" s="90" t="s">
        <v>91</v>
      </c>
      <c r="C255" s="318" t="s">
        <v>92</v>
      </c>
      <c r="D255" s="81">
        <v>0</v>
      </c>
      <c r="E255" s="536" t="e">
        <f>+D255/$D$276</f>
        <v>#DIV/0!</v>
      </c>
    </row>
    <row r="256" spans="1:5" ht="11.25" hidden="1" customHeight="1">
      <c r="A256" s="555"/>
      <c r="B256" s="90"/>
      <c r="D256" s="81"/>
      <c r="E256" s="536"/>
    </row>
    <row r="257" spans="1:5" ht="11.25" hidden="1" customHeight="1">
      <c r="A257" s="555"/>
      <c r="B257" s="90"/>
      <c r="D257" s="81"/>
      <c r="E257" s="536"/>
    </row>
    <row r="258" spans="1:5" ht="11.25" hidden="1" customHeight="1">
      <c r="A258" s="532" t="s">
        <v>64</v>
      </c>
      <c r="B258" s="286">
        <v>2</v>
      </c>
      <c r="C258" s="317" t="s">
        <v>122</v>
      </c>
      <c r="D258" s="89">
        <f>+D264+D260</f>
        <v>0</v>
      </c>
      <c r="E258" s="533" t="e">
        <f>+D258/$D$359</f>
        <v>#DIV/0!</v>
      </c>
    </row>
    <row r="259" spans="1:5" ht="11.25" hidden="1" customHeight="1">
      <c r="A259" s="532"/>
      <c r="B259" s="286"/>
      <c r="C259" s="317"/>
      <c r="D259" s="89"/>
      <c r="E259" s="533"/>
    </row>
    <row r="260" spans="1:5" ht="11.25" hidden="1" customHeight="1">
      <c r="A260" s="549" t="s">
        <v>64</v>
      </c>
      <c r="B260" s="538" t="s">
        <v>123</v>
      </c>
      <c r="C260" s="332" t="s">
        <v>124</v>
      </c>
      <c r="D260" s="535">
        <f>SUM(D261:D263)</f>
        <v>0</v>
      </c>
      <c r="E260" s="533" t="e">
        <f>+D260/$D$276</f>
        <v>#DIV/0!</v>
      </c>
    </row>
    <row r="261" spans="1:5" ht="11.25" hidden="1" customHeight="1">
      <c r="A261" s="541" t="s">
        <v>64</v>
      </c>
      <c r="B261" s="279" t="s">
        <v>125</v>
      </c>
      <c r="C261" s="552" t="s">
        <v>126</v>
      </c>
      <c r="D261" s="81">
        <v>0</v>
      </c>
      <c r="E261" s="536" t="e">
        <f>+D261/$D$276</f>
        <v>#DIV/0!</v>
      </c>
    </row>
    <row r="262" spans="1:5" ht="11.25" hidden="1" customHeight="1">
      <c r="A262" s="532"/>
      <c r="B262" s="286"/>
      <c r="C262" s="317"/>
      <c r="D262" s="89"/>
      <c r="E262" s="533"/>
    </row>
    <row r="263" spans="1:5" ht="11.4" hidden="1" customHeight="1">
      <c r="A263" s="532"/>
      <c r="B263" s="286"/>
      <c r="C263" s="317"/>
      <c r="D263" s="89"/>
      <c r="E263" s="533"/>
    </row>
    <row r="264" spans="1:5" ht="11.25" hidden="1" customHeight="1">
      <c r="A264" s="499" t="s">
        <v>64</v>
      </c>
      <c r="B264" s="538">
        <v>2.99</v>
      </c>
      <c r="C264" s="332" t="s">
        <v>209</v>
      </c>
      <c r="D264" s="539">
        <f>SUM(D265:D267)</f>
        <v>0</v>
      </c>
      <c r="E264" s="533" t="e">
        <f>+D264/$D$276</f>
        <v>#DIV/0!</v>
      </c>
    </row>
    <row r="265" spans="1:5" ht="11.25" hidden="1" customHeight="1">
      <c r="A265" s="493" t="s">
        <v>64</v>
      </c>
      <c r="B265" s="412" t="s">
        <v>151</v>
      </c>
      <c r="C265" s="289" t="s">
        <v>152</v>
      </c>
      <c r="D265" s="540">
        <v>0</v>
      </c>
      <c r="E265" s="536" t="e">
        <f>+D265/$D$359</f>
        <v>#DIV/0!</v>
      </c>
    </row>
    <row r="266" spans="1:5" ht="11.25" hidden="1" customHeight="1">
      <c r="A266" s="493" t="s">
        <v>64</v>
      </c>
      <c r="B266" s="412" t="s">
        <v>153</v>
      </c>
      <c r="C266" s="289" t="s">
        <v>154</v>
      </c>
      <c r="D266" s="540">
        <v>0</v>
      </c>
      <c r="E266" s="536" t="e">
        <f>+D266/$D$276</f>
        <v>#DIV/0!</v>
      </c>
    </row>
    <row r="267" spans="1:5" ht="11.25" hidden="1" customHeight="1">
      <c r="A267" s="493" t="s">
        <v>64</v>
      </c>
      <c r="B267" s="412" t="s">
        <v>155</v>
      </c>
      <c r="C267" s="289" t="s">
        <v>156</v>
      </c>
      <c r="D267" s="540">
        <v>0</v>
      </c>
      <c r="E267" s="536" t="e">
        <f>+D267/$D$359</f>
        <v>#DIV/0!</v>
      </c>
    </row>
    <row r="268" spans="1:5" ht="11.25" hidden="1" customHeight="1">
      <c r="A268" s="493"/>
      <c r="B268" s="412"/>
      <c r="C268" s="289"/>
      <c r="D268" s="540"/>
      <c r="E268" s="536"/>
    </row>
    <row r="269" spans="1:5" ht="11.25" hidden="1" customHeight="1">
      <c r="A269" s="493"/>
      <c r="B269" s="412"/>
      <c r="C269" s="289"/>
      <c r="D269" s="540"/>
      <c r="E269" s="536"/>
    </row>
    <row r="270" spans="1:5" ht="11.25" hidden="1" customHeight="1">
      <c r="A270" s="532">
        <v>4</v>
      </c>
      <c r="B270" s="286" t="s">
        <v>193</v>
      </c>
      <c r="C270" s="317" t="s">
        <v>194</v>
      </c>
      <c r="D270" s="539">
        <f>+D272</f>
        <v>0</v>
      </c>
      <c r="E270" s="533" t="e">
        <f>+D270/$D$276</f>
        <v>#DIV/0!</v>
      </c>
    </row>
    <row r="271" spans="1:5" ht="11.25" hidden="1" customHeight="1">
      <c r="A271" s="580"/>
      <c r="B271" s="581"/>
      <c r="C271" s="582"/>
      <c r="D271" s="577"/>
      <c r="E271" s="586"/>
    </row>
    <row r="272" spans="1:5" ht="11.25" hidden="1" customHeight="1">
      <c r="A272" s="534">
        <v>4</v>
      </c>
      <c r="B272" s="294" t="s">
        <v>193</v>
      </c>
      <c r="C272" s="323" t="s">
        <v>194</v>
      </c>
      <c r="D272" s="574">
        <f>SUM(D273:D274)</f>
        <v>0</v>
      </c>
      <c r="E272" s="533" t="e">
        <f>+D272/$D$276</f>
        <v>#DIV/0!</v>
      </c>
    </row>
    <row r="273" spans="1:5" ht="11.25" hidden="1" customHeight="1">
      <c r="A273" s="496">
        <v>4</v>
      </c>
      <c r="B273" s="568" t="s">
        <v>195</v>
      </c>
      <c r="C273" s="318" t="s">
        <v>196</v>
      </c>
      <c r="D273" s="577">
        <v>0</v>
      </c>
      <c r="E273" s="533"/>
    </row>
    <row r="274" spans="1:5" ht="11.25" hidden="1" customHeight="1">
      <c r="A274" s="496">
        <v>4</v>
      </c>
      <c r="B274" s="568" t="s">
        <v>197</v>
      </c>
      <c r="C274" s="318" t="s">
        <v>198</v>
      </c>
      <c r="D274" s="577">
        <v>0</v>
      </c>
      <c r="E274" s="536" t="e">
        <f>+D274/$D$276</f>
        <v>#DIV/0!</v>
      </c>
    </row>
    <row r="275" spans="1:5" ht="11.25" hidden="1" customHeight="1">
      <c r="A275" s="496"/>
      <c r="B275" s="90"/>
      <c r="D275" s="81"/>
      <c r="E275" s="536"/>
    </row>
    <row r="276" spans="1:5" ht="18" hidden="1" customHeight="1">
      <c r="A276" s="737" t="s">
        <v>210</v>
      </c>
      <c r="B276" s="738"/>
      <c r="C276" s="739"/>
      <c r="D276" s="559">
        <f>+D231+D267+D251+D258</f>
        <v>0</v>
      </c>
      <c r="E276" s="527" t="e">
        <f>+D276/D276</f>
        <v>#DIV/0!</v>
      </c>
    </row>
    <row r="277" spans="1:5" ht="11.25" hidden="1" customHeight="1">
      <c r="B277" s="311"/>
      <c r="C277" s="448"/>
    </row>
    <row r="278" spans="1:5" ht="11.25" hidden="1" customHeight="1">
      <c r="B278" s="311"/>
      <c r="C278" s="448"/>
    </row>
    <row r="279" spans="1:5" ht="11.25" hidden="1" customHeight="1">
      <c r="B279" s="311"/>
      <c r="C279" s="448"/>
    </row>
    <row r="280" spans="1:5" ht="11.25" hidden="1" customHeight="1">
      <c r="B280" s="311"/>
      <c r="C280" s="448"/>
    </row>
    <row r="281" spans="1:5" ht="11.25" hidden="1" customHeight="1">
      <c r="B281" s="311"/>
      <c r="C281" s="448"/>
    </row>
    <row r="282" spans="1:5" ht="11.25" hidden="1" customHeight="1">
      <c r="B282" s="560" t="s">
        <v>211</v>
      </c>
      <c r="D282" s="561" t="s">
        <v>212</v>
      </c>
      <c r="E282" s="368" t="s">
        <v>213</v>
      </c>
    </row>
    <row r="283" spans="1:5" ht="11.25" hidden="1" customHeight="1">
      <c r="C283" s="481"/>
      <c r="D283" s="352"/>
    </row>
    <row r="284" spans="1:5" ht="10.199999999999999" hidden="1">
      <c r="A284" s="741" t="s">
        <v>19</v>
      </c>
      <c r="B284" s="741"/>
      <c r="C284" s="751" t="s">
        <v>20</v>
      </c>
      <c r="D284" s="752" t="s">
        <v>21</v>
      </c>
      <c r="E284" s="740" t="s">
        <v>22</v>
      </c>
    </row>
    <row r="285" spans="1:5" ht="10.199999999999999" hidden="1">
      <c r="A285" s="741"/>
      <c r="B285" s="741"/>
      <c r="C285" s="751"/>
      <c r="D285" s="752"/>
      <c r="E285" s="740"/>
    </row>
    <row r="286" spans="1:5" ht="10.199999999999999" hidden="1">
      <c r="A286" s="528"/>
      <c r="B286" s="529"/>
      <c r="C286" s="355"/>
      <c r="D286" s="530"/>
      <c r="E286" s="531"/>
    </row>
    <row r="287" spans="1:5" ht="10.199999999999999" hidden="1">
      <c r="A287" s="532" t="s">
        <v>23</v>
      </c>
      <c r="B287" s="286" t="s">
        <v>24</v>
      </c>
      <c r="C287" s="317" t="s">
        <v>25</v>
      </c>
      <c r="D287" s="89">
        <f>+D289+D292+D296+D300</f>
        <v>0</v>
      </c>
      <c r="E287" s="533" t="e">
        <f>+D287/$D$359</f>
        <v>#DIV/0!</v>
      </c>
    </row>
    <row r="288" spans="1:5" ht="10.199999999999999" hidden="1">
      <c r="A288" s="532"/>
      <c r="B288" s="286"/>
      <c r="C288" s="320"/>
      <c r="D288" s="89"/>
      <c r="E288" s="533"/>
    </row>
    <row r="289" spans="1:5" ht="10.199999999999999" hidden="1">
      <c r="A289" s="534" t="s">
        <v>26</v>
      </c>
      <c r="B289" s="294" t="s">
        <v>27</v>
      </c>
      <c r="C289" s="323" t="s">
        <v>28</v>
      </c>
      <c r="D289" s="535">
        <f>SUM(D290:D290)</f>
        <v>0</v>
      </c>
      <c r="E289" s="533" t="e">
        <f>+D289/$D$359</f>
        <v>#DIV/0!</v>
      </c>
    </row>
    <row r="290" spans="1:5" ht="10.199999999999999" hidden="1">
      <c r="A290" s="496" t="s">
        <v>26</v>
      </c>
      <c r="B290" s="90" t="s">
        <v>29</v>
      </c>
      <c r="C290" s="318" t="s">
        <v>30</v>
      </c>
      <c r="D290" s="81">
        <v>0</v>
      </c>
      <c r="E290" s="536" t="e">
        <f>+D290/$D$359</f>
        <v>#DIV/0!</v>
      </c>
    </row>
    <row r="291" spans="1:5" ht="10.199999999999999" hidden="1" customHeight="1">
      <c r="A291" s="496"/>
      <c r="B291" s="90"/>
      <c r="D291" s="81"/>
      <c r="E291" s="536"/>
    </row>
    <row r="292" spans="1:5" ht="10.199999999999999" hidden="1" customHeight="1">
      <c r="A292" s="534" t="s">
        <v>26</v>
      </c>
      <c r="B292" s="294" t="s">
        <v>41</v>
      </c>
      <c r="C292" s="323" t="s">
        <v>42</v>
      </c>
      <c r="D292" s="535">
        <f>SUM(D293:D294)</f>
        <v>0</v>
      </c>
      <c r="E292" s="533" t="e">
        <f>+D292/$D$359</f>
        <v>#DIV/0!</v>
      </c>
    </row>
    <row r="293" spans="1:5" ht="10.199999999999999" hidden="1" customHeight="1">
      <c r="A293" s="496" t="s">
        <v>26</v>
      </c>
      <c r="B293" s="90" t="s">
        <v>43</v>
      </c>
      <c r="C293" s="318" t="s">
        <v>44</v>
      </c>
      <c r="D293" s="81">
        <v>0</v>
      </c>
      <c r="E293" s="536" t="e">
        <f>+D293/$D$359</f>
        <v>#DIV/0!</v>
      </c>
    </row>
    <row r="294" spans="1:5" ht="10.199999999999999" hidden="1" customHeight="1">
      <c r="A294" s="496" t="s">
        <v>26</v>
      </c>
      <c r="B294" s="90" t="s">
        <v>45</v>
      </c>
      <c r="C294" s="318" t="s">
        <v>46</v>
      </c>
      <c r="D294" s="81">
        <v>0</v>
      </c>
      <c r="E294" s="536" t="e">
        <f>+D294/$D$359</f>
        <v>#DIV/0!</v>
      </c>
    </row>
    <row r="295" spans="1:5" ht="10.199999999999999" hidden="1" customHeight="1">
      <c r="A295" s="496"/>
      <c r="B295" s="90"/>
      <c r="D295" s="81"/>
      <c r="E295" s="533"/>
    </row>
    <row r="296" spans="1:5" ht="20.399999999999999" hidden="1" customHeight="1">
      <c r="A296" s="499" t="s">
        <v>49</v>
      </c>
      <c r="B296" s="538" t="s">
        <v>50</v>
      </c>
      <c r="C296" s="332" t="s">
        <v>51</v>
      </c>
      <c r="D296" s="539">
        <f>SUM(D297:D298)</f>
        <v>0</v>
      </c>
      <c r="E296" s="533" t="e">
        <f>+D296/$D$359</f>
        <v>#DIV/0!</v>
      </c>
    </row>
    <row r="297" spans="1:5" ht="20.399999999999999" hidden="1" customHeight="1">
      <c r="A297" s="281" t="s">
        <v>49</v>
      </c>
      <c r="B297" s="279" t="s">
        <v>52</v>
      </c>
      <c r="C297" s="336" t="s">
        <v>53</v>
      </c>
      <c r="D297" s="540">
        <v>0</v>
      </c>
      <c r="E297" s="536" t="e">
        <f>+D297/$D$359</f>
        <v>#DIV/0!</v>
      </c>
    </row>
    <row r="298" spans="1:5" ht="10.199999999999999" hidden="1" customHeight="1">
      <c r="A298" s="281" t="s">
        <v>49</v>
      </c>
      <c r="B298" s="279" t="s">
        <v>54</v>
      </c>
      <c r="C298" s="336" t="s">
        <v>55</v>
      </c>
      <c r="D298" s="540">
        <v>0</v>
      </c>
      <c r="E298" s="536" t="e">
        <f>+D298/$D$359</f>
        <v>#DIV/0!</v>
      </c>
    </row>
    <row r="299" spans="1:5" ht="10.199999999999999" hidden="1" customHeight="1">
      <c r="A299" s="290"/>
      <c r="B299" s="279"/>
      <c r="C299" s="339"/>
      <c r="D299" s="540"/>
      <c r="E299" s="533"/>
    </row>
    <row r="300" spans="1:5" ht="20.399999999999999" hidden="1" customHeight="1">
      <c r="A300" s="499" t="s">
        <v>49</v>
      </c>
      <c r="B300" s="538" t="s">
        <v>56</v>
      </c>
      <c r="C300" s="332" t="s">
        <v>57</v>
      </c>
      <c r="D300" s="539">
        <f>SUM(D301:D303)</f>
        <v>0</v>
      </c>
      <c r="E300" s="533" t="e">
        <f>+D300/$D$359</f>
        <v>#DIV/0!</v>
      </c>
    </row>
    <row r="301" spans="1:5" ht="20.399999999999999" hidden="1" customHeight="1">
      <c r="A301" s="281" t="s">
        <v>49</v>
      </c>
      <c r="B301" s="279" t="s">
        <v>58</v>
      </c>
      <c r="C301" s="336" t="s">
        <v>59</v>
      </c>
      <c r="D301" s="540">
        <v>0</v>
      </c>
      <c r="E301" s="536" t="e">
        <f>+D301/$D$359</f>
        <v>#DIV/0!</v>
      </c>
    </row>
    <row r="302" spans="1:5" ht="20.399999999999999" hidden="1" customHeight="1">
      <c r="A302" s="493" t="s">
        <v>49</v>
      </c>
      <c r="B302" s="412" t="s">
        <v>60</v>
      </c>
      <c r="C302" s="289" t="s">
        <v>61</v>
      </c>
      <c r="D302" s="540">
        <v>0</v>
      </c>
      <c r="E302" s="536" t="e">
        <f>+D302/$D$359</f>
        <v>#DIV/0!</v>
      </c>
    </row>
    <row r="303" spans="1:5" ht="10.199999999999999" hidden="1" customHeight="1">
      <c r="A303" s="493" t="s">
        <v>49</v>
      </c>
      <c r="B303" s="412" t="s">
        <v>62</v>
      </c>
      <c r="C303" s="289" t="s">
        <v>63</v>
      </c>
      <c r="D303" s="540">
        <v>0</v>
      </c>
      <c r="E303" s="536" t="e">
        <f>+D303/$D$359</f>
        <v>#DIV/0!</v>
      </c>
    </row>
    <row r="304" spans="1:5" ht="10.199999999999999" hidden="1" customHeight="1">
      <c r="A304" s="493"/>
      <c r="B304" s="412"/>
      <c r="C304" s="289"/>
      <c r="D304" s="540"/>
      <c r="E304" s="536"/>
    </row>
    <row r="305" spans="1:5" ht="10.199999999999999" hidden="1" customHeight="1">
      <c r="A305" s="493"/>
      <c r="B305" s="412"/>
      <c r="C305" s="289"/>
      <c r="D305" s="540"/>
      <c r="E305" s="536"/>
    </row>
    <row r="306" spans="1:5" ht="10.199999999999999" hidden="1" customHeight="1">
      <c r="A306" s="532" t="s">
        <v>64</v>
      </c>
      <c r="B306" s="286" t="s">
        <v>205</v>
      </c>
      <c r="C306" s="317" t="s">
        <v>65</v>
      </c>
      <c r="D306" s="89">
        <f>+D311+D316+D319+D308+D323</f>
        <v>0</v>
      </c>
      <c r="E306" s="533" t="e">
        <f>+D306/$D$359</f>
        <v>#DIV/0!</v>
      </c>
    </row>
    <row r="307" spans="1:5" ht="10.199999999999999" hidden="1" customHeight="1">
      <c r="A307" s="532"/>
      <c r="B307" s="286"/>
      <c r="C307" s="320"/>
      <c r="D307" s="89"/>
      <c r="E307" s="533"/>
    </row>
    <row r="308" spans="1:5" ht="10.199999999999999" hidden="1" customHeight="1">
      <c r="A308" s="534" t="s">
        <v>64</v>
      </c>
      <c r="B308" s="294" t="s">
        <v>66</v>
      </c>
      <c r="C308" s="323" t="s">
        <v>67</v>
      </c>
      <c r="D308" s="535">
        <f>+D309</f>
        <v>0</v>
      </c>
      <c r="E308" s="533" t="e">
        <f>+D308/$D$359</f>
        <v>#DIV/0!</v>
      </c>
    </row>
    <row r="309" spans="1:5" ht="10.199999999999999" hidden="1" customHeight="1">
      <c r="A309" s="496" t="s">
        <v>64</v>
      </c>
      <c r="B309" s="90" t="s">
        <v>70</v>
      </c>
      <c r="C309" s="318" t="s">
        <v>71</v>
      </c>
      <c r="D309" s="81">
        <v>0</v>
      </c>
      <c r="E309" s="536" t="e">
        <f>+D309/$D$359</f>
        <v>#DIV/0!</v>
      </c>
    </row>
    <row r="310" spans="1:5" ht="10.199999999999999" hidden="1" customHeight="1">
      <c r="A310" s="532"/>
      <c r="B310" s="286"/>
      <c r="C310" s="320"/>
      <c r="D310" s="89"/>
      <c r="E310" s="533"/>
    </row>
    <row r="311" spans="1:5" ht="10.199999999999999" hidden="1" customHeight="1">
      <c r="A311" s="534" t="s">
        <v>64</v>
      </c>
      <c r="B311" s="294">
        <v>1.03</v>
      </c>
      <c r="C311" s="323" t="s">
        <v>78</v>
      </c>
      <c r="D311" s="535">
        <f>SUM(D312:D314)</f>
        <v>0</v>
      </c>
      <c r="E311" s="533" t="e">
        <f>+D311/$D$359</f>
        <v>#DIV/0!</v>
      </c>
    </row>
    <row r="312" spans="1:5" ht="10.199999999999999" hidden="1" customHeight="1">
      <c r="A312" s="496" t="s">
        <v>64</v>
      </c>
      <c r="B312" s="90" t="s">
        <v>79</v>
      </c>
      <c r="C312" s="318" t="s">
        <v>80</v>
      </c>
      <c r="D312" s="81">
        <v>0</v>
      </c>
      <c r="E312" s="536" t="e">
        <f>+D312/$D$359</f>
        <v>#DIV/0!</v>
      </c>
    </row>
    <row r="313" spans="1:5" ht="10.199999999999999" hidden="1" customHeight="1">
      <c r="A313" s="541" t="s">
        <v>64</v>
      </c>
      <c r="B313" s="412" t="s">
        <v>214</v>
      </c>
      <c r="C313" s="552" t="s">
        <v>215</v>
      </c>
      <c r="D313" s="81">
        <v>0</v>
      </c>
      <c r="E313" s="536" t="e">
        <f>+D313/$D$359</f>
        <v>#DIV/0!</v>
      </c>
    </row>
    <row r="314" spans="1:5" ht="10.199999999999999" hidden="1" customHeight="1">
      <c r="A314" s="496" t="s">
        <v>64</v>
      </c>
      <c r="B314" s="90" t="s">
        <v>81</v>
      </c>
      <c r="C314" s="318" t="s">
        <v>82</v>
      </c>
      <c r="D314" s="81">
        <v>0</v>
      </c>
      <c r="E314" s="536" t="e">
        <f>+D314/$D$359</f>
        <v>#DIV/0!</v>
      </c>
    </row>
    <row r="315" spans="1:5" ht="10.199999999999999" hidden="1" customHeight="1">
      <c r="A315" s="496"/>
      <c r="B315" s="90"/>
      <c r="D315" s="81"/>
      <c r="E315" s="533"/>
    </row>
    <row r="316" spans="1:5" ht="10.199999999999999" hidden="1" customHeight="1">
      <c r="A316" s="534" t="s">
        <v>64</v>
      </c>
      <c r="B316" s="294">
        <v>1.04</v>
      </c>
      <c r="C316" s="323" t="s">
        <v>90</v>
      </c>
      <c r="D316" s="535">
        <f>SUM(D317:D317)</f>
        <v>0</v>
      </c>
      <c r="E316" s="533" t="e">
        <f>+D316/$D$359</f>
        <v>#DIV/0!</v>
      </c>
    </row>
    <row r="317" spans="1:5" ht="10.199999999999999" hidden="1" customHeight="1">
      <c r="A317" s="496" t="s">
        <v>64</v>
      </c>
      <c r="B317" s="90" t="s">
        <v>207</v>
      </c>
      <c r="C317" s="318" t="s">
        <v>216</v>
      </c>
      <c r="D317" s="81">
        <v>0</v>
      </c>
      <c r="E317" s="536" t="e">
        <f>+D317/$D$359</f>
        <v>#DIV/0!</v>
      </c>
    </row>
    <row r="318" spans="1:5" ht="10.199999999999999" hidden="1" customHeight="1">
      <c r="A318" s="493"/>
      <c r="B318" s="412"/>
      <c r="C318" s="289"/>
      <c r="D318" s="540"/>
      <c r="E318" s="536"/>
    </row>
    <row r="319" spans="1:5" ht="10.199999999999999" hidden="1" customHeight="1">
      <c r="A319" s="534" t="s">
        <v>64</v>
      </c>
      <c r="B319" s="294">
        <v>1.08</v>
      </c>
      <c r="C319" s="323" t="s">
        <v>103</v>
      </c>
      <c r="D319" s="535">
        <f>+D320+D321</f>
        <v>0</v>
      </c>
      <c r="E319" s="533" t="e">
        <f>+D319/$D$359</f>
        <v>#DIV/0!</v>
      </c>
    </row>
    <row r="320" spans="1:5" ht="10.199999999999999" hidden="1">
      <c r="A320" s="80" t="s">
        <v>64</v>
      </c>
      <c r="B320" s="90" t="s">
        <v>108</v>
      </c>
      <c r="C320" s="305" t="s">
        <v>109</v>
      </c>
      <c r="D320" s="81">
        <v>0</v>
      </c>
      <c r="E320" s="536" t="e">
        <f>+D320/$D$359</f>
        <v>#DIV/0!</v>
      </c>
    </row>
    <row r="321" spans="1:5" ht="10.199999999999999" hidden="1" customHeight="1">
      <c r="A321" s="493" t="s">
        <v>64</v>
      </c>
      <c r="B321" s="412" t="s">
        <v>110</v>
      </c>
      <c r="C321" s="289" t="s">
        <v>111</v>
      </c>
      <c r="D321" s="540">
        <v>0</v>
      </c>
      <c r="E321" s="536" t="e">
        <f>+D321/$D$359</f>
        <v>#DIV/0!</v>
      </c>
    </row>
    <row r="322" spans="1:5" ht="10.199999999999999" hidden="1" customHeight="1">
      <c r="A322" s="493"/>
      <c r="B322" s="412"/>
      <c r="C322" s="289"/>
      <c r="D322" s="540"/>
      <c r="E322" s="536"/>
    </row>
    <row r="323" spans="1:5" ht="10.199999999999999" hidden="1" customHeight="1">
      <c r="A323" s="534" t="s">
        <v>64</v>
      </c>
      <c r="B323" s="294" t="s">
        <v>118</v>
      </c>
      <c r="C323" s="323" t="s">
        <v>119</v>
      </c>
      <c r="D323" s="535">
        <f>+D324</f>
        <v>0</v>
      </c>
      <c r="E323" s="533" t="e">
        <f>+D323/$D$359</f>
        <v>#DIV/0!</v>
      </c>
    </row>
    <row r="324" spans="1:5" ht="10.199999999999999" hidden="1" customHeight="1">
      <c r="A324" s="80" t="s">
        <v>64</v>
      </c>
      <c r="B324" s="90" t="s">
        <v>120</v>
      </c>
      <c r="C324" s="305" t="s">
        <v>121</v>
      </c>
      <c r="D324" s="540">
        <v>0</v>
      </c>
      <c r="E324" s="536" t="e">
        <f>+D324/$D$359</f>
        <v>#DIV/0!</v>
      </c>
    </row>
    <row r="325" spans="1:5" ht="10.199999999999999" hidden="1" customHeight="1">
      <c r="A325" s="493"/>
      <c r="B325" s="412"/>
      <c r="C325" s="289"/>
      <c r="D325" s="540"/>
      <c r="E325" s="536"/>
    </row>
    <row r="326" spans="1:5" ht="10.199999999999999" hidden="1" customHeight="1">
      <c r="A326" s="493"/>
      <c r="B326" s="412"/>
      <c r="C326" s="289"/>
      <c r="D326" s="540"/>
      <c r="E326" s="536"/>
    </row>
    <row r="327" spans="1:5" ht="10.199999999999999" hidden="1" customHeight="1">
      <c r="A327" s="532" t="s">
        <v>64</v>
      </c>
      <c r="B327" s="286">
        <v>2</v>
      </c>
      <c r="C327" s="317" t="s">
        <v>122</v>
      </c>
      <c r="D327" s="89">
        <f>+D329+D337+D341+D334</f>
        <v>0</v>
      </c>
      <c r="E327" s="533" t="e">
        <f>+D327/$D$359</f>
        <v>#DIV/0!</v>
      </c>
    </row>
    <row r="328" spans="1:5" ht="10.199999999999999" hidden="1" customHeight="1">
      <c r="A328" s="532"/>
      <c r="B328" s="286"/>
      <c r="C328" s="320"/>
      <c r="D328" s="89"/>
      <c r="E328" s="533"/>
    </row>
    <row r="329" spans="1:5" ht="10.199999999999999" hidden="1" customHeight="1">
      <c r="A329" s="534" t="s">
        <v>64</v>
      </c>
      <c r="B329" s="294">
        <v>2.0099999999999998</v>
      </c>
      <c r="C329" s="323" t="s">
        <v>124</v>
      </c>
      <c r="D329" s="535">
        <f>+D332+D331+D330</f>
        <v>0</v>
      </c>
      <c r="E329" s="533" t="e">
        <f>+D329/$D$359</f>
        <v>#DIV/0!</v>
      </c>
    </row>
    <row r="330" spans="1:5" ht="10.199999999999999" hidden="1" customHeight="1">
      <c r="A330" s="496" t="s">
        <v>64</v>
      </c>
      <c r="B330" s="90" t="s">
        <v>125</v>
      </c>
      <c r="C330" s="318" t="s">
        <v>217</v>
      </c>
      <c r="D330" s="81">
        <v>0</v>
      </c>
      <c r="E330" s="536" t="e">
        <f>+D330/$D$359</f>
        <v>#DIV/0!</v>
      </c>
    </row>
    <row r="331" spans="1:5" ht="10.199999999999999" hidden="1" customHeight="1">
      <c r="A331" s="496" t="s">
        <v>64</v>
      </c>
      <c r="B331" s="90" t="s">
        <v>127</v>
      </c>
      <c r="C331" s="318" t="s">
        <v>128</v>
      </c>
      <c r="D331" s="81">
        <v>0</v>
      </c>
      <c r="E331" s="536" t="e">
        <f>+D331/$D$359</f>
        <v>#DIV/0!</v>
      </c>
    </row>
    <row r="332" spans="1:5" ht="10.199999999999999" hidden="1" customHeight="1">
      <c r="A332" s="496" t="s">
        <v>64</v>
      </c>
      <c r="B332" s="90" t="s">
        <v>218</v>
      </c>
      <c r="C332" s="318" t="s">
        <v>219</v>
      </c>
      <c r="D332" s="81">
        <v>0</v>
      </c>
      <c r="E332" s="536" t="e">
        <f>+D332/$D$359</f>
        <v>#DIV/0!</v>
      </c>
    </row>
    <row r="333" spans="1:5" ht="10.199999999999999" hidden="1" customHeight="1">
      <c r="A333" s="496"/>
      <c r="B333" s="90"/>
      <c r="D333" s="81"/>
      <c r="E333" s="533"/>
    </row>
    <row r="334" spans="1:5" ht="23.1" hidden="1" customHeight="1">
      <c r="A334" s="534" t="s">
        <v>64</v>
      </c>
      <c r="B334" s="294" t="s">
        <v>131</v>
      </c>
      <c r="C334" s="323" t="s">
        <v>132</v>
      </c>
      <c r="D334" s="535">
        <f>+D335</f>
        <v>0</v>
      </c>
      <c r="E334" s="533" t="e">
        <f>+D334/D359</f>
        <v>#DIV/0!</v>
      </c>
    </row>
    <row r="335" spans="1:5" ht="10.199999999999999" hidden="1" customHeight="1">
      <c r="A335" s="281" t="s">
        <v>64</v>
      </c>
      <c r="B335" s="279" t="s">
        <v>133</v>
      </c>
      <c r="C335" s="336" t="s">
        <v>134</v>
      </c>
      <c r="D335" s="81">
        <v>0</v>
      </c>
      <c r="E335" s="536" t="e">
        <f>+D335/D359</f>
        <v>#DIV/0!</v>
      </c>
    </row>
    <row r="336" spans="1:5" ht="10.199999999999999" hidden="1" customHeight="1">
      <c r="A336" s="496"/>
      <c r="B336" s="90"/>
      <c r="D336" s="81"/>
      <c r="E336" s="533"/>
    </row>
    <row r="337" spans="1:5" ht="10.199999999999999" hidden="1" customHeight="1">
      <c r="A337" s="499" t="s">
        <v>64</v>
      </c>
      <c r="B337" s="538">
        <v>2.04</v>
      </c>
      <c r="C337" s="332" t="s">
        <v>220</v>
      </c>
      <c r="D337" s="539">
        <f>SUM(D338:D339)</f>
        <v>0</v>
      </c>
      <c r="E337" s="533" t="e">
        <f>+D337/$D$359</f>
        <v>#DIV/0!</v>
      </c>
    </row>
    <row r="338" spans="1:5" ht="10.199999999999999" hidden="1" customHeight="1">
      <c r="A338" s="281" t="s">
        <v>64</v>
      </c>
      <c r="B338" s="279" t="s">
        <v>141</v>
      </c>
      <c r="C338" s="336" t="s">
        <v>142</v>
      </c>
      <c r="D338" s="540">
        <v>0</v>
      </c>
      <c r="E338" s="536" t="e">
        <f>+D338/$D$359</f>
        <v>#DIV/0!</v>
      </c>
    </row>
    <row r="339" spans="1:5" ht="10.199999999999999" hidden="1" customHeight="1">
      <c r="A339" s="281" t="s">
        <v>64</v>
      </c>
      <c r="B339" s="279" t="s">
        <v>143</v>
      </c>
      <c r="C339" s="336" t="s">
        <v>144</v>
      </c>
      <c r="D339" s="540">
        <v>0</v>
      </c>
      <c r="E339" s="536" t="e">
        <f>+D339/$D$359</f>
        <v>#DIV/0!</v>
      </c>
    </row>
    <row r="340" spans="1:5" ht="10.199999999999999" hidden="1" customHeight="1">
      <c r="A340" s="290"/>
      <c r="B340" s="279"/>
      <c r="C340" s="339"/>
      <c r="D340" s="540"/>
      <c r="E340" s="533"/>
    </row>
    <row r="341" spans="1:5" ht="10.199999999999999" hidden="1" customHeight="1">
      <c r="A341" s="499" t="s">
        <v>64</v>
      </c>
      <c r="B341" s="538">
        <v>2.99</v>
      </c>
      <c r="C341" s="332" t="s">
        <v>209</v>
      </c>
      <c r="D341" s="539">
        <f>SUM(D342:D344)</f>
        <v>0</v>
      </c>
      <c r="E341" s="533" t="e">
        <f>+D341/$D$359</f>
        <v>#DIV/0!</v>
      </c>
    </row>
    <row r="342" spans="1:5" ht="10.199999999999999" hidden="1" customHeight="1">
      <c r="A342" s="493" t="s">
        <v>64</v>
      </c>
      <c r="B342" s="412" t="s">
        <v>151</v>
      </c>
      <c r="C342" s="289" t="s">
        <v>152</v>
      </c>
      <c r="D342" s="540">
        <v>0</v>
      </c>
      <c r="E342" s="536" t="e">
        <f>+D342/$D$359</f>
        <v>#DIV/0!</v>
      </c>
    </row>
    <row r="343" spans="1:5" ht="10.199999999999999" hidden="1" customHeight="1">
      <c r="A343" s="493" t="s">
        <v>64</v>
      </c>
      <c r="B343" s="412" t="s">
        <v>153</v>
      </c>
      <c r="C343" s="289" t="s">
        <v>154</v>
      </c>
      <c r="D343" s="540">
        <v>0</v>
      </c>
      <c r="E343" s="536" t="e">
        <f>+D343/$D$359</f>
        <v>#DIV/0!</v>
      </c>
    </row>
    <row r="344" spans="1:5" ht="10.199999999999999" hidden="1" customHeight="1">
      <c r="A344" s="493" t="s">
        <v>64</v>
      </c>
      <c r="B344" s="412" t="s">
        <v>155</v>
      </c>
      <c r="C344" s="289" t="s">
        <v>156</v>
      </c>
      <c r="D344" s="540">
        <v>0</v>
      </c>
      <c r="E344" s="536" t="e">
        <f>+D344/$D$359</f>
        <v>#DIV/0!</v>
      </c>
    </row>
    <row r="345" spans="1:5" ht="10.199999999999999" hidden="1" customHeight="1">
      <c r="A345" s="493"/>
      <c r="B345" s="412"/>
      <c r="C345" s="289"/>
      <c r="D345" s="540"/>
      <c r="E345" s="536"/>
    </row>
    <row r="346" spans="1:5" ht="10.199999999999999" hidden="1" customHeight="1">
      <c r="A346" s="493"/>
      <c r="B346" s="412"/>
      <c r="C346" s="289"/>
      <c r="D346" s="540"/>
      <c r="E346" s="536"/>
    </row>
    <row r="347" spans="1:5" ht="10.199999999999999" hidden="1" customHeight="1">
      <c r="A347" s="532">
        <v>2</v>
      </c>
      <c r="B347" s="286">
        <v>5</v>
      </c>
      <c r="C347" s="317" t="s">
        <v>157</v>
      </c>
      <c r="D347" s="89">
        <f>+D349</f>
        <v>0</v>
      </c>
      <c r="E347" s="533" t="e">
        <f>+D347/$D$359</f>
        <v>#DIV/0!</v>
      </c>
    </row>
    <row r="348" spans="1:5" ht="10.199999999999999" hidden="1" customHeight="1">
      <c r="A348" s="532"/>
      <c r="B348" s="286"/>
      <c r="C348" s="320"/>
      <c r="D348" s="89"/>
      <c r="E348" s="533"/>
    </row>
    <row r="349" spans="1:5" ht="10.199999999999999" hidden="1" customHeight="1">
      <c r="A349" s="534" t="s">
        <v>158</v>
      </c>
      <c r="B349" s="294">
        <v>5.01</v>
      </c>
      <c r="C349" s="323" t="s">
        <v>160</v>
      </c>
      <c r="D349" s="535">
        <f>SUM(D350:D351)</f>
        <v>0</v>
      </c>
      <c r="E349" s="533" t="e">
        <f>+D349/$D$359</f>
        <v>#DIV/0!</v>
      </c>
    </row>
    <row r="350" spans="1:5" ht="10.199999999999999" hidden="1" customHeight="1">
      <c r="A350" s="496" t="s">
        <v>158</v>
      </c>
      <c r="B350" s="90" t="s">
        <v>221</v>
      </c>
      <c r="C350" s="318" t="s">
        <v>222</v>
      </c>
      <c r="D350" s="81">
        <v>0</v>
      </c>
      <c r="E350" s="536" t="e">
        <f>+D350/$D$359</f>
        <v>#DIV/0!</v>
      </c>
    </row>
    <row r="351" spans="1:5" ht="10.199999999999999" hidden="1" customHeight="1">
      <c r="A351" s="496" t="s">
        <v>158</v>
      </c>
      <c r="B351" s="90" t="s">
        <v>161</v>
      </c>
      <c r="C351" s="318" t="s">
        <v>162</v>
      </c>
      <c r="D351" s="81">
        <v>0</v>
      </c>
      <c r="E351" s="536" t="e">
        <f>+D351/$D$359</f>
        <v>#DIV/0!</v>
      </c>
    </row>
    <row r="352" spans="1:5" ht="10.199999999999999" hidden="1" customHeight="1">
      <c r="A352" s="496"/>
      <c r="B352" s="90"/>
      <c r="D352" s="81"/>
      <c r="E352" s="536"/>
    </row>
    <row r="353" spans="1:5" ht="10.199999999999999" hidden="1" customHeight="1">
      <c r="A353" s="496"/>
      <c r="B353" s="90"/>
      <c r="D353" s="81"/>
      <c r="E353" s="536"/>
    </row>
    <row r="354" spans="1:5" ht="10.199999999999999" hidden="1" customHeight="1">
      <c r="A354" s="493"/>
      <c r="B354" s="286" t="s">
        <v>191</v>
      </c>
      <c r="C354" s="317" t="s">
        <v>192</v>
      </c>
      <c r="D354" s="89">
        <f>+D356</f>
        <v>0</v>
      </c>
      <c r="E354" s="533" t="e">
        <f>+D354/$D$359</f>
        <v>#DIV/0!</v>
      </c>
    </row>
    <row r="355" spans="1:5" ht="10.199999999999999" hidden="1" customHeight="1">
      <c r="A355" s="493"/>
      <c r="B355" s="412"/>
      <c r="C355" s="289"/>
      <c r="D355" s="540"/>
      <c r="E355" s="536"/>
    </row>
    <row r="356" spans="1:5" ht="12.6" hidden="1" customHeight="1">
      <c r="A356" s="534">
        <v>4</v>
      </c>
      <c r="B356" s="294" t="s">
        <v>193</v>
      </c>
      <c r="C356" s="323" t="s">
        <v>194</v>
      </c>
      <c r="D356" s="539">
        <f>+D357</f>
        <v>0</v>
      </c>
      <c r="E356" s="533" t="e">
        <f>+D356/$D$359</f>
        <v>#DIV/0!</v>
      </c>
    </row>
    <row r="357" spans="1:5" ht="12.6" hidden="1" customHeight="1">
      <c r="A357" s="496">
        <v>4</v>
      </c>
      <c r="B357" s="90" t="s">
        <v>197</v>
      </c>
      <c r="C357" s="318" t="s">
        <v>198</v>
      </c>
      <c r="D357" s="540">
        <v>0</v>
      </c>
      <c r="E357" s="536" t="e">
        <f>+D357/$D$359</f>
        <v>#DIV/0!</v>
      </c>
    </row>
    <row r="358" spans="1:5" ht="10.199999999999999" hidden="1">
      <c r="A358" s="587"/>
      <c r="B358" s="588"/>
      <c r="D358" s="81"/>
      <c r="E358" s="589"/>
    </row>
    <row r="359" spans="1:5" ht="18" hidden="1" customHeight="1">
      <c r="A359" s="737" t="s">
        <v>223</v>
      </c>
      <c r="B359" s="738"/>
      <c r="C359" s="739"/>
      <c r="D359" s="526">
        <f>+D287+D306+D327+D347+D354</f>
        <v>0</v>
      </c>
      <c r="E359" s="527" t="e">
        <f>+D359/D359</f>
        <v>#DIV/0!</v>
      </c>
    </row>
    <row r="360" spans="1:5" ht="10.199999999999999" hidden="1">
      <c r="B360" s="311"/>
      <c r="C360" s="448"/>
    </row>
    <row r="361" spans="1:5" ht="11.25" hidden="1" customHeight="1">
      <c r="B361" s="311"/>
      <c r="C361" s="448"/>
    </row>
    <row r="362" spans="1:5" ht="11.25" hidden="1" customHeight="1">
      <c r="B362" s="311"/>
      <c r="C362" s="448"/>
    </row>
    <row r="363" spans="1:5" ht="12.6" hidden="1" customHeight="1">
      <c r="B363" s="311"/>
      <c r="C363" s="448"/>
    </row>
    <row r="364" spans="1:5" ht="11.25" hidden="1" customHeight="1">
      <c r="B364" s="311"/>
      <c r="C364" s="448"/>
    </row>
    <row r="365" spans="1:5" ht="11.25" hidden="1" customHeight="1">
      <c r="B365" s="560" t="s">
        <v>224</v>
      </c>
      <c r="D365" s="561" t="s">
        <v>225</v>
      </c>
      <c r="E365" s="368" t="s">
        <v>226</v>
      </c>
    </row>
    <row r="366" spans="1:5" ht="11.25" hidden="1" customHeight="1">
      <c r="B366" s="311"/>
      <c r="C366" s="448"/>
    </row>
    <row r="367" spans="1:5" ht="11.25" hidden="1" customHeight="1">
      <c r="A367" s="741" t="s">
        <v>19</v>
      </c>
      <c r="B367" s="741"/>
      <c r="C367" s="737" t="s">
        <v>20</v>
      </c>
      <c r="D367" s="753" t="s">
        <v>21</v>
      </c>
      <c r="E367" s="740" t="s">
        <v>22</v>
      </c>
    </row>
    <row r="368" spans="1:5" ht="11.25" hidden="1" customHeight="1">
      <c r="A368" s="758"/>
      <c r="B368" s="758"/>
      <c r="C368" s="737"/>
      <c r="D368" s="753"/>
      <c r="E368" s="740"/>
    </row>
    <row r="369" spans="1:5" ht="11.25" hidden="1" customHeight="1">
      <c r="A369" s="591"/>
      <c r="B369" s="592"/>
      <c r="C369" s="593"/>
      <c r="D369" s="594"/>
      <c r="E369" s="533"/>
    </row>
    <row r="370" spans="1:5" ht="11.25" hidden="1" customHeight="1">
      <c r="A370" s="595" t="s">
        <v>23</v>
      </c>
      <c r="B370" s="584" t="s">
        <v>24</v>
      </c>
      <c r="C370" s="596" t="s">
        <v>25</v>
      </c>
      <c r="D370" s="597">
        <f>+D372+D375+D380+D384</f>
        <v>0</v>
      </c>
      <c r="E370" s="570" t="e">
        <f>+D370/$D$412</f>
        <v>#DIV/0!</v>
      </c>
    </row>
    <row r="371" spans="1:5" ht="11.25" hidden="1" customHeight="1">
      <c r="A371" s="595"/>
      <c r="B371" s="584"/>
      <c r="C371" s="598"/>
      <c r="D371" s="597"/>
      <c r="E371" s="570"/>
    </row>
    <row r="372" spans="1:5" ht="11.25" hidden="1" customHeight="1">
      <c r="A372" s="562" t="s">
        <v>26</v>
      </c>
      <c r="B372" s="563" t="s">
        <v>27</v>
      </c>
      <c r="C372" s="564" t="s">
        <v>28</v>
      </c>
      <c r="D372" s="565">
        <f>SUM(D373:D373)</f>
        <v>0</v>
      </c>
      <c r="E372" s="570" t="e">
        <f>+D372/$D$412</f>
        <v>#DIV/0!</v>
      </c>
    </row>
    <row r="373" spans="1:5" ht="11.25" hidden="1" customHeight="1">
      <c r="A373" s="567" t="s">
        <v>26</v>
      </c>
      <c r="B373" s="568" t="s">
        <v>29</v>
      </c>
      <c r="C373" s="569" t="s">
        <v>30</v>
      </c>
      <c r="D373" s="81">
        <v>0</v>
      </c>
      <c r="E373" s="586" t="e">
        <f>+D373/$D$412</f>
        <v>#DIV/0!</v>
      </c>
    </row>
    <row r="374" spans="1:5" ht="11.25" hidden="1" customHeight="1">
      <c r="A374" s="567"/>
      <c r="B374" s="568"/>
      <c r="C374" s="569"/>
      <c r="D374" s="566"/>
      <c r="E374" s="586"/>
    </row>
    <row r="375" spans="1:5" ht="11.25" hidden="1" customHeight="1">
      <c r="A375" s="562" t="s">
        <v>26</v>
      </c>
      <c r="B375" s="563" t="s">
        <v>41</v>
      </c>
      <c r="C375" s="564" t="s">
        <v>42</v>
      </c>
      <c r="D375" s="565">
        <f>SUM(D376:D378)</f>
        <v>0</v>
      </c>
      <c r="E375" s="570" t="e">
        <f>+D375/$D$412</f>
        <v>#DIV/0!</v>
      </c>
    </row>
    <row r="376" spans="1:5" ht="11.25" hidden="1" customHeight="1">
      <c r="A376" s="496" t="s">
        <v>26</v>
      </c>
      <c r="B376" s="90" t="s">
        <v>43</v>
      </c>
      <c r="C376" s="318" t="s">
        <v>44</v>
      </c>
      <c r="D376" s="566">
        <v>0</v>
      </c>
      <c r="E376" s="586" t="e">
        <f>+D376/$D$412</f>
        <v>#DIV/0!</v>
      </c>
    </row>
    <row r="377" spans="1:5" ht="11.25" hidden="1" customHeight="1">
      <c r="A377" s="496" t="s">
        <v>26</v>
      </c>
      <c r="B377" s="90" t="s">
        <v>227</v>
      </c>
      <c r="C377" s="318" t="s">
        <v>228</v>
      </c>
      <c r="D377" s="566">
        <v>0</v>
      </c>
      <c r="E377" s="586" t="e">
        <f>+D377/$D$412</f>
        <v>#DIV/0!</v>
      </c>
    </row>
    <row r="378" spans="1:5" ht="11.25" hidden="1" customHeight="1">
      <c r="A378" s="567" t="s">
        <v>26</v>
      </c>
      <c r="B378" s="568" t="s">
        <v>45</v>
      </c>
      <c r="C378" s="569" t="s">
        <v>46</v>
      </c>
      <c r="D378" s="566">
        <v>0</v>
      </c>
      <c r="E378" s="586" t="e">
        <f>+D378/$D$412</f>
        <v>#DIV/0!</v>
      </c>
    </row>
    <row r="379" spans="1:5" ht="11.25" hidden="1" customHeight="1">
      <c r="A379" s="567"/>
      <c r="B379" s="568"/>
      <c r="C379" s="569"/>
      <c r="D379" s="566"/>
      <c r="E379" s="570"/>
    </row>
    <row r="380" spans="1:5" ht="20.399999999999999" hidden="1">
      <c r="A380" s="571" t="s">
        <v>49</v>
      </c>
      <c r="B380" s="572" t="s">
        <v>50</v>
      </c>
      <c r="C380" s="573" t="s">
        <v>51</v>
      </c>
      <c r="D380" s="574">
        <f>SUM(D381:D382)</f>
        <v>0</v>
      </c>
      <c r="E380" s="570" t="e">
        <f>+D380/$D$412</f>
        <v>#DIV/0!</v>
      </c>
    </row>
    <row r="381" spans="1:5" ht="20.399999999999999" hidden="1">
      <c r="A381" s="575" t="s">
        <v>49</v>
      </c>
      <c r="B381" s="576" t="s">
        <v>52</v>
      </c>
      <c r="C381" s="391" t="s">
        <v>53</v>
      </c>
      <c r="D381" s="577">
        <f>((D372+D376+D377)*9.25%)</f>
        <v>0</v>
      </c>
      <c r="E381" s="586" t="e">
        <f>+D381/$D$412</f>
        <v>#DIV/0!</v>
      </c>
    </row>
    <row r="382" spans="1:5" ht="11.25" hidden="1" customHeight="1">
      <c r="A382" s="575" t="s">
        <v>49</v>
      </c>
      <c r="B382" s="576" t="s">
        <v>54</v>
      </c>
      <c r="C382" s="391" t="s">
        <v>55</v>
      </c>
      <c r="D382" s="577">
        <f>((D372+D376+D377)*0.5%)</f>
        <v>0</v>
      </c>
      <c r="E382" s="586" t="e">
        <f>+D382/$D$412</f>
        <v>#DIV/0!</v>
      </c>
    </row>
    <row r="383" spans="1:5" ht="11.25" hidden="1" customHeight="1">
      <c r="A383" s="578"/>
      <c r="B383" s="576"/>
      <c r="C383" s="579"/>
      <c r="D383" s="577"/>
      <c r="E383" s="570"/>
    </row>
    <row r="384" spans="1:5" ht="20.399999999999999" hidden="1">
      <c r="A384" s="571" t="s">
        <v>49</v>
      </c>
      <c r="B384" s="572" t="s">
        <v>56</v>
      </c>
      <c r="C384" s="573" t="s">
        <v>57</v>
      </c>
      <c r="D384" s="574">
        <f>SUM(D385:D387)</f>
        <v>0</v>
      </c>
      <c r="E384" s="570" t="e">
        <f>+D384/$D$412</f>
        <v>#DIV/0!</v>
      </c>
    </row>
    <row r="385" spans="1:5" ht="20.399999999999999" hidden="1">
      <c r="A385" s="575" t="s">
        <v>49</v>
      </c>
      <c r="B385" s="576" t="s">
        <v>58</v>
      </c>
      <c r="C385" s="391" t="s">
        <v>59</v>
      </c>
      <c r="D385" s="577">
        <f>((D372+D376+D377)*5.42%)</f>
        <v>0</v>
      </c>
      <c r="E385" s="586" t="e">
        <f>+D385/$D$412</f>
        <v>#DIV/0!</v>
      </c>
    </row>
    <row r="386" spans="1:5" ht="20.399999999999999" hidden="1">
      <c r="A386" s="580" t="s">
        <v>49</v>
      </c>
      <c r="B386" s="581" t="s">
        <v>60</v>
      </c>
      <c r="C386" s="582" t="s">
        <v>61</v>
      </c>
      <c r="D386" s="577">
        <f>((D372+D376+D377)*3%)</f>
        <v>0</v>
      </c>
      <c r="E386" s="586" t="e">
        <f>+D386/$D$412</f>
        <v>#DIV/0!</v>
      </c>
    </row>
    <row r="387" spans="1:5" ht="11.25" hidden="1" customHeight="1">
      <c r="A387" s="580" t="s">
        <v>49</v>
      </c>
      <c r="B387" s="581" t="s">
        <v>62</v>
      </c>
      <c r="C387" s="582" t="s">
        <v>63</v>
      </c>
      <c r="D387" s="577">
        <f>((D372+D376+D377)*1.5%)</f>
        <v>0</v>
      </c>
      <c r="E387" s="586" t="e">
        <f>+D387/$D$412</f>
        <v>#DIV/0!</v>
      </c>
    </row>
    <row r="388" spans="1:5" ht="11.25" hidden="1" customHeight="1">
      <c r="A388" s="599"/>
      <c r="B388" s="600"/>
      <c r="C388" s="351"/>
      <c r="D388" s="594"/>
      <c r="E388" s="533"/>
    </row>
    <row r="389" spans="1:5" ht="11.25" hidden="1" customHeight="1">
      <c r="A389" s="532"/>
      <c r="B389" s="286"/>
      <c r="C389" s="355"/>
      <c r="D389" s="594"/>
      <c r="E389" s="533"/>
    </row>
    <row r="390" spans="1:5" ht="11.25" hidden="1" customHeight="1">
      <c r="A390" s="532" t="s">
        <v>64</v>
      </c>
      <c r="B390" s="286">
        <v>2</v>
      </c>
      <c r="C390" s="317" t="s">
        <v>122</v>
      </c>
      <c r="D390" s="601">
        <f>+D399+D392+D396+D403</f>
        <v>0</v>
      </c>
      <c r="E390" s="533" t="e">
        <f>+D390/D412</f>
        <v>#DIV/0!</v>
      </c>
    </row>
    <row r="391" spans="1:5" ht="11.25" hidden="1" customHeight="1">
      <c r="A391" s="532"/>
      <c r="B391" s="286"/>
      <c r="C391" s="355"/>
      <c r="D391" s="594"/>
      <c r="E391" s="536"/>
    </row>
    <row r="392" spans="1:5" ht="11.25" hidden="1" customHeight="1">
      <c r="A392" s="534" t="s">
        <v>64</v>
      </c>
      <c r="B392" s="294" t="s">
        <v>123</v>
      </c>
      <c r="C392" s="323" t="s">
        <v>124</v>
      </c>
      <c r="D392" s="574">
        <f>SUM(D393:D394)</f>
        <v>0</v>
      </c>
      <c r="E392" s="533" t="e">
        <f>+D392/D412</f>
        <v>#DIV/0!</v>
      </c>
    </row>
    <row r="393" spans="1:5" ht="11.25" hidden="1" customHeight="1">
      <c r="A393" s="541" t="s">
        <v>64</v>
      </c>
      <c r="B393" s="412" t="s">
        <v>125</v>
      </c>
      <c r="C393" s="552" t="s">
        <v>217</v>
      </c>
      <c r="D393" s="81">
        <v>0</v>
      </c>
      <c r="E393" s="536" t="e">
        <f>+D393/D412</f>
        <v>#DIV/0!</v>
      </c>
    </row>
    <row r="394" spans="1:5" ht="11.25" hidden="1" customHeight="1">
      <c r="A394" s="496" t="s">
        <v>64</v>
      </c>
      <c r="B394" s="90" t="s">
        <v>127</v>
      </c>
      <c r="C394" s="318" t="s">
        <v>128</v>
      </c>
      <c r="D394" s="577">
        <v>0</v>
      </c>
      <c r="E394" s="536" t="e">
        <f>+D394/D412</f>
        <v>#DIV/0!</v>
      </c>
    </row>
    <row r="395" spans="1:5" ht="11.25" hidden="1" customHeight="1">
      <c r="A395" s="532"/>
      <c r="B395" s="286"/>
      <c r="C395" s="355"/>
      <c r="D395" s="594"/>
      <c r="E395" s="536"/>
    </row>
    <row r="396" spans="1:5" ht="20.399999999999999" hidden="1">
      <c r="A396" s="534" t="s">
        <v>64</v>
      </c>
      <c r="B396" s="294" t="s">
        <v>131</v>
      </c>
      <c r="C396" s="323" t="s">
        <v>132</v>
      </c>
      <c r="D396" s="574">
        <f>+D397</f>
        <v>0</v>
      </c>
      <c r="E396" s="533" t="e">
        <f>+D396/D412</f>
        <v>#DIV/0!</v>
      </c>
    </row>
    <row r="397" spans="1:5" ht="11.25" hidden="1" customHeight="1">
      <c r="A397" s="496" t="s">
        <v>64</v>
      </c>
      <c r="B397" s="90" t="s">
        <v>133</v>
      </c>
      <c r="C397" s="318" t="s">
        <v>134</v>
      </c>
      <c r="D397" s="577">
        <v>0</v>
      </c>
      <c r="E397" s="536" t="e">
        <f>+D397/D412</f>
        <v>#DIV/0!</v>
      </c>
    </row>
    <row r="398" spans="1:5" ht="11.25" hidden="1" customHeight="1">
      <c r="A398" s="532"/>
      <c r="B398" s="286"/>
      <c r="C398" s="355"/>
      <c r="D398" s="594"/>
      <c r="E398" s="536"/>
    </row>
    <row r="399" spans="1:5" ht="11.25" hidden="1" customHeight="1">
      <c r="A399" s="534" t="s">
        <v>64</v>
      </c>
      <c r="B399" s="294" t="s">
        <v>139</v>
      </c>
      <c r="C399" s="323" t="s">
        <v>140</v>
      </c>
      <c r="D399" s="574">
        <f>SUM(D400:D401)</f>
        <v>0</v>
      </c>
      <c r="E399" s="533" t="e">
        <f>+D399/D412</f>
        <v>#DIV/0!</v>
      </c>
    </row>
    <row r="400" spans="1:5" ht="11.25" hidden="1" customHeight="1">
      <c r="A400" s="496" t="s">
        <v>64</v>
      </c>
      <c r="B400" s="90" t="s">
        <v>141</v>
      </c>
      <c r="C400" s="318" t="s">
        <v>142</v>
      </c>
      <c r="D400" s="577">
        <v>0</v>
      </c>
      <c r="E400" s="536" t="e">
        <f>+D400/D412</f>
        <v>#DIV/0!</v>
      </c>
    </row>
    <row r="401" spans="1:5" ht="11.25" hidden="1" customHeight="1">
      <c r="A401" s="496" t="s">
        <v>64</v>
      </c>
      <c r="B401" s="90" t="s">
        <v>143</v>
      </c>
      <c r="C401" s="318" t="s">
        <v>144</v>
      </c>
      <c r="D401" s="577">
        <v>0</v>
      </c>
      <c r="E401" s="536" t="e">
        <f>+D401/D412</f>
        <v>#DIV/0!</v>
      </c>
    </row>
    <row r="402" spans="1:5" ht="11.25" hidden="1" customHeight="1">
      <c r="A402" s="602"/>
      <c r="B402" s="603"/>
      <c r="D402" s="604"/>
      <c r="E402" s="536"/>
    </row>
    <row r="403" spans="1:5" ht="11.25" hidden="1" customHeight="1">
      <c r="A403" s="534" t="s">
        <v>64</v>
      </c>
      <c r="B403" s="294" t="s">
        <v>145</v>
      </c>
      <c r="C403" s="323" t="s">
        <v>146</v>
      </c>
      <c r="D403" s="574">
        <f>+D404</f>
        <v>0</v>
      </c>
      <c r="E403" s="533" t="e">
        <f>+D403/D412</f>
        <v>#DIV/0!</v>
      </c>
    </row>
    <row r="404" spans="1:5" ht="11.25" hidden="1" customHeight="1">
      <c r="A404" s="602" t="s">
        <v>64</v>
      </c>
      <c r="B404" s="603" t="s">
        <v>155</v>
      </c>
      <c r="C404" s="318" t="s">
        <v>156</v>
      </c>
      <c r="D404" s="577">
        <v>0</v>
      </c>
      <c r="E404" s="536" t="e">
        <f>+D404/D412</f>
        <v>#DIV/0!</v>
      </c>
    </row>
    <row r="405" spans="1:5" ht="11.25" hidden="1" customHeight="1">
      <c r="A405" s="605"/>
      <c r="B405" s="606"/>
      <c r="C405" s="373"/>
      <c r="D405" s="594"/>
      <c r="E405" s="536"/>
    </row>
    <row r="406" spans="1:5" ht="11.25" hidden="1" customHeight="1">
      <c r="A406" s="605"/>
      <c r="B406" s="606"/>
      <c r="C406" s="373"/>
      <c r="D406" s="594"/>
      <c r="E406" s="536"/>
    </row>
    <row r="407" spans="1:5" ht="11.25" hidden="1" customHeight="1">
      <c r="A407" s="532">
        <v>2</v>
      </c>
      <c r="B407" s="286">
        <v>5</v>
      </c>
      <c r="C407" s="317" t="s">
        <v>157</v>
      </c>
      <c r="D407" s="601">
        <f>+D409</f>
        <v>0</v>
      </c>
      <c r="E407" s="533" t="e">
        <f>+D407/$D$412</f>
        <v>#DIV/0!</v>
      </c>
    </row>
    <row r="408" spans="1:5" ht="11.25" hidden="1" customHeight="1">
      <c r="A408" s="532"/>
      <c r="B408" s="286"/>
      <c r="C408" s="320"/>
      <c r="D408" s="601"/>
      <c r="E408" s="533"/>
    </row>
    <row r="409" spans="1:5" ht="11.25" hidden="1" customHeight="1">
      <c r="A409" s="534"/>
      <c r="B409" s="294" t="s">
        <v>171</v>
      </c>
      <c r="C409" s="323" t="s">
        <v>172</v>
      </c>
      <c r="D409" s="607">
        <f>+D410</f>
        <v>0</v>
      </c>
      <c r="E409" s="533" t="e">
        <f>+D409/$D$412</f>
        <v>#DIV/0!</v>
      </c>
    </row>
    <row r="410" spans="1:5" ht="11.25" hidden="1" customHeight="1">
      <c r="A410" s="496" t="s">
        <v>229</v>
      </c>
      <c r="B410" s="90" t="s">
        <v>230</v>
      </c>
      <c r="C410" s="318" t="s">
        <v>231</v>
      </c>
      <c r="D410" s="608">
        <v>0</v>
      </c>
      <c r="E410" s="536" t="e">
        <f>+D410/$D$412</f>
        <v>#DIV/0!</v>
      </c>
    </row>
    <row r="411" spans="1:5" ht="11.25" hidden="1" customHeight="1">
      <c r="A411" s="496"/>
      <c r="B411" s="90"/>
      <c r="D411" s="609"/>
      <c r="E411" s="536"/>
    </row>
    <row r="412" spans="1:5" ht="18" hidden="1" customHeight="1">
      <c r="A412" s="742" t="s">
        <v>232</v>
      </c>
      <c r="B412" s="743"/>
      <c r="C412" s="744"/>
      <c r="D412" s="610">
        <f>+D407+D370+D390</f>
        <v>0</v>
      </c>
      <c r="E412" s="611" t="e">
        <f>+D412/D412</f>
        <v>#DIV/0!</v>
      </c>
    </row>
    <row r="413" spans="1:5" ht="10.199999999999999" hidden="1">
      <c r="A413" s="612"/>
      <c r="B413" s="612"/>
      <c r="C413" s="612"/>
      <c r="D413" s="613"/>
      <c r="E413" s="614"/>
    </row>
    <row r="414" spans="1:5" ht="10.199999999999999" hidden="1">
      <c r="A414" s="612"/>
      <c r="B414" s="612"/>
      <c r="C414" s="612"/>
      <c r="D414" s="613"/>
      <c r="E414" s="614"/>
    </row>
    <row r="415" spans="1:5" ht="10.199999999999999" hidden="1">
      <c r="A415" s="612"/>
      <c r="B415" s="612"/>
      <c r="C415" s="612"/>
      <c r="D415" s="613"/>
      <c r="E415" s="614"/>
    </row>
    <row r="416" spans="1:5" ht="10.199999999999999" hidden="1">
      <c r="A416" s="612"/>
      <c r="B416" s="612"/>
      <c r="C416" s="612"/>
      <c r="D416" s="613"/>
      <c r="E416" s="614"/>
    </row>
    <row r="417" spans="1:5" ht="10.199999999999999" hidden="1">
      <c r="A417" s="612"/>
      <c r="B417" s="612"/>
      <c r="C417" s="612"/>
      <c r="D417" s="613"/>
      <c r="E417" s="614"/>
    </row>
    <row r="418" spans="1:5" ht="10.199999999999999" hidden="1">
      <c r="B418" s="560" t="s">
        <v>233</v>
      </c>
      <c r="D418" s="561" t="s">
        <v>234</v>
      </c>
      <c r="E418" s="368" t="s">
        <v>235</v>
      </c>
    </row>
    <row r="419" spans="1:5" ht="13.8" hidden="1" customHeight="1">
      <c r="B419" s="311"/>
      <c r="C419" s="448"/>
    </row>
    <row r="420" spans="1:5" ht="10.199999999999999" hidden="1">
      <c r="A420" s="741" t="s">
        <v>19</v>
      </c>
      <c r="B420" s="741"/>
      <c r="C420" s="751" t="s">
        <v>20</v>
      </c>
      <c r="D420" s="752" t="s">
        <v>21</v>
      </c>
      <c r="E420" s="740" t="s">
        <v>22</v>
      </c>
    </row>
    <row r="421" spans="1:5" ht="10.199999999999999" hidden="1">
      <c r="A421" s="741"/>
      <c r="B421" s="741"/>
      <c r="C421" s="751"/>
      <c r="D421" s="752"/>
      <c r="E421" s="740"/>
    </row>
    <row r="422" spans="1:5" ht="10.199999999999999" hidden="1">
      <c r="A422" s="591"/>
      <c r="B422" s="592"/>
      <c r="C422" s="593"/>
      <c r="D422" s="530"/>
      <c r="E422" s="615"/>
    </row>
    <row r="423" spans="1:5" ht="10.199999999999999" hidden="1">
      <c r="A423" s="595" t="s">
        <v>23</v>
      </c>
      <c r="B423" s="584" t="s">
        <v>24</v>
      </c>
      <c r="C423" s="596" t="s">
        <v>25</v>
      </c>
      <c r="D423" s="597">
        <f>+D425+D428+D433+D437</f>
        <v>0</v>
      </c>
      <c r="E423" s="570" t="e">
        <f>+D423/$D$469</f>
        <v>#DIV/0!</v>
      </c>
    </row>
    <row r="424" spans="1:5" ht="10.199999999999999" hidden="1">
      <c r="A424" s="595"/>
      <c r="B424" s="584"/>
      <c r="C424" s="598"/>
      <c r="D424" s="597"/>
      <c r="E424" s="570"/>
    </row>
    <row r="425" spans="1:5" ht="10.199999999999999" hidden="1">
      <c r="A425" s="562" t="s">
        <v>26</v>
      </c>
      <c r="B425" s="563" t="s">
        <v>27</v>
      </c>
      <c r="C425" s="564" t="s">
        <v>28</v>
      </c>
      <c r="D425" s="565">
        <f>SUM(D426:D426)</f>
        <v>0</v>
      </c>
      <c r="E425" s="570" t="e">
        <f>+D425/$D$469</f>
        <v>#DIV/0!</v>
      </c>
    </row>
    <row r="426" spans="1:5" ht="10.199999999999999" hidden="1">
      <c r="A426" s="567" t="s">
        <v>26</v>
      </c>
      <c r="B426" s="568" t="s">
        <v>29</v>
      </c>
      <c r="C426" s="569" t="s">
        <v>30</v>
      </c>
      <c r="D426" s="81">
        <v>0</v>
      </c>
      <c r="E426" s="586" t="e">
        <f>+D426/$D$469</f>
        <v>#DIV/0!</v>
      </c>
    </row>
    <row r="427" spans="1:5" ht="10.199999999999999" hidden="1">
      <c r="A427" s="567"/>
      <c r="B427" s="568"/>
      <c r="C427" s="569"/>
      <c r="D427" s="566"/>
      <c r="E427" s="586"/>
    </row>
    <row r="428" spans="1:5" ht="10.199999999999999" hidden="1">
      <c r="A428" s="562" t="s">
        <v>26</v>
      </c>
      <c r="B428" s="563" t="s">
        <v>41</v>
      </c>
      <c r="C428" s="564" t="s">
        <v>42</v>
      </c>
      <c r="D428" s="565">
        <f>SUM(D429:D431)</f>
        <v>0</v>
      </c>
      <c r="E428" s="570" t="e">
        <f>+D428/$D$469</f>
        <v>#DIV/0!</v>
      </c>
    </row>
    <row r="429" spans="1:5" ht="10.199999999999999" hidden="1">
      <c r="A429" s="496" t="s">
        <v>26</v>
      </c>
      <c r="B429" s="90" t="s">
        <v>43</v>
      </c>
      <c r="C429" s="318" t="s">
        <v>44</v>
      </c>
      <c r="D429" s="566">
        <v>0</v>
      </c>
      <c r="E429" s="586" t="e">
        <f>+D429/$D$469</f>
        <v>#DIV/0!</v>
      </c>
    </row>
    <row r="430" spans="1:5" ht="10.199999999999999" hidden="1">
      <c r="A430" s="567" t="s">
        <v>26</v>
      </c>
      <c r="B430" s="568" t="s">
        <v>45</v>
      </c>
      <c r="C430" s="569" t="s">
        <v>46</v>
      </c>
      <c r="D430" s="566">
        <v>0</v>
      </c>
      <c r="E430" s="586" t="e">
        <f>+D430/$D$469</f>
        <v>#DIV/0!</v>
      </c>
    </row>
    <row r="431" spans="1:5" ht="10.199999999999999" hidden="1">
      <c r="A431" s="567" t="s">
        <v>26</v>
      </c>
      <c r="B431" s="568" t="s">
        <v>47</v>
      </c>
      <c r="C431" s="569" t="s">
        <v>48</v>
      </c>
      <c r="D431" s="566">
        <v>0</v>
      </c>
      <c r="E431" s="586" t="e">
        <f>+D431/$D$469</f>
        <v>#DIV/0!</v>
      </c>
    </row>
    <row r="432" spans="1:5" ht="10.199999999999999" hidden="1">
      <c r="A432" s="567"/>
      <c r="B432" s="568"/>
      <c r="C432" s="569"/>
      <c r="D432" s="566"/>
      <c r="E432" s="570"/>
    </row>
    <row r="433" spans="1:5" ht="20.399999999999999" hidden="1">
      <c r="A433" s="571" t="s">
        <v>49</v>
      </c>
      <c r="B433" s="572" t="s">
        <v>50</v>
      </c>
      <c r="C433" s="573" t="s">
        <v>51</v>
      </c>
      <c r="D433" s="574">
        <f>SUM(D434:D435)</f>
        <v>0</v>
      </c>
      <c r="E433" s="570" t="e">
        <f>+D433/$D$469</f>
        <v>#DIV/0!</v>
      </c>
    </row>
    <row r="434" spans="1:5" ht="20.399999999999999" hidden="1">
      <c r="A434" s="575" t="s">
        <v>49</v>
      </c>
      <c r="B434" s="576" t="s">
        <v>52</v>
      </c>
      <c r="C434" s="391" t="s">
        <v>53</v>
      </c>
      <c r="D434" s="577">
        <v>0</v>
      </c>
      <c r="E434" s="586" t="e">
        <f>+D434/$D$469</f>
        <v>#DIV/0!</v>
      </c>
    </row>
    <row r="435" spans="1:5" ht="10.199999999999999" hidden="1">
      <c r="A435" s="575" t="s">
        <v>49</v>
      </c>
      <c r="B435" s="576" t="s">
        <v>54</v>
      </c>
      <c r="C435" s="391" t="s">
        <v>55</v>
      </c>
      <c r="D435" s="577">
        <v>0</v>
      </c>
      <c r="E435" s="586" t="e">
        <f>+D435/$D$469</f>
        <v>#DIV/0!</v>
      </c>
    </row>
    <row r="436" spans="1:5" ht="10.199999999999999" hidden="1">
      <c r="A436" s="578"/>
      <c r="B436" s="576"/>
      <c r="C436" s="579"/>
      <c r="D436" s="577"/>
      <c r="E436" s="570"/>
    </row>
    <row r="437" spans="1:5" ht="20.399999999999999" hidden="1">
      <c r="A437" s="571" t="s">
        <v>49</v>
      </c>
      <c r="B437" s="572" t="s">
        <v>56</v>
      </c>
      <c r="C437" s="573" t="s">
        <v>57</v>
      </c>
      <c r="D437" s="574">
        <f>SUM(D438:D440)</f>
        <v>0</v>
      </c>
      <c r="E437" s="570" t="e">
        <f>+D437/$D$469</f>
        <v>#DIV/0!</v>
      </c>
    </row>
    <row r="438" spans="1:5" ht="20.399999999999999" hidden="1">
      <c r="A438" s="575" t="s">
        <v>49</v>
      </c>
      <c r="B438" s="576" t="s">
        <v>58</v>
      </c>
      <c r="C438" s="391" t="s">
        <v>59</v>
      </c>
      <c r="D438" s="577">
        <v>0</v>
      </c>
      <c r="E438" s="586" t="e">
        <f>+D438/$D$469</f>
        <v>#DIV/0!</v>
      </c>
    </row>
    <row r="439" spans="1:5" ht="20.399999999999999" hidden="1">
      <c r="A439" s="580" t="s">
        <v>49</v>
      </c>
      <c r="B439" s="581" t="s">
        <v>60</v>
      </c>
      <c r="C439" s="582" t="s">
        <v>61</v>
      </c>
      <c r="D439" s="577">
        <v>0</v>
      </c>
      <c r="E439" s="586" t="e">
        <f>+D439/$D$469</f>
        <v>#DIV/0!</v>
      </c>
    </row>
    <row r="440" spans="1:5" ht="10.199999999999999" hidden="1">
      <c r="A440" s="580" t="s">
        <v>49</v>
      </c>
      <c r="B440" s="581" t="s">
        <v>62</v>
      </c>
      <c r="C440" s="582" t="s">
        <v>63</v>
      </c>
      <c r="D440" s="577">
        <v>0</v>
      </c>
      <c r="E440" s="586" t="e">
        <f>+D440/$D$469</f>
        <v>#DIV/0!</v>
      </c>
    </row>
    <row r="441" spans="1:5" ht="10.199999999999999" hidden="1">
      <c r="A441" s="599"/>
      <c r="B441" s="599"/>
      <c r="C441" s="351"/>
      <c r="D441" s="616"/>
      <c r="E441" s="615"/>
    </row>
    <row r="442" spans="1:5" ht="10.199999999999999" hidden="1">
      <c r="A442" s="599"/>
      <c r="B442" s="599"/>
      <c r="C442" s="351"/>
      <c r="D442" s="616"/>
      <c r="E442" s="615"/>
    </row>
    <row r="443" spans="1:5" ht="10.199999999999999" hidden="1">
      <c r="A443" s="595" t="s">
        <v>64</v>
      </c>
      <c r="B443" s="584">
        <v>2</v>
      </c>
      <c r="C443" s="596" t="s">
        <v>122</v>
      </c>
      <c r="D443" s="597">
        <f>+D445+D450+D453+D459+D456</f>
        <v>0</v>
      </c>
      <c r="E443" s="570" t="e">
        <f>+D443/$D$469</f>
        <v>#DIV/0!</v>
      </c>
    </row>
    <row r="444" spans="1:5" ht="10.199999999999999" hidden="1">
      <c r="A444" s="543"/>
      <c r="B444" s="286"/>
      <c r="C444" s="355"/>
      <c r="D444" s="616"/>
      <c r="E444" s="586"/>
    </row>
    <row r="445" spans="1:5" ht="10.199999999999999" hidden="1">
      <c r="A445" s="571" t="s">
        <v>64</v>
      </c>
      <c r="B445" s="572" t="s">
        <v>123</v>
      </c>
      <c r="C445" s="573" t="s">
        <v>124</v>
      </c>
      <c r="D445" s="574">
        <f>SUM(D446:D448)</f>
        <v>0</v>
      </c>
      <c r="E445" s="570" t="e">
        <f>+D445/$D$469</f>
        <v>#DIV/0!</v>
      </c>
    </row>
    <row r="446" spans="1:5" ht="10.199999999999999" hidden="1">
      <c r="A446" s="575" t="s">
        <v>64</v>
      </c>
      <c r="B446" s="576" t="s">
        <v>125</v>
      </c>
      <c r="C446" s="391" t="s">
        <v>126</v>
      </c>
      <c r="D446" s="577">
        <v>0</v>
      </c>
      <c r="E446" s="586" t="e">
        <f>+D446/$D$469</f>
        <v>#DIV/0!</v>
      </c>
    </row>
    <row r="447" spans="1:5" ht="10.199999999999999" hidden="1">
      <c r="A447" s="580" t="s">
        <v>64</v>
      </c>
      <c r="B447" s="576" t="s">
        <v>127</v>
      </c>
      <c r="C447" s="391" t="s">
        <v>128</v>
      </c>
      <c r="D447" s="577">
        <v>0</v>
      </c>
      <c r="E447" s="586" t="e">
        <f>+D447/$D$469</f>
        <v>#DIV/0!</v>
      </c>
    </row>
    <row r="448" spans="1:5" ht="10.199999999999999" hidden="1">
      <c r="A448" s="580" t="s">
        <v>64</v>
      </c>
      <c r="B448" s="576" t="s">
        <v>218</v>
      </c>
      <c r="C448" s="391" t="s">
        <v>219</v>
      </c>
      <c r="D448" s="577">
        <v>0</v>
      </c>
      <c r="E448" s="586" t="e">
        <f>+D448/$D$469</f>
        <v>#DIV/0!</v>
      </c>
    </row>
    <row r="449" spans="1:5" ht="10.199999999999999" hidden="1">
      <c r="A449" s="543"/>
      <c r="B449" s="286"/>
      <c r="C449" s="355"/>
      <c r="D449" s="616"/>
      <c r="E449" s="536"/>
    </row>
    <row r="450" spans="1:5" ht="10.199999999999999" hidden="1">
      <c r="A450" s="571" t="s">
        <v>64</v>
      </c>
      <c r="B450" s="572" t="s">
        <v>236</v>
      </c>
      <c r="C450" s="573" t="s">
        <v>237</v>
      </c>
      <c r="D450" s="574">
        <f>+D451</f>
        <v>0</v>
      </c>
      <c r="E450" s="570" t="e">
        <f>+D450/$D$469</f>
        <v>#DIV/0!</v>
      </c>
    </row>
    <row r="451" spans="1:5" ht="10.199999999999999" hidden="1">
      <c r="A451" s="575" t="s">
        <v>64</v>
      </c>
      <c r="B451" s="576" t="s">
        <v>238</v>
      </c>
      <c r="C451" s="391" t="s">
        <v>239</v>
      </c>
      <c r="D451" s="577">
        <v>0</v>
      </c>
      <c r="E451" s="586" t="e">
        <f>+D451/$D$469</f>
        <v>#DIV/0!</v>
      </c>
    </row>
    <row r="452" spans="1:5" ht="10.199999999999999" hidden="1">
      <c r="A452" s="543"/>
      <c r="B452" s="286"/>
      <c r="C452" s="355"/>
      <c r="D452" s="616"/>
      <c r="E452" s="536"/>
    </row>
    <row r="453" spans="1:5" ht="20.399999999999999" hidden="1">
      <c r="A453" s="499" t="s">
        <v>64</v>
      </c>
      <c r="B453" s="294" t="s">
        <v>131</v>
      </c>
      <c r="C453" s="617" t="s">
        <v>132</v>
      </c>
      <c r="D453" s="539">
        <f>SUM(D454:D454)</f>
        <v>0</v>
      </c>
      <c r="E453" s="570" t="e">
        <f>+D453/$D$469</f>
        <v>#DIV/0!</v>
      </c>
    </row>
    <row r="454" spans="1:5" ht="10.199999999999999" hidden="1">
      <c r="A454" s="281" t="s">
        <v>64</v>
      </c>
      <c r="B454" s="90" t="s">
        <v>240</v>
      </c>
      <c r="C454" s="550" t="s">
        <v>241</v>
      </c>
      <c r="D454" s="81">
        <v>0</v>
      </c>
      <c r="E454" s="586" t="e">
        <f>+D454/$D$469</f>
        <v>#DIV/0!</v>
      </c>
    </row>
    <row r="455" spans="1:5" ht="10.199999999999999" hidden="1">
      <c r="A455" s="543"/>
      <c r="B455" s="286"/>
      <c r="C455" s="355"/>
      <c r="D455" s="616"/>
      <c r="E455" s="586"/>
    </row>
    <row r="456" spans="1:5" ht="10.199999999999999" hidden="1">
      <c r="A456" s="499" t="s">
        <v>64</v>
      </c>
      <c r="B456" s="294">
        <v>2.04</v>
      </c>
      <c r="C456" s="617" t="s">
        <v>220</v>
      </c>
      <c r="D456" s="539">
        <f>+D457</f>
        <v>0</v>
      </c>
      <c r="E456" s="586" t="e">
        <f>+D456/$D$469</f>
        <v>#DIV/0!</v>
      </c>
    </row>
    <row r="457" spans="1:5" ht="10.199999999999999" hidden="1">
      <c r="A457" s="281" t="s">
        <v>64</v>
      </c>
      <c r="B457" s="90" t="s">
        <v>143</v>
      </c>
      <c r="C457" s="550" t="s">
        <v>144</v>
      </c>
      <c r="D457" s="81">
        <v>0</v>
      </c>
      <c r="E457" s="586" t="e">
        <f t="shared" ref="E457" si="4">+D457/$D$469</f>
        <v>#DIV/0!</v>
      </c>
    </row>
    <row r="458" spans="1:5" ht="10.199999999999999" hidden="1">
      <c r="A458" s="543"/>
      <c r="B458" s="286"/>
      <c r="C458" s="355"/>
      <c r="D458" s="616"/>
      <c r="E458" s="536"/>
    </row>
    <row r="459" spans="1:5" ht="10.199999999999999" hidden="1">
      <c r="A459" s="275" t="s">
        <v>64</v>
      </c>
      <c r="B459" s="294">
        <v>2.99</v>
      </c>
      <c r="C459" s="618" t="s">
        <v>209</v>
      </c>
      <c r="D459" s="535">
        <f>SUM(D460:D461)</f>
        <v>0</v>
      </c>
      <c r="E459" s="570" t="e">
        <f>+D459/$D$469</f>
        <v>#DIV/0!</v>
      </c>
    </row>
    <row r="460" spans="1:5" ht="10.199999999999999" hidden="1">
      <c r="A460" s="80" t="s">
        <v>64</v>
      </c>
      <c r="B460" s="90" t="s">
        <v>151</v>
      </c>
      <c r="C460" s="68" t="s">
        <v>152</v>
      </c>
      <c r="D460" s="81">
        <v>0</v>
      </c>
      <c r="E460" s="586" t="e">
        <f>+D460/$D$469</f>
        <v>#DIV/0!</v>
      </c>
    </row>
    <row r="461" spans="1:5" ht="10.199999999999999" hidden="1">
      <c r="A461" s="80" t="s">
        <v>64</v>
      </c>
      <c r="B461" s="90" t="s">
        <v>153</v>
      </c>
      <c r="C461" s="68" t="s">
        <v>154</v>
      </c>
      <c r="D461" s="81">
        <v>0</v>
      </c>
      <c r="E461" s="586" t="e">
        <f>+D461/$D$469</f>
        <v>#DIV/0!</v>
      </c>
    </row>
    <row r="462" spans="1:5" ht="10.199999999999999" hidden="1">
      <c r="A462" s="543"/>
      <c r="B462" s="286"/>
      <c r="C462" s="355"/>
      <c r="D462" s="616"/>
      <c r="E462" s="536"/>
    </row>
    <row r="463" spans="1:5" ht="10.199999999999999" hidden="1">
      <c r="A463" s="543"/>
      <c r="B463" s="286"/>
      <c r="C463" s="355"/>
      <c r="D463" s="616"/>
      <c r="E463" s="536"/>
    </row>
    <row r="464" spans="1:5" ht="10.199999999999999" hidden="1">
      <c r="A464" s="580"/>
      <c r="B464" s="286" t="s">
        <v>191</v>
      </c>
      <c r="C464" s="317" t="s">
        <v>192</v>
      </c>
      <c r="D464" s="597">
        <f>+D466</f>
        <v>0</v>
      </c>
      <c r="E464" s="570" t="e">
        <f>+D464/$D$469</f>
        <v>#DIV/0!</v>
      </c>
    </row>
    <row r="465" spans="1:5" ht="10.199999999999999" hidden="1">
      <c r="A465" s="580"/>
      <c r="B465" s="581"/>
      <c r="C465" s="582"/>
      <c r="D465" s="577"/>
      <c r="E465" s="586"/>
    </row>
    <row r="466" spans="1:5" ht="10.199999999999999" hidden="1">
      <c r="A466" s="534">
        <v>4</v>
      </c>
      <c r="B466" s="294" t="s">
        <v>193</v>
      </c>
      <c r="C466" s="323" t="s">
        <v>194</v>
      </c>
      <c r="D466" s="574">
        <f>+D467</f>
        <v>0</v>
      </c>
      <c r="E466" s="570" t="e">
        <f>+D466/$D$469</f>
        <v>#DIV/0!</v>
      </c>
    </row>
    <row r="467" spans="1:5" ht="10.199999999999999" hidden="1">
      <c r="A467" s="496">
        <v>4</v>
      </c>
      <c r="B467" s="568" t="s">
        <v>197</v>
      </c>
      <c r="C467" s="318" t="s">
        <v>198</v>
      </c>
      <c r="D467" s="577">
        <v>0</v>
      </c>
      <c r="E467" s="586" t="e">
        <f>+D467/$D$469</f>
        <v>#DIV/0!</v>
      </c>
    </row>
    <row r="468" spans="1:5" ht="10.199999999999999" hidden="1">
      <c r="A468" s="496"/>
      <c r="B468" s="90"/>
      <c r="D468" s="81"/>
      <c r="E468" s="536"/>
    </row>
    <row r="469" spans="1:5" ht="18" hidden="1" customHeight="1">
      <c r="A469" s="742" t="s">
        <v>242</v>
      </c>
      <c r="B469" s="743"/>
      <c r="C469" s="744"/>
      <c r="D469" s="619">
        <f>+D464+D423+D443</f>
        <v>0</v>
      </c>
      <c r="E469" s="611" t="e">
        <f>+D469/D469</f>
        <v>#DIV/0!</v>
      </c>
    </row>
    <row r="470" spans="1:5" ht="11.25" hidden="1" customHeight="1">
      <c r="B470" s="311"/>
      <c r="C470" s="448"/>
    </row>
    <row r="471" spans="1:5" ht="11.25" hidden="1" customHeight="1">
      <c r="B471" s="311"/>
      <c r="C471" s="448"/>
    </row>
    <row r="472" spans="1:5" ht="11.25" hidden="1" customHeight="1">
      <c r="B472" s="311"/>
      <c r="C472" s="448"/>
    </row>
    <row r="473" spans="1:5" ht="11.25" hidden="1" customHeight="1">
      <c r="B473" s="311"/>
      <c r="C473" s="448"/>
    </row>
    <row r="474" spans="1:5" ht="11.25" hidden="1" customHeight="1">
      <c r="B474" s="311"/>
      <c r="C474" s="448"/>
    </row>
    <row r="475" spans="1:5" ht="11.25" hidden="1" customHeight="1">
      <c r="B475" s="560" t="s">
        <v>243</v>
      </c>
      <c r="D475" s="561" t="s">
        <v>244</v>
      </c>
    </row>
    <row r="476" spans="1:5" ht="11.25" hidden="1" customHeight="1">
      <c r="C476" s="481"/>
      <c r="D476" s="352"/>
    </row>
    <row r="477" spans="1:5" ht="10.199999999999999" hidden="1">
      <c r="A477" s="741" t="s">
        <v>19</v>
      </c>
      <c r="B477" s="741"/>
      <c r="C477" s="751" t="s">
        <v>20</v>
      </c>
      <c r="D477" s="752" t="s">
        <v>21</v>
      </c>
      <c r="E477" s="740" t="s">
        <v>22</v>
      </c>
    </row>
    <row r="478" spans="1:5" ht="10.199999999999999" hidden="1">
      <c r="A478" s="741"/>
      <c r="B478" s="741"/>
      <c r="C478" s="751"/>
      <c r="D478" s="752"/>
      <c r="E478" s="740"/>
    </row>
    <row r="479" spans="1:5" ht="10.199999999999999" hidden="1">
      <c r="A479" s="528"/>
      <c r="B479" s="529"/>
      <c r="C479" s="355"/>
      <c r="D479" s="530"/>
      <c r="E479" s="531"/>
    </row>
    <row r="480" spans="1:5" ht="10.199999999999999" hidden="1">
      <c r="A480" s="532" t="s">
        <v>23</v>
      </c>
      <c r="B480" s="286" t="s">
        <v>24</v>
      </c>
      <c r="C480" s="317" t="s">
        <v>25</v>
      </c>
      <c r="D480" s="89">
        <f>+D482+D486+D491+D495</f>
        <v>0</v>
      </c>
      <c r="E480" s="533" t="e">
        <f>+D480/$D$568</f>
        <v>#DIV/0!</v>
      </c>
    </row>
    <row r="481" spans="1:5" ht="10.199999999999999" hidden="1">
      <c r="A481" s="532"/>
      <c r="B481" s="286"/>
      <c r="C481" s="320"/>
      <c r="D481" s="89"/>
      <c r="E481" s="533"/>
    </row>
    <row r="482" spans="1:5" ht="10.199999999999999" hidden="1">
      <c r="A482" s="534" t="s">
        <v>26</v>
      </c>
      <c r="B482" s="294" t="s">
        <v>27</v>
      </c>
      <c r="C482" s="323" t="s">
        <v>28</v>
      </c>
      <c r="D482" s="535">
        <f>SUM(D483:D484)</f>
        <v>0</v>
      </c>
      <c r="E482" s="533" t="e">
        <f>+D482/$D$568</f>
        <v>#DIV/0!</v>
      </c>
    </row>
    <row r="483" spans="1:5" ht="10.199999999999999" hidden="1">
      <c r="A483" s="496" t="s">
        <v>26</v>
      </c>
      <c r="B483" s="90" t="s">
        <v>29</v>
      </c>
      <c r="C483" s="318" t="s">
        <v>30</v>
      </c>
      <c r="D483" s="81">
        <f>D573+D609</f>
        <v>0</v>
      </c>
      <c r="E483" s="536" t="e">
        <f>+D483/$D$568</f>
        <v>#DIV/0!</v>
      </c>
    </row>
    <row r="484" spans="1:5" ht="10.199999999999999" hidden="1">
      <c r="A484" s="496" t="s">
        <v>26</v>
      </c>
      <c r="B484" s="90" t="s">
        <v>31</v>
      </c>
      <c r="C484" s="318" t="s">
        <v>32</v>
      </c>
      <c r="D484" s="81">
        <f>+D628</f>
        <v>0</v>
      </c>
      <c r="E484" s="536" t="e">
        <f>+D484/$D$568</f>
        <v>#DIV/0!</v>
      </c>
    </row>
    <row r="485" spans="1:5" ht="10.199999999999999" hidden="1">
      <c r="A485" s="496"/>
      <c r="B485" s="90"/>
      <c r="D485" s="81"/>
      <c r="E485" s="536"/>
    </row>
    <row r="486" spans="1:5" ht="10.199999999999999" hidden="1">
      <c r="A486" s="534" t="s">
        <v>26</v>
      </c>
      <c r="B486" s="294" t="s">
        <v>41</v>
      </c>
      <c r="C486" s="323" t="s">
        <v>42</v>
      </c>
      <c r="D486" s="535">
        <f>SUM(D487:D489)</f>
        <v>0</v>
      </c>
      <c r="E486" s="533" t="e">
        <f>+D486/$D$568</f>
        <v>#DIV/0!</v>
      </c>
    </row>
    <row r="487" spans="1:5" ht="10.199999999999999" hidden="1">
      <c r="A487" s="496" t="s">
        <v>26</v>
      </c>
      <c r="B487" s="90" t="s">
        <v>43</v>
      </c>
      <c r="C487" s="318" t="s">
        <v>44</v>
      </c>
      <c r="D487" s="566">
        <f>+D574+D610</f>
        <v>0</v>
      </c>
      <c r="E487" s="536" t="e">
        <f>+D487/$D$568</f>
        <v>#DIV/0!</v>
      </c>
    </row>
    <row r="488" spans="1:5" ht="10.199999999999999" hidden="1">
      <c r="A488" s="496" t="s">
        <v>26</v>
      </c>
      <c r="B488" s="90" t="s">
        <v>45</v>
      </c>
      <c r="C488" s="318" t="s">
        <v>46</v>
      </c>
      <c r="D488" s="81">
        <f>+D575+D611</f>
        <v>0</v>
      </c>
      <c r="E488" s="536" t="e">
        <f>+D488/$D$568</f>
        <v>#DIV/0!</v>
      </c>
    </row>
    <row r="489" spans="1:5" ht="10.199999999999999" hidden="1">
      <c r="A489" s="496" t="s">
        <v>26</v>
      </c>
      <c r="B489" s="90" t="s">
        <v>47</v>
      </c>
      <c r="C489" s="318" t="s">
        <v>48</v>
      </c>
      <c r="D489" s="81">
        <f>+D576+D612+D629</f>
        <v>0</v>
      </c>
      <c r="E489" s="536" t="e">
        <f>+D489/$D$568</f>
        <v>#DIV/0!</v>
      </c>
    </row>
    <row r="490" spans="1:5" ht="10.199999999999999" hidden="1">
      <c r="A490" s="496"/>
      <c r="B490" s="90"/>
      <c r="D490" s="81"/>
      <c r="E490" s="533"/>
    </row>
    <row r="491" spans="1:5" ht="20.399999999999999" hidden="1">
      <c r="A491" s="499" t="s">
        <v>49</v>
      </c>
      <c r="B491" s="538" t="s">
        <v>50</v>
      </c>
      <c r="C491" s="332" t="s">
        <v>51</v>
      </c>
      <c r="D491" s="539">
        <f>SUM(D492:D493)</f>
        <v>0</v>
      </c>
      <c r="E491" s="533" t="e">
        <f>+D491/$D$568</f>
        <v>#DIV/0!</v>
      </c>
    </row>
    <row r="492" spans="1:5" ht="20.399999999999999" hidden="1">
      <c r="A492" s="281" t="s">
        <v>49</v>
      </c>
      <c r="B492" s="279" t="s">
        <v>52</v>
      </c>
      <c r="C492" s="336" t="s">
        <v>53</v>
      </c>
      <c r="D492" s="540">
        <f>+D577</f>
        <v>0</v>
      </c>
      <c r="E492" s="536" t="e">
        <f>+D492/$D$568</f>
        <v>#DIV/0!</v>
      </c>
    </row>
    <row r="493" spans="1:5" ht="10.199999999999999" hidden="1">
      <c r="A493" s="281" t="s">
        <v>49</v>
      </c>
      <c r="B493" s="279" t="s">
        <v>54</v>
      </c>
      <c r="C493" s="336" t="s">
        <v>55</v>
      </c>
      <c r="D493" s="540">
        <f>+D578+D614</f>
        <v>0</v>
      </c>
      <c r="E493" s="536" t="e">
        <f>+D493/$D$568</f>
        <v>#DIV/0!</v>
      </c>
    </row>
    <row r="494" spans="1:5" ht="10.199999999999999" hidden="1">
      <c r="A494" s="290"/>
      <c r="B494" s="279"/>
      <c r="C494" s="339"/>
      <c r="D494" s="540"/>
      <c r="E494" s="533"/>
    </row>
    <row r="495" spans="1:5" ht="20.399999999999999" hidden="1">
      <c r="A495" s="499" t="s">
        <v>49</v>
      </c>
      <c r="B495" s="538" t="s">
        <v>56</v>
      </c>
      <c r="C495" s="332" t="s">
        <v>57</v>
      </c>
      <c r="D495" s="539">
        <f>SUM(D496:D498)</f>
        <v>0</v>
      </c>
      <c r="E495" s="533" t="e">
        <f>+D495/$D$568</f>
        <v>#DIV/0!</v>
      </c>
    </row>
    <row r="496" spans="1:5" ht="20.399999999999999" hidden="1">
      <c r="A496" s="281" t="s">
        <v>49</v>
      </c>
      <c r="B496" s="279" t="s">
        <v>58</v>
      </c>
      <c r="C496" s="336" t="s">
        <v>59</v>
      </c>
      <c r="D496" s="540">
        <f>+D579+D615</f>
        <v>0</v>
      </c>
      <c r="E496" s="536" t="e">
        <f>+D496/$D$568</f>
        <v>#DIV/0!</v>
      </c>
    </row>
    <row r="497" spans="1:5" ht="20.399999999999999" hidden="1">
      <c r="A497" s="493" t="s">
        <v>49</v>
      </c>
      <c r="B497" s="412" t="s">
        <v>60</v>
      </c>
      <c r="C497" s="289" t="s">
        <v>61</v>
      </c>
      <c r="D497" s="540">
        <f>+D580+D616</f>
        <v>0</v>
      </c>
      <c r="E497" s="536" t="e">
        <f>+D497/$D$568</f>
        <v>#DIV/0!</v>
      </c>
    </row>
    <row r="498" spans="1:5" ht="10.199999999999999" hidden="1">
      <c r="A498" s="493" t="s">
        <v>49</v>
      </c>
      <c r="B498" s="412" t="s">
        <v>62</v>
      </c>
      <c r="C498" s="289" t="s">
        <v>63</v>
      </c>
      <c r="D498" s="540">
        <f>+D581+D617</f>
        <v>0</v>
      </c>
      <c r="E498" s="536" t="e">
        <f>+D498/$D$568</f>
        <v>#DIV/0!</v>
      </c>
    </row>
    <row r="499" spans="1:5" ht="10.199999999999999" hidden="1">
      <c r="A499" s="493"/>
      <c r="B499" s="412"/>
      <c r="C499" s="289"/>
      <c r="D499" s="540"/>
      <c r="E499" s="536"/>
    </row>
    <row r="500" spans="1:5" ht="10.199999999999999" hidden="1">
      <c r="A500" s="493"/>
      <c r="B500" s="412"/>
      <c r="C500" s="289"/>
      <c r="D500" s="540"/>
      <c r="E500" s="536"/>
    </row>
    <row r="501" spans="1:5" ht="10.199999999999999" hidden="1">
      <c r="A501" s="493" t="s">
        <v>64</v>
      </c>
      <c r="B501" s="415" t="s">
        <v>205</v>
      </c>
      <c r="C501" s="620" t="s">
        <v>65</v>
      </c>
      <c r="D501" s="89">
        <f>+D503+D506+D515+D512</f>
        <v>0</v>
      </c>
      <c r="E501" s="533" t="e">
        <f>+D501/$D$568</f>
        <v>#DIV/0!</v>
      </c>
    </row>
    <row r="502" spans="1:5" ht="10.199999999999999" hidden="1">
      <c r="A502" s="493"/>
      <c r="B502" s="412"/>
      <c r="C502" s="289"/>
      <c r="D502" s="540"/>
      <c r="E502" s="536"/>
    </row>
    <row r="503" spans="1:5" ht="10.199999999999999" hidden="1">
      <c r="A503" s="499" t="s">
        <v>64</v>
      </c>
      <c r="B503" s="621" t="s">
        <v>72</v>
      </c>
      <c r="C503" s="622" t="s">
        <v>73</v>
      </c>
      <c r="D503" s="539">
        <f>+D504</f>
        <v>0</v>
      </c>
      <c r="E503" s="533" t="e">
        <f>+D503/$D$568</f>
        <v>#DIV/0!</v>
      </c>
    </row>
    <row r="504" spans="1:5" ht="10.199999999999999" hidden="1">
      <c r="A504" s="493" t="s">
        <v>64</v>
      </c>
      <c r="B504" s="412" t="s">
        <v>76</v>
      </c>
      <c r="C504" s="289" t="s">
        <v>77</v>
      </c>
      <c r="D504" s="540">
        <f>+D582</f>
        <v>0</v>
      </c>
      <c r="E504" s="536" t="e">
        <f>+D504/$D$568</f>
        <v>#DIV/0!</v>
      </c>
    </row>
    <row r="505" spans="1:5" ht="10.199999999999999" hidden="1">
      <c r="A505" s="493"/>
      <c r="B505" s="412"/>
      <c r="C505" s="289"/>
      <c r="D505" s="540"/>
      <c r="E505" s="536"/>
    </row>
    <row r="506" spans="1:5" ht="10.199999999999999" hidden="1">
      <c r="A506" s="499" t="s">
        <v>64</v>
      </c>
      <c r="B506" s="621" t="s">
        <v>89</v>
      </c>
      <c r="C506" s="622" t="s">
        <v>90</v>
      </c>
      <c r="D506" s="539">
        <f>SUM(D507:D510)</f>
        <v>0</v>
      </c>
      <c r="E506" s="533" t="e">
        <f>+D506/$D$568</f>
        <v>#DIV/0!</v>
      </c>
    </row>
    <row r="507" spans="1:5" ht="10.199999999999999" hidden="1">
      <c r="A507" s="493" t="s">
        <v>64</v>
      </c>
      <c r="B507" s="412" t="s">
        <v>245</v>
      </c>
      <c r="C507" s="289" t="s">
        <v>246</v>
      </c>
      <c r="D507" s="540">
        <f>+D583</f>
        <v>0</v>
      </c>
      <c r="E507" s="536" t="e">
        <f>+D507/$D$568</f>
        <v>#DIV/0!</v>
      </c>
    </row>
    <row r="508" spans="1:5" ht="10.199999999999999" hidden="1">
      <c r="A508" s="493" t="s">
        <v>64</v>
      </c>
      <c r="B508" s="412" t="s">
        <v>207</v>
      </c>
      <c r="C508" s="289" t="s">
        <v>216</v>
      </c>
      <c r="D508" s="540">
        <f>+D584</f>
        <v>0</v>
      </c>
      <c r="E508" s="536" t="e">
        <f>+D508/$D$568</f>
        <v>#DIV/0!</v>
      </c>
    </row>
    <row r="509" spans="1:5" ht="10.199999999999999" hidden="1">
      <c r="A509" s="493" t="s">
        <v>64</v>
      </c>
      <c r="B509" s="412" t="s">
        <v>93</v>
      </c>
      <c r="C509" s="289" t="s">
        <v>94</v>
      </c>
      <c r="D509" s="540">
        <f>+D631</f>
        <v>0</v>
      </c>
      <c r="E509" s="536" t="e">
        <f>+D509/$D$568</f>
        <v>#DIV/0!</v>
      </c>
    </row>
    <row r="510" spans="1:5" ht="10.199999999999999" hidden="1">
      <c r="A510" s="493" t="s">
        <v>64</v>
      </c>
      <c r="B510" s="412" t="s">
        <v>97</v>
      </c>
      <c r="C510" s="289" t="s">
        <v>98</v>
      </c>
      <c r="D510" s="540">
        <f>+D632+D585</f>
        <v>0</v>
      </c>
      <c r="E510" s="536" t="e">
        <f>+D510/$D$568</f>
        <v>#DIV/0!</v>
      </c>
    </row>
    <row r="511" spans="1:5" ht="10.199999999999999" hidden="1">
      <c r="A511" s="493"/>
      <c r="B511" s="412"/>
      <c r="C511" s="289"/>
      <c r="D511" s="540"/>
      <c r="E511" s="536"/>
    </row>
    <row r="512" spans="1:5" ht="10.199999999999999" hidden="1">
      <c r="A512" s="499" t="s">
        <v>64</v>
      </c>
      <c r="B512" s="621" t="s">
        <v>247</v>
      </c>
      <c r="C512" s="622" t="s">
        <v>248</v>
      </c>
      <c r="D512" s="539">
        <f>+D513</f>
        <v>0</v>
      </c>
      <c r="E512" s="533" t="e">
        <f>+D512/$D$568</f>
        <v>#DIV/0!</v>
      </c>
    </row>
    <row r="513" spans="1:5" ht="10.199999999999999" hidden="1">
      <c r="A513" s="493" t="s">
        <v>64</v>
      </c>
      <c r="B513" s="412" t="s">
        <v>249</v>
      </c>
      <c r="C513" s="289" t="s">
        <v>250</v>
      </c>
      <c r="D513" s="540">
        <f>+D630</f>
        <v>0</v>
      </c>
      <c r="E513" s="536" t="e">
        <f>+D513/$D$568</f>
        <v>#DIV/0!</v>
      </c>
    </row>
    <row r="514" spans="1:5" ht="10.199999999999999" hidden="1">
      <c r="A514" s="493"/>
      <c r="B514" s="412"/>
      <c r="C514" s="289"/>
      <c r="D514" s="540"/>
      <c r="E514" s="536"/>
    </row>
    <row r="515" spans="1:5" ht="10.199999999999999" hidden="1">
      <c r="A515" s="499" t="s">
        <v>64</v>
      </c>
      <c r="B515" s="621" t="s">
        <v>251</v>
      </c>
      <c r="C515" s="622" t="s">
        <v>103</v>
      </c>
      <c r="D515" s="539">
        <f>SUM(D516:D519)</f>
        <v>0</v>
      </c>
      <c r="E515" s="533" t="e">
        <f>+D515/$D$568</f>
        <v>#DIV/0!</v>
      </c>
    </row>
    <row r="516" spans="1:5" ht="10.199999999999999" hidden="1">
      <c r="A516" s="493" t="s">
        <v>64</v>
      </c>
      <c r="B516" s="412" t="s">
        <v>252</v>
      </c>
      <c r="C516" s="289" t="s">
        <v>253</v>
      </c>
      <c r="D516" s="540">
        <f>+D586</f>
        <v>0</v>
      </c>
      <c r="E516" s="536" t="e">
        <f>+D516/$D$568</f>
        <v>#DIV/0!</v>
      </c>
    </row>
    <row r="517" spans="1:5" ht="10.199999999999999" hidden="1">
      <c r="A517" s="493" t="s">
        <v>64</v>
      </c>
      <c r="B517" s="412" t="s">
        <v>108</v>
      </c>
      <c r="C517" s="289" t="s">
        <v>109</v>
      </c>
      <c r="D517" s="540">
        <f>+D618+D587</f>
        <v>0</v>
      </c>
      <c r="E517" s="536" t="e">
        <f>+D517/$D$568</f>
        <v>#DIV/0!</v>
      </c>
    </row>
    <row r="518" spans="1:5" ht="10.199999999999999" hidden="1">
      <c r="A518" s="493" t="s">
        <v>64</v>
      </c>
      <c r="B518" s="412" t="s">
        <v>106</v>
      </c>
      <c r="C518" s="289" t="s">
        <v>107</v>
      </c>
      <c r="D518" s="540">
        <f>+D588</f>
        <v>0</v>
      </c>
      <c r="E518" s="536" t="e">
        <f>+D518/$D$568</f>
        <v>#DIV/0!</v>
      </c>
    </row>
    <row r="519" spans="1:5" ht="20.399999999999999" hidden="1">
      <c r="A519" s="493" t="s">
        <v>64</v>
      </c>
      <c r="B519" s="412" t="s">
        <v>114</v>
      </c>
      <c r="C519" s="289" t="s">
        <v>115</v>
      </c>
      <c r="D519" s="540">
        <f>+D633+D589</f>
        <v>0</v>
      </c>
      <c r="E519" s="536" t="e">
        <f>+D519/$D$568</f>
        <v>#DIV/0!</v>
      </c>
    </row>
    <row r="520" spans="1:5" ht="10.199999999999999" hidden="1">
      <c r="A520" s="493"/>
      <c r="B520" s="412"/>
      <c r="C520" s="289"/>
      <c r="D520" s="540"/>
      <c r="E520" s="536"/>
    </row>
    <row r="521" spans="1:5" ht="10.199999999999999" hidden="1">
      <c r="A521" s="493"/>
      <c r="B521" s="412"/>
      <c r="C521" s="289"/>
      <c r="D521" s="540"/>
      <c r="E521" s="536"/>
    </row>
    <row r="522" spans="1:5" ht="10.199999999999999" hidden="1">
      <c r="A522" s="493" t="s">
        <v>64</v>
      </c>
      <c r="B522" s="415">
        <v>2</v>
      </c>
      <c r="C522" s="620" t="s">
        <v>122</v>
      </c>
      <c r="D522" s="89">
        <f>+D529+D524+D535</f>
        <v>0</v>
      </c>
      <c r="E522" s="533" t="e">
        <f>+D522/$D$568</f>
        <v>#DIV/0!</v>
      </c>
    </row>
    <row r="523" spans="1:5" ht="10.199999999999999" hidden="1">
      <c r="A523" s="493"/>
      <c r="B523" s="412"/>
      <c r="C523" s="289"/>
      <c r="D523" s="68"/>
      <c r="E523" s="536"/>
    </row>
    <row r="524" spans="1:5" ht="10.199999999999999" hidden="1">
      <c r="A524" s="571" t="s">
        <v>64</v>
      </c>
      <c r="B524" s="623" t="s">
        <v>123</v>
      </c>
      <c r="C524" s="624" t="s">
        <v>124</v>
      </c>
      <c r="D524" s="574">
        <f>SUM(D525:D527)</f>
        <v>0</v>
      </c>
      <c r="E524" s="533" t="e">
        <f>+D524/$D$568</f>
        <v>#DIV/0!</v>
      </c>
    </row>
    <row r="525" spans="1:5" ht="10.199999999999999" hidden="1">
      <c r="A525" s="575" t="s">
        <v>64</v>
      </c>
      <c r="B525" s="581" t="s">
        <v>125</v>
      </c>
      <c r="C525" s="582" t="s">
        <v>126</v>
      </c>
      <c r="D525" s="577">
        <f>+D619</f>
        <v>0</v>
      </c>
      <c r="E525" s="536" t="e">
        <f>+D525/$D$568</f>
        <v>#DIV/0!</v>
      </c>
    </row>
    <row r="526" spans="1:5" ht="10.199999999999999" hidden="1">
      <c r="A526" s="575" t="s">
        <v>64</v>
      </c>
      <c r="B526" s="581" t="s">
        <v>127</v>
      </c>
      <c r="C526" s="582" t="s">
        <v>128</v>
      </c>
      <c r="D526" s="577">
        <f>+D590+D634</f>
        <v>0</v>
      </c>
      <c r="E526" s="536" t="e">
        <f>+D526/$D$568</f>
        <v>#DIV/0!</v>
      </c>
    </row>
    <row r="527" spans="1:5" ht="10.199999999999999" hidden="1">
      <c r="A527" s="575" t="s">
        <v>64</v>
      </c>
      <c r="B527" s="581" t="s">
        <v>218</v>
      </c>
      <c r="C527" s="582" t="s">
        <v>219</v>
      </c>
      <c r="D527" s="577">
        <f>+D591</f>
        <v>0</v>
      </c>
      <c r="E527" s="536" t="e">
        <f>+D527/$D$568</f>
        <v>#DIV/0!</v>
      </c>
    </row>
    <row r="528" spans="1:5" ht="10.199999999999999" hidden="1">
      <c r="A528" s="575"/>
      <c r="B528" s="581"/>
      <c r="C528" s="582"/>
      <c r="D528" s="577"/>
      <c r="E528" s="536"/>
    </row>
    <row r="529" spans="1:5" ht="20.399999999999999" hidden="1">
      <c r="A529" s="499" t="s">
        <v>64</v>
      </c>
      <c r="B529" s="621" t="s">
        <v>131</v>
      </c>
      <c r="C529" s="622" t="s">
        <v>132</v>
      </c>
      <c r="D529" s="539">
        <f>SUM(D530:D533)</f>
        <v>0</v>
      </c>
      <c r="E529" s="533" t="e">
        <f>+D529/$D$568</f>
        <v>#DIV/0!</v>
      </c>
    </row>
    <row r="530" spans="1:5" ht="10.199999999999999" hidden="1">
      <c r="A530" s="493" t="s">
        <v>64</v>
      </c>
      <c r="B530" s="412" t="s">
        <v>133</v>
      </c>
      <c r="C530" s="289" t="s">
        <v>134</v>
      </c>
      <c r="D530" s="540">
        <f>+D592+D635</f>
        <v>0</v>
      </c>
      <c r="E530" s="536" t="e">
        <f>+D530/$D$568</f>
        <v>#DIV/0!</v>
      </c>
    </row>
    <row r="531" spans="1:5" ht="10.199999999999999" hidden="1">
      <c r="A531" s="493" t="s">
        <v>64</v>
      </c>
      <c r="B531" s="412" t="s">
        <v>254</v>
      </c>
      <c r="C531" s="289" t="s">
        <v>255</v>
      </c>
      <c r="D531" s="540">
        <f>+D636</f>
        <v>0</v>
      </c>
      <c r="E531" s="536" t="e">
        <f>+D531/$D$568</f>
        <v>#DIV/0!</v>
      </c>
    </row>
    <row r="532" spans="1:5" ht="10.199999999999999" hidden="1">
      <c r="A532" s="493" t="s">
        <v>64</v>
      </c>
      <c r="B532" s="412" t="s">
        <v>240</v>
      </c>
      <c r="C532" s="289" t="s">
        <v>241</v>
      </c>
      <c r="D532" s="540">
        <f>+D637</f>
        <v>0</v>
      </c>
      <c r="E532" s="536" t="e">
        <f t="shared" ref="E532:E533" si="5">+D532/$D$568</f>
        <v>#DIV/0!</v>
      </c>
    </row>
    <row r="533" spans="1:5" ht="20.399999999999999" hidden="1">
      <c r="A533" s="493" t="s">
        <v>64</v>
      </c>
      <c r="B533" s="412" t="s">
        <v>256</v>
      </c>
      <c r="C533" s="289" t="s">
        <v>257</v>
      </c>
      <c r="D533" s="540">
        <f>+D593+D638</f>
        <v>0</v>
      </c>
      <c r="E533" s="536" t="e">
        <f t="shared" si="5"/>
        <v>#DIV/0!</v>
      </c>
    </row>
    <row r="534" spans="1:5" ht="10.199999999999999" hidden="1">
      <c r="A534" s="493"/>
      <c r="B534" s="412"/>
      <c r="C534" s="289"/>
      <c r="D534" s="540"/>
      <c r="E534" s="536"/>
    </row>
    <row r="535" spans="1:5" ht="10.199999999999999" hidden="1">
      <c r="A535" s="571" t="s">
        <v>64</v>
      </c>
      <c r="B535" s="623">
        <v>2.04</v>
      </c>
      <c r="C535" s="624" t="s">
        <v>220</v>
      </c>
      <c r="D535" s="574">
        <f>SUM(D536:D537)</f>
        <v>0</v>
      </c>
      <c r="E535" s="533" t="e">
        <f>+D535/$D$568</f>
        <v>#DIV/0!</v>
      </c>
    </row>
    <row r="536" spans="1:5" ht="10.199999999999999" hidden="1">
      <c r="A536" s="575" t="s">
        <v>64</v>
      </c>
      <c r="B536" s="581" t="s">
        <v>141</v>
      </c>
      <c r="C536" s="582" t="s">
        <v>142</v>
      </c>
      <c r="D536" s="577">
        <f>+D594</f>
        <v>0</v>
      </c>
      <c r="E536" s="536" t="e">
        <f>+D536/$D$568</f>
        <v>#DIV/0!</v>
      </c>
    </row>
    <row r="537" spans="1:5" ht="10.199999999999999" hidden="1">
      <c r="A537" s="580" t="s">
        <v>64</v>
      </c>
      <c r="B537" s="581" t="s">
        <v>143</v>
      </c>
      <c r="C537" s="582" t="s">
        <v>144</v>
      </c>
      <c r="D537" s="577">
        <f>+D595+D639</f>
        <v>0</v>
      </c>
      <c r="E537" s="536" t="e">
        <f>+D537/$D$568</f>
        <v>#DIV/0!</v>
      </c>
    </row>
    <row r="538" spans="1:5" ht="10.199999999999999" hidden="1">
      <c r="A538" s="493"/>
      <c r="B538" s="412"/>
      <c r="C538" s="289"/>
      <c r="D538" s="540"/>
      <c r="E538" s="536"/>
    </row>
    <row r="539" spans="1:5" ht="10.199999999999999" hidden="1">
      <c r="A539" s="493"/>
      <c r="B539" s="412"/>
      <c r="C539" s="289"/>
      <c r="D539" s="540"/>
      <c r="E539" s="536"/>
    </row>
    <row r="540" spans="1:5" ht="10.199999999999999" hidden="1">
      <c r="A540" s="493">
        <v>2</v>
      </c>
      <c r="B540" s="415">
        <v>5</v>
      </c>
      <c r="C540" s="620" t="s">
        <v>157</v>
      </c>
      <c r="D540" s="89">
        <f>+D542+D550+D553</f>
        <v>0</v>
      </c>
      <c r="E540" s="533" t="e">
        <f>+D540/$D$568</f>
        <v>#DIV/0!</v>
      </c>
    </row>
    <row r="541" spans="1:5" ht="10.199999999999999" hidden="1">
      <c r="A541" s="499"/>
      <c r="B541" s="621"/>
      <c r="C541" s="622"/>
      <c r="D541" s="540"/>
      <c r="E541" s="536"/>
    </row>
    <row r="542" spans="1:5" ht="10.199999999999999" hidden="1">
      <c r="A542" s="499" t="s">
        <v>158</v>
      </c>
      <c r="B542" s="621" t="s">
        <v>159</v>
      </c>
      <c r="C542" s="622" t="s">
        <v>160</v>
      </c>
      <c r="D542" s="539">
        <f>SUM(D543:D548)</f>
        <v>0</v>
      </c>
      <c r="E542" s="533" t="e">
        <f>+D542/$D$568</f>
        <v>#DIV/0!</v>
      </c>
    </row>
    <row r="543" spans="1:5" ht="10.199999999999999" hidden="1">
      <c r="A543" s="493" t="s">
        <v>158</v>
      </c>
      <c r="B543" s="412" t="s">
        <v>221</v>
      </c>
      <c r="C543" s="289" t="s">
        <v>222</v>
      </c>
      <c r="D543" s="540">
        <f>+D596</f>
        <v>0</v>
      </c>
      <c r="E543" s="536" t="e">
        <f>+D543/$D$568</f>
        <v>#DIV/0!</v>
      </c>
    </row>
    <row r="544" spans="1:5" ht="10.199999999999999" hidden="1">
      <c r="A544" s="493" t="s">
        <v>158</v>
      </c>
      <c r="B544" s="412" t="s">
        <v>161</v>
      </c>
      <c r="C544" s="289" t="s">
        <v>162</v>
      </c>
      <c r="D544" s="540">
        <f>+D640</f>
        <v>0</v>
      </c>
      <c r="E544" s="536" t="e">
        <f>+D544/$D$568</f>
        <v>#DIV/0!</v>
      </c>
    </row>
    <row r="545" spans="1:5" ht="10.199999999999999" hidden="1">
      <c r="A545" s="493" t="s">
        <v>158</v>
      </c>
      <c r="B545" s="412" t="s">
        <v>163</v>
      </c>
      <c r="C545" s="289" t="s">
        <v>164</v>
      </c>
      <c r="D545" s="540">
        <f>+D642</f>
        <v>0</v>
      </c>
      <c r="E545" s="536"/>
    </row>
    <row r="546" spans="1:5" ht="10.199999999999999" hidden="1">
      <c r="A546" s="493" t="s">
        <v>158</v>
      </c>
      <c r="B546" s="412" t="s">
        <v>165</v>
      </c>
      <c r="C546" s="289" t="s">
        <v>166</v>
      </c>
      <c r="D546" s="540">
        <f>+D641</f>
        <v>0</v>
      </c>
      <c r="E546" s="536" t="e">
        <f>+D546/$D$568</f>
        <v>#DIV/0!</v>
      </c>
    </row>
    <row r="547" spans="1:5" ht="10.199999999999999" hidden="1">
      <c r="A547" s="493" t="s">
        <v>158</v>
      </c>
      <c r="B547" s="412" t="s">
        <v>167</v>
      </c>
      <c r="C547" s="289" t="s">
        <v>168</v>
      </c>
      <c r="D547" s="540">
        <f>+D643+D597</f>
        <v>0</v>
      </c>
      <c r="E547" s="536" t="e">
        <f>+D547/$D$568</f>
        <v>#DIV/0!</v>
      </c>
    </row>
    <row r="548" spans="1:5" ht="10.199999999999999" hidden="1">
      <c r="A548" s="493" t="s">
        <v>158</v>
      </c>
      <c r="B548" s="412" t="s">
        <v>169</v>
      </c>
      <c r="C548" s="289" t="s">
        <v>170</v>
      </c>
      <c r="D548" s="540">
        <f>+D598</f>
        <v>0</v>
      </c>
      <c r="E548" s="536" t="e">
        <f>+D548/$D$568</f>
        <v>#DIV/0!</v>
      </c>
    </row>
    <row r="549" spans="1:5" ht="10.199999999999999" hidden="1">
      <c r="A549" s="493"/>
      <c r="B549" s="412"/>
      <c r="C549" s="289"/>
      <c r="D549" s="540"/>
      <c r="E549" s="536"/>
    </row>
    <row r="550" spans="1:5" ht="10.199999999999999" hidden="1">
      <c r="A550" s="499"/>
      <c r="B550" s="621" t="s">
        <v>171</v>
      </c>
      <c r="C550" s="622" t="s">
        <v>172</v>
      </c>
      <c r="D550" s="539">
        <f>+D551</f>
        <v>0</v>
      </c>
      <c r="E550" s="533" t="e">
        <f>+D550/$D$568</f>
        <v>#DIV/0!</v>
      </c>
    </row>
    <row r="551" spans="1:5" ht="10.199999999999999" hidden="1">
      <c r="A551" s="493" t="s">
        <v>173</v>
      </c>
      <c r="B551" s="412" t="s">
        <v>174</v>
      </c>
      <c r="C551" s="289" t="s">
        <v>175</v>
      </c>
      <c r="D551" s="540">
        <f>+D599+D620</f>
        <v>0</v>
      </c>
      <c r="E551" s="536" t="e">
        <f>+D551/$D$568</f>
        <v>#DIV/0!</v>
      </c>
    </row>
    <row r="552" spans="1:5" ht="10.199999999999999" hidden="1">
      <c r="A552" s="493"/>
      <c r="B552" s="412"/>
      <c r="C552" s="289"/>
      <c r="D552" s="540"/>
      <c r="E552" s="536"/>
    </row>
    <row r="553" spans="1:5" ht="10.199999999999999" hidden="1">
      <c r="A553" s="275" t="s">
        <v>158</v>
      </c>
      <c r="B553" s="294" t="s">
        <v>176</v>
      </c>
      <c r="C553" s="618" t="s">
        <v>177</v>
      </c>
      <c r="D553" s="535">
        <f>+D554</f>
        <v>0</v>
      </c>
      <c r="E553" s="533" t="e">
        <f>+D553/$D$568</f>
        <v>#DIV/0!</v>
      </c>
    </row>
    <row r="554" spans="1:5" ht="10.199999999999999" hidden="1">
      <c r="A554" s="80" t="s">
        <v>178</v>
      </c>
      <c r="B554" s="90" t="s">
        <v>179</v>
      </c>
      <c r="C554" s="68" t="s">
        <v>258</v>
      </c>
      <c r="D554" s="81">
        <f>+D644+D600</f>
        <v>0</v>
      </c>
      <c r="E554" s="536" t="e">
        <f>+D554/$D$568</f>
        <v>#DIV/0!</v>
      </c>
    </row>
    <row r="555" spans="1:5" ht="10.199999999999999" hidden="1">
      <c r="A555" s="493"/>
      <c r="B555" s="412"/>
      <c r="C555" s="289"/>
      <c r="D555" s="540"/>
      <c r="E555" s="536"/>
    </row>
    <row r="556" spans="1:5" ht="10.199999999999999" hidden="1">
      <c r="A556" s="493"/>
      <c r="B556" s="412"/>
      <c r="C556" s="289"/>
      <c r="D556" s="540"/>
      <c r="E556" s="536"/>
    </row>
    <row r="557" spans="1:5" ht="10.199999999999999" hidden="1">
      <c r="A557" s="493" t="s">
        <v>348</v>
      </c>
      <c r="B557" s="415" t="s">
        <v>514</v>
      </c>
      <c r="C557" s="620" t="s">
        <v>185</v>
      </c>
      <c r="D557" s="89">
        <f>+D560</f>
        <v>0</v>
      </c>
      <c r="E557" s="533" t="e">
        <f>+D557/$D$568</f>
        <v>#DIV/0!</v>
      </c>
    </row>
    <row r="558" spans="1:5" ht="10.199999999999999" hidden="1">
      <c r="A558" s="499"/>
      <c r="B558" s="621"/>
      <c r="C558" s="622"/>
      <c r="D558" s="540"/>
      <c r="E558" s="536"/>
    </row>
    <row r="559" spans="1:5" ht="10.199999999999999" hidden="1">
      <c r="A559" s="499" t="s">
        <v>184</v>
      </c>
      <c r="B559" s="621" t="s">
        <v>515</v>
      </c>
      <c r="C559" s="622" t="s">
        <v>516</v>
      </c>
      <c r="D559" s="539">
        <f>+D560</f>
        <v>0</v>
      </c>
      <c r="E559" s="533" t="e">
        <f>+D559/$D$568</f>
        <v>#DIV/0!</v>
      </c>
    </row>
    <row r="560" spans="1:5" ht="10.199999999999999" hidden="1">
      <c r="A560" s="493" t="s">
        <v>184</v>
      </c>
      <c r="B560" s="412" t="s">
        <v>466</v>
      </c>
      <c r="C560" s="289" t="s">
        <v>467</v>
      </c>
      <c r="D560" s="540">
        <f>+D601</f>
        <v>0</v>
      </c>
      <c r="E560" s="536" t="e">
        <f>+D560/$D$568</f>
        <v>#DIV/0!</v>
      </c>
    </row>
    <row r="561" spans="1:5" ht="10.199999999999999" hidden="1">
      <c r="A561" s="493"/>
      <c r="B561" s="412"/>
      <c r="C561" s="289"/>
      <c r="D561" s="540"/>
      <c r="E561" s="536"/>
    </row>
    <row r="562" spans="1:5" ht="10.199999999999999" hidden="1">
      <c r="A562" s="493"/>
      <c r="B562" s="412"/>
      <c r="C562" s="289"/>
      <c r="D562" s="540"/>
      <c r="E562" s="536"/>
    </row>
    <row r="563" spans="1:5" ht="10.199999999999999" hidden="1">
      <c r="A563" s="493"/>
      <c r="B563" s="415" t="s">
        <v>191</v>
      </c>
      <c r="C563" s="620" t="s">
        <v>192</v>
      </c>
      <c r="D563" s="89">
        <f>+D565</f>
        <v>0</v>
      </c>
      <c r="E563" s="533" t="e">
        <f>+D563/$D$568</f>
        <v>#DIV/0!</v>
      </c>
    </row>
    <row r="564" spans="1:5" ht="10.199999999999999" hidden="1">
      <c r="A564" s="493"/>
      <c r="B564" s="412"/>
      <c r="C564" s="289"/>
      <c r="D564" s="540"/>
      <c r="E564" s="536"/>
    </row>
    <row r="565" spans="1:5" ht="10.199999999999999" hidden="1">
      <c r="A565" s="499">
        <v>4</v>
      </c>
      <c r="B565" s="621" t="s">
        <v>193</v>
      </c>
      <c r="C565" s="622" t="s">
        <v>194</v>
      </c>
      <c r="D565" s="539">
        <f>+D566</f>
        <v>0</v>
      </c>
      <c r="E565" s="533" t="e">
        <f>+D565/$D$568</f>
        <v>#DIV/0!</v>
      </c>
    </row>
    <row r="566" spans="1:5" ht="10.199999999999999" hidden="1">
      <c r="A566" s="493">
        <v>4</v>
      </c>
      <c r="B566" s="412" t="s">
        <v>197</v>
      </c>
      <c r="C566" s="289" t="s">
        <v>198</v>
      </c>
      <c r="D566" s="540">
        <f>D602+D621</f>
        <v>0</v>
      </c>
      <c r="E566" s="536" t="e">
        <f>+D566/$D$568</f>
        <v>#DIV/0!</v>
      </c>
    </row>
    <row r="567" spans="1:5" ht="10.199999999999999" hidden="1">
      <c r="A567" s="496"/>
      <c r="B567" s="90"/>
      <c r="D567" s="81"/>
      <c r="E567" s="536"/>
    </row>
    <row r="568" spans="1:5" ht="18" hidden="1" customHeight="1">
      <c r="A568" s="742" t="s">
        <v>259</v>
      </c>
      <c r="B568" s="743"/>
      <c r="C568" s="744"/>
      <c r="D568" s="619">
        <f>+D563+D480+D540+D522+D501+D557</f>
        <v>0</v>
      </c>
      <c r="E568" s="611" t="e">
        <f>+D568/D568</f>
        <v>#DIV/0!</v>
      </c>
    </row>
    <row r="569" spans="1:5" ht="11.25" hidden="1" customHeight="1">
      <c r="B569" s="311"/>
      <c r="C569" s="448"/>
    </row>
    <row r="570" spans="1:5" ht="10.199999999999999" hidden="1">
      <c r="C570" s="481"/>
      <c r="D570" s="352"/>
    </row>
    <row r="571" spans="1:5" ht="10.199999999999999" hidden="1">
      <c r="B571" s="311"/>
      <c r="C571" s="380" t="s">
        <v>260</v>
      </c>
      <c r="D571" s="368" t="s">
        <v>261</v>
      </c>
    </row>
    <row r="572" spans="1:5" ht="10.199999999999999" hidden="1">
      <c r="B572" s="398"/>
      <c r="C572" s="399"/>
      <c r="D572" s="400"/>
    </row>
    <row r="573" spans="1:5" ht="10.199999999999999" hidden="1">
      <c r="B573" s="388" t="s">
        <v>29</v>
      </c>
      <c r="C573" s="336" t="s">
        <v>30</v>
      </c>
      <c r="D573" s="389">
        <v>0</v>
      </c>
    </row>
    <row r="574" spans="1:5" ht="10.199999999999999" hidden="1">
      <c r="B574" s="426" t="s">
        <v>43</v>
      </c>
      <c r="C574" s="318" t="s">
        <v>44</v>
      </c>
      <c r="D574" s="389"/>
    </row>
    <row r="575" spans="1:5" ht="10.199999999999999" hidden="1">
      <c r="B575" s="388" t="s">
        <v>45</v>
      </c>
      <c r="C575" s="336" t="s">
        <v>46</v>
      </c>
      <c r="D575" s="389">
        <v>0</v>
      </c>
    </row>
    <row r="576" spans="1:5" ht="10.199999999999999" hidden="1">
      <c r="B576" s="388" t="s">
        <v>47</v>
      </c>
      <c r="C576" s="336" t="s">
        <v>48</v>
      </c>
      <c r="D576" s="387">
        <v>0</v>
      </c>
    </row>
    <row r="577" spans="2:4" ht="20.399999999999999" hidden="1">
      <c r="B577" s="388" t="s">
        <v>52</v>
      </c>
      <c r="C577" s="336" t="s">
        <v>262</v>
      </c>
      <c r="D577" s="389">
        <v>0</v>
      </c>
    </row>
    <row r="578" spans="2:4" ht="10.199999999999999" hidden="1">
      <c r="B578" s="388" t="s">
        <v>54</v>
      </c>
      <c r="C578" s="336" t="s">
        <v>55</v>
      </c>
      <c r="D578" s="389">
        <v>0</v>
      </c>
    </row>
    <row r="579" spans="2:4" ht="20.399999999999999" hidden="1">
      <c r="B579" s="388" t="s">
        <v>58</v>
      </c>
      <c r="C579" s="336" t="s">
        <v>59</v>
      </c>
      <c r="D579" s="717">
        <v>0</v>
      </c>
    </row>
    <row r="580" spans="2:4" ht="20.399999999999999" hidden="1">
      <c r="B580" s="388" t="s">
        <v>60</v>
      </c>
      <c r="C580" s="336" t="s">
        <v>263</v>
      </c>
      <c r="D580" s="717">
        <v>0</v>
      </c>
    </row>
    <row r="581" spans="2:4" ht="10.199999999999999" hidden="1">
      <c r="B581" s="388" t="s">
        <v>62</v>
      </c>
      <c r="C581" s="336" t="s">
        <v>63</v>
      </c>
      <c r="D581" s="717">
        <v>0</v>
      </c>
    </row>
    <row r="582" spans="2:4" ht="10.199999999999999" hidden="1">
      <c r="B582" s="388" t="s">
        <v>76</v>
      </c>
      <c r="C582" s="336" t="s">
        <v>77</v>
      </c>
      <c r="D582" s="389">
        <v>0</v>
      </c>
    </row>
    <row r="583" spans="2:4" ht="10.199999999999999" hidden="1">
      <c r="B583" s="388" t="s">
        <v>245</v>
      </c>
      <c r="C583" s="336" t="s">
        <v>246</v>
      </c>
      <c r="D583" s="389">
        <v>0</v>
      </c>
    </row>
    <row r="584" spans="2:4" ht="10.199999999999999" hidden="1">
      <c r="B584" s="388" t="s">
        <v>207</v>
      </c>
      <c r="C584" s="336" t="s">
        <v>216</v>
      </c>
      <c r="D584" s="389">
        <v>0</v>
      </c>
    </row>
    <row r="585" spans="2:4" ht="10.199999999999999" hidden="1">
      <c r="B585" s="388" t="s">
        <v>97</v>
      </c>
      <c r="C585" s="336" t="s">
        <v>264</v>
      </c>
      <c r="D585" s="387">
        <v>0</v>
      </c>
    </row>
    <row r="586" spans="2:4" ht="10.199999999999999" hidden="1">
      <c r="B586" s="388" t="s">
        <v>252</v>
      </c>
      <c r="C586" s="336" t="s">
        <v>253</v>
      </c>
      <c r="D586" s="389">
        <v>0</v>
      </c>
    </row>
    <row r="587" spans="2:4" ht="10.199999999999999" hidden="1">
      <c r="B587" s="388" t="s">
        <v>108</v>
      </c>
      <c r="C587" s="336" t="s">
        <v>109</v>
      </c>
      <c r="D587" s="389">
        <v>0</v>
      </c>
    </row>
    <row r="588" spans="2:4" ht="10.199999999999999" hidden="1">
      <c r="B588" s="388" t="s">
        <v>106</v>
      </c>
      <c r="C588" s="336" t="s">
        <v>107</v>
      </c>
      <c r="D588" s="389">
        <v>0</v>
      </c>
    </row>
    <row r="589" spans="2:4" ht="20.399999999999999" hidden="1">
      <c r="B589" s="388" t="s">
        <v>114</v>
      </c>
      <c r="C589" s="336" t="s">
        <v>115</v>
      </c>
      <c r="D589" s="389">
        <v>0</v>
      </c>
    </row>
    <row r="590" spans="2:4" ht="10.199999999999999" hidden="1">
      <c r="B590" s="388" t="s">
        <v>127</v>
      </c>
      <c r="C590" s="336" t="s">
        <v>128</v>
      </c>
      <c r="D590" s="389">
        <v>0</v>
      </c>
    </row>
    <row r="591" spans="2:4" ht="10.199999999999999" hidden="1">
      <c r="B591" s="388" t="s">
        <v>218</v>
      </c>
      <c r="C591" s="336" t="s">
        <v>219</v>
      </c>
      <c r="D591" s="389">
        <v>0</v>
      </c>
    </row>
    <row r="592" spans="2:4" ht="10.199999999999999" hidden="1">
      <c r="B592" s="388" t="s">
        <v>133</v>
      </c>
      <c r="C592" s="336" t="s">
        <v>134</v>
      </c>
      <c r="D592" s="389">
        <v>0</v>
      </c>
    </row>
    <row r="593" spans="1:5" ht="20.399999999999999" hidden="1">
      <c r="B593" s="388" t="s">
        <v>256</v>
      </c>
      <c r="C593" s="336" t="s">
        <v>257</v>
      </c>
      <c r="D593" s="389">
        <v>0</v>
      </c>
    </row>
    <row r="594" spans="1:5" ht="10.199999999999999" hidden="1">
      <c r="B594" s="388" t="s">
        <v>141</v>
      </c>
      <c r="C594" s="336" t="s">
        <v>142</v>
      </c>
      <c r="D594" s="387">
        <v>0</v>
      </c>
    </row>
    <row r="595" spans="1:5" ht="10.199999999999999" hidden="1">
      <c r="B595" s="388" t="s">
        <v>143</v>
      </c>
      <c r="C595" s="336" t="s">
        <v>144</v>
      </c>
      <c r="D595" s="387">
        <v>0</v>
      </c>
    </row>
    <row r="596" spans="1:5" ht="10.199999999999999" hidden="1">
      <c r="B596" s="388" t="s">
        <v>221</v>
      </c>
      <c r="C596" s="336" t="s">
        <v>222</v>
      </c>
      <c r="D596" s="389">
        <v>0</v>
      </c>
    </row>
    <row r="597" spans="1:5" ht="10.199999999999999" hidden="1">
      <c r="B597" s="388" t="s">
        <v>167</v>
      </c>
      <c r="C597" s="336" t="s">
        <v>168</v>
      </c>
      <c r="D597" s="389">
        <v>0</v>
      </c>
    </row>
    <row r="598" spans="1:5" ht="10.199999999999999" hidden="1">
      <c r="B598" s="388" t="s">
        <v>169</v>
      </c>
      <c r="C598" s="336" t="s">
        <v>170</v>
      </c>
      <c r="D598" s="389">
        <v>0</v>
      </c>
    </row>
    <row r="599" spans="1:5" ht="10.199999999999999" hidden="1">
      <c r="B599" s="388" t="s">
        <v>174</v>
      </c>
      <c r="C599" s="336" t="s">
        <v>175</v>
      </c>
      <c r="D599" s="387">
        <v>0</v>
      </c>
    </row>
    <row r="600" spans="1:5" ht="10.199999999999999" hidden="1">
      <c r="B600" s="388" t="s">
        <v>179</v>
      </c>
      <c r="C600" s="336" t="s">
        <v>258</v>
      </c>
      <c r="D600" s="387">
        <v>0</v>
      </c>
    </row>
    <row r="601" spans="1:5" ht="10.199999999999999" hidden="1">
      <c r="B601" s="388" t="s">
        <v>466</v>
      </c>
      <c r="C601" s="336" t="s">
        <v>467</v>
      </c>
      <c r="D601" s="387"/>
    </row>
    <row r="602" spans="1:5" ht="10.199999999999999" hidden="1">
      <c r="B602" s="388" t="s">
        <v>197</v>
      </c>
      <c r="C602" s="336" t="s">
        <v>198</v>
      </c>
      <c r="D602" s="387">
        <v>0</v>
      </c>
    </row>
    <row r="603" spans="1:5" ht="10.199999999999999" hidden="1">
      <c r="B603" s="388"/>
      <c r="C603" s="427" t="s">
        <v>265</v>
      </c>
      <c r="D603" s="402">
        <f>SUM(D572:D602)</f>
        <v>0</v>
      </c>
    </row>
    <row r="604" spans="1:5" ht="10.199999999999999" hidden="1">
      <c r="B604" s="403"/>
      <c r="C604" s="404"/>
      <c r="D604" s="405"/>
    </row>
    <row r="605" spans="1:5" ht="10.199999999999999" hidden="1">
      <c r="B605" s="427"/>
      <c r="C605" s="625"/>
      <c r="D605" s="474"/>
    </row>
    <row r="606" spans="1:5" ht="11.25" hidden="1" customHeight="1">
      <c r="A606" s="318"/>
      <c r="B606" s="68"/>
      <c r="D606" s="68"/>
      <c r="E606" s="68"/>
    </row>
    <row r="607" spans="1:5" ht="11.25" hidden="1" customHeight="1">
      <c r="A607" s="318"/>
      <c r="B607" s="311"/>
      <c r="C607" s="380" t="s">
        <v>266</v>
      </c>
      <c r="D607" s="368" t="s">
        <v>267</v>
      </c>
      <c r="E607" s="68"/>
    </row>
    <row r="608" spans="1:5" ht="11.25" hidden="1" customHeight="1">
      <c r="A608" s="318"/>
      <c r="B608" s="398"/>
      <c r="C608" s="399"/>
      <c r="D608" s="400"/>
      <c r="E608" s="68"/>
    </row>
    <row r="609" spans="1:5" ht="11.25" hidden="1" customHeight="1">
      <c r="A609" s="318"/>
      <c r="B609" s="388" t="s">
        <v>29</v>
      </c>
      <c r="C609" s="336" t="s">
        <v>30</v>
      </c>
      <c r="D609" s="387">
        <v>0</v>
      </c>
      <c r="E609" s="68"/>
    </row>
    <row r="610" spans="1:5" ht="11.25" hidden="1" customHeight="1">
      <c r="A610" s="318"/>
      <c r="B610" s="426" t="s">
        <v>43</v>
      </c>
      <c r="C610" s="318" t="s">
        <v>44</v>
      </c>
      <c r="D610" s="389"/>
      <c r="E610" s="68"/>
    </row>
    <row r="611" spans="1:5" ht="11.25" hidden="1" customHeight="1">
      <c r="A611" s="318"/>
      <c r="B611" s="388" t="s">
        <v>45</v>
      </c>
      <c r="C611" s="336" t="s">
        <v>46</v>
      </c>
      <c r="D611" s="389">
        <v>0</v>
      </c>
      <c r="E611" s="68"/>
    </row>
    <row r="612" spans="1:5" ht="11.25" hidden="1" customHeight="1">
      <c r="A612" s="318"/>
      <c r="B612" s="388" t="s">
        <v>47</v>
      </c>
      <c r="C612" s="336" t="s">
        <v>48</v>
      </c>
      <c r="D612" s="389"/>
      <c r="E612" s="68"/>
    </row>
    <row r="613" spans="1:5" ht="20.399999999999999" hidden="1">
      <c r="A613" s="318"/>
      <c r="B613" s="388" t="s">
        <v>52</v>
      </c>
      <c r="C613" s="336" t="s">
        <v>262</v>
      </c>
      <c r="D613" s="389">
        <v>0</v>
      </c>
      <c r="E613" s="68"/>
    </row>
    <row r="614" spans="1:5" ht="10.199999999999999" hidden="1">
      <c r="A614" s="318"/>
      <c r="B614" s="388" t="s">
        <v>54</v>
      </c>
      <c r="C614" s="336" t="s">
        <v>55</v>
      </c>
      <c r="D614" s="389">
        <v>0</v>
      </c>
      <c r="E614" s="68"/>
    </row>
    <row r="615" spans="1:5" ht="20.399999999999999" hidden="1">
      <c r="A615" s="318"/>
      <c r="B615" s="388" t="s">
        <v>58</v>
      </c>
      <c r="C615" s="336" t="s">
        <v>59</v>
      </c>
      <c r="D615" s="389">
        <v>0</v>
      </c>
      <c r="E615" s="68"/>
    </row>
    <row r="616" spans="1:5" ht="20.399999999999999" hidden="1">
      <c r="A616" s="318"/>
      <c r="B616" s="388" t="s">
        <v>60</v>
      </c>
      <c r="C616" s="336" t="s">
        <v>263</v>
      </c>
      <c r="D616" s="389">
        <v>0</v>
      </c>
      <c r="E616" s="68"/>
    </row>
    <row r="617" spans="1:5" ht="10.199999999999999" hidden="1">
      <c r="A617" s="318"/>
      <c r="B617" s="388" t="s">
        <v>62</v>
      </c>
      <c r="C617" s="336" t="s">
        <v>63</v>
      </c>
      <c r="D617" s="389">
        <v>0</v>
      </c>
      <c r="E617" s="68"/>
    </row>
    <row r="618" spans="1:5" ht="10.199999999999999" hidden="1">
      <c r="A618" s="318"/>
      <c r="B618" s="388" t="s">
        <v>108</v>
      </c>
      <c r="C618" s="336" t="s">
        <v>109</v>
      </c>
      <c r="D618" s="389">
        <v>0</v>
      </c>
      <c r="E618" s="68"/>
    </row>
    <row r="619" spans="1:5" ht="10.199999999999999" hidden="1">
      <c r="A619" s="318"/>
      <c r="B619" s="388" t="s">
        <v>125</v>
      </c>
      <c r="C619" s="336" t="s">
        <v>126</v>
      </c>
      <c r="D619" s="387"/>
      <c r="E619" s="68"/>
    </row>
    <row r="620" spans="1:5" ht="10.199999999999999" hidden="1">
      <c r="A620" s="318"/>
      <c r="B620" s="626" t="s">
        <v>174</v>
      </c>
      <c r="C620" s="391" t="s">
        <v>175</v>
      </c>
      <c r="D620" s="401">
        <v>0</v>
      </c>
      <c r="E620" s="68"/>
    </row>
    <row r="621" spans="1:5" ht="10.199999999999999" hidden="1">
      <c r="A621" s="318"/>
      <c r="B621" s="388" t="s">
        <v>197</v>
      </c>
      <c r="C621" s="336" t="s">
        <v>198</v>
      </c>
      <c r="D621" s="387">
        <v>0</v>
      </c>
      <c r="E621" s="68"/>
    </row>
    <row r="622" spans="1:5" ht="11.25" hidden="1" customHeight="1">
      <c r="A622" s="318"/>
      <c r="B622" s="388"/>
      <c r="C622" s="427" t="s">
        <v>265</v>
      </c>
      <c r="D622" s="402">
        <f>SUM(D608:D621)</f>
        <v>0</v>
      </c>
      <c r="E622" s="68"/>
    </row>
    <row r="623" spans="1:5" ht="11.25" hidden="1" customHeight="1">
      <c r="A623" s="318"/>
      <c r="B623" s="403"/>
      <c r="C623" s="404"/>
      <c r="D623" s="405"/>
      <c r="E623" s="68"/>
    </row>
    <row r="624" spans="1:5" ht="11.25" hidden="1" customHeight="1">
      <c r="A624" s="318"/>
      <c r="B624" s="427"/>
      <c r="C624" s="625"/>
      <c r="D624" s="474"/>
      <c r="E624" s="68"/>
    </row>
    <row r="625" spans="1:5" ht="11.25" hidden="1" customHeight="1">
      <c r="A625" s="318"/>
      <c r="B625" s="427"/>
      <c r="C625" s="625"/>
      <c r="D625" s="474"/>
      <c r="E625" s="68"/>
    </row>
    <row r="626" spans="1:5" ht="11.25" hidden="1" customHeight="1">
      <c r="A626" s="318"/>
      <c r="B626" s="311"/>
      <c r="C626" s="380" t="s">
        <v>268</v>
      </c>
      <c r="D626" s="368" t="s">
        <v>269</v>
      </c>
      <c r="E626" s="318"/>
    </row>
    <row r="627" spans="1:5" ht="10.199999999999999" hidden="1">
      <c r="A627" s="318"/>
      <c r="B627" s="398"/>
      <c r="C627" s="399"/>
      <c r="D627" s="400"/>
      <c r="E627" s="68"/>
    </row>
    <row r="628" spans="1:5" ht="10.199999999999999" hidden="1">
      <c r="A628" s="318"/>
      <c r="B628" s="388" t="s">
        <v>31</v>
      </c>
      <c r="C628" s="336" t="s">
        <v>32</v>
      </c>
      <c r="D628" s="389">
        <v>0</v>
      </c>
      <c r="E628" s="68"/>
    </row>
    <row r="629" spans="1:5" ht="10.199999999999999" hidden="1">
      <c r="A629" s="318"/>
      <c r="B629" s="388" t="s">
        <v>47</v>
      </c>
      <c r="C629" s="336" t="s">
        <v>48</v>
      </c>
      <c r="D629" s="387"/>
      <c r="E629" s="68"/>
    </row>
    <row r="630" spans="1:5" ht="10.199999999999999" hidden="1">
      <c r="A630" s="318"/>
      <c r="B630" s="388" t="s">
        <v>249</v>
      </c>
      <c r="C630" s="336" t="s">
        <v>250</v>
      </c>
      <c r="D630" s="389">
        <v>0</v>
      </c>
      <c r="E630" s="68"/>
    </row>
    <row r="631" spans="1:5" ht="10.199999999999999" hidden="1">
      <c r="A631" s="318"/>
      <c r="B631" s="388" t="s">
        <v>93</v>
      </c>
      <c r="C631" s="336" t="s">
        <v>94</v>
      </c>
      <c r="D631" s="389">
        <v>0</v>
      </c>
      <c r="E631" s="68"/>
    </row>
    <row r="632" spans="1:5" ht="10.199999999999999" hidden="1">
      <c r="A632" s="318"/>
      <c r="B632" s="388" t="s">
        <v>97</v>
      </c>
      <c r="C632" s="336" t="s">
        <v>264</v>
      </c>
      <c r="D632" s="389">
        <v>0</v>
      </c>
      <c r="E632" s="68"/>
    </row>
    <row r="633" spans="1:5" ht="20.399999999999999" hidden="1">
      <c r="A633" s="318"/>
      <c r="B633" s="388" t="s">
        <v>114</v>
      </c>
      <c r="C633" s="336" t="s">
        <v>115</v>
      </c>
      <c r="D633" s="389">
        <v>0</v>
      </c>
      <c r="E633" s="68"/>
    </row>
    <row r="634" spans="1:5" ht="10.199999999999999" hidden="1">
      <c r="A634" s="318"/>
      <c r="B634" s="388" t="s">
        <v>127</v>
      </c>
      <c r="C634" s="336" t="s">
        <v>128</v>
      </c>
      <c r="D634" s="389">
        <v>0</v>
      </c>
      <c r="E634" s="68"/>
    </row>
    <row r="635" spans="1:5" ht="10.199999999999999" hidden="1">
      <c r="A635" s="318"/>
      <c r="B635" s="388" t="s">
        <v>133</v>
      </c>
      <c r="C635" s="336" t="s">
        <v>134</v>
      </c>
      <c r="D635" s="389">
        <v>0</v>
      </c>
      <c r="E635" s="68"/>
    </row>
    <row r="636" spans="1:5" ht="10.199999999999999" hidden="1">
      <c r="A636" s="318"/>
      <c r="B636" s="388" t="s">
        <v>254</v>
      </c>
      <c r="C636" s="336" t="s">
        <v>255</v>
      </c>
      <c r="D636" s="389">
        <v>0</v>
      </c>
      <c r="E636" s="68"/>
    </row>
    <row r="637" spans="1:5" ht="10.199999999999999" hidden="1">
      <c r="A637" s="318"/>
      <c r="B637" s="388" t="s">
        <v>240</v>
      </c>
      <c r="C637" s="336" t="s">
        <v>241</v>
      </c>
      <c r="D637" s="389">
        <v>0</v>
      </c>
      <c r="E637" s="68"/>
    </row>
    <row r="638" spans="1:5" ht="20.399999999999999" hidden="1">
      <c r="A638" s="318"/>
      <c r="B638" s="388" t="s">
        <v>256</v>
      </c>
      <c r="C638" s="336" t="s">
        <v>270</v>
      </c>
      <c r="D638" s="389">
        <v>0</v>
      </c>
      <c r="E638" s="68"/>
    </row>
    <row r="639" spans="1:5" ht="10.199999999999999" hidden="1">
      <c r="A639" s="318"/>
      <c r="B639" s="388" t="s">
        <v>143</v>
      </c>
      <c r="C639" s="336" t="s">
        <v>144</v>
      </c>
      <c r="D639" s="387">
        <v>0</v>
      </c>
      <c r="E639" s="68"/>
    </row>
    <row r="640" spans="1:5" ht="10.199999999999999" hidden="1">
      <c r="A640" s="318"/>
      <c r="B640" s="388" t="s">
        <v>161</v>
      </c>
      <c r="C640" s="336" t="s">
        <v>162</v>
      </c>
      <c r="D640" s="389">
        <v>0</v>
      </c>
      <c r="E640" s="68"/>
    </row>
    <row r="641" spans="1:5" ht="9.6" hidden="1" customHeight="1">
      <c r="A641" s="318"/>
      <c r="B641" s="388" t="s">
        <v>165</v>
      </c>
      <c r="C641" s="336" t="s">
        <v>166</v>
      </c>
      <c r="D641" s="389">
        <v>0</v>
      </c>
      <c r="E641" s="68"/>
    </row>
    <row r="642" spans="1:5" ht="9.6" hidden="1" customHeight="1">
      <c r="A642" s="318"/>
      <c r="B642" s="388" t="s">
        <v>163</v>
      </c>
      <c r="C642" s="336" t="s">
        <v>164</v>
      </c>
      <c r="D642" s="387">
        <v>0</v>
      </c>
      <c r="E642" s="68"/>
    </row>
    <row r="643" spans="1:5" ht="14.1" hidden="1" customHeight="1">
      <c r="A643" s="318"/>
      <c r="B643" s="388" t="s">
        <v>167</v>
      </c>
      <c r="C643" s="336" t="s">
        <v>168</v>
      </c>
      <c r="D643" s="387">
        <v>0</v>
      </c>
      <c r="E643" s="68"/>
    </row>
    <row r="644" spans="1:5" ht="10.199999999999999" hidden="1">
      <c r="A644" s="318"/>
      <c r="B644" s="388" t="s">
        <v>179</v>
      </c>
      <c r="C644" s="336" t="s">
        <v>258</v>
      </c>
      <c r="D644" s="387">
        <v>0</v>
      </c>
      <c r="E644" s="68"/>
    </row>
    <row r="645" spans="1:5" ht="10.199999999999999" hidden="1">
      <c r="A645" s="318"/>
      <c r="B645" s="388"/>
      <c r="C645" s="427" t="s">
        <v>265</v>
      </c>
      <c r="D645" s="402">
        <f>SUM(D627:D644)</f>
        <v>0</v>
      </c>
      <c r="E645" s="68"/>
    </row>
    <row r="646" spans="1:5" ht="10.199999999999999" hidden="1">
      <c r="A646" s="318"/>
      <c r="B646" s="627"/>
      <c r="C646" s="628"/>
      <c r="D646" s="629"/>
      <c r="E646" s="68"/>
    </row>
    <row r="647" spans="1:5" ht="11.25" hidden="1" customHeight="1">
      <c r="A647" s="318"/>
      <c r="B647" s="68"/>
      <c r="D647" s="68"/>
      <c r="E647" s="68"/>
    </row>
    <row r="648" spans="1:5" ht="11.25" hidden="1" customHeight="1">
      <c r="A648" s="318"/>
      <c r="B648" s="68"/>
      <c r="D648" s="68"/>
      <c r="E648" s="68"/>
    </row>
    <row r="649" spans="1:5" ht="11.25" hidden="1" customHeight="1">
      <c r="A649" s="318"/>
      <c r="B649" s="68"/>
      <c r="D649" s="68"/>
      <c r="E649" s="68"/>
    </row>
    <row r="650" spans="1:5" ht="11.25" hidden="1" customHeight="1">
      <c r="A650" s="318"/>
      <c r="B650" s="68"/>
      <c r="D650" s="68"/>
      <c r="E650" s="68"/>
    </row>
    <row r="651" spans="1:5" ht="11.25" hidden="1" customHeight="1">
      <c r="A651" s="318"/>
      <c r="B651" s="68"/>
      <c r="D651" s="68"/>
      <c r="E651" s="68"/>
    </row>
    <row r="652" spans="1:5" ht="11.25" hidden="1" customHeight="1">
      <c r="A652" s="67"/>
      <c r="B652" s="630" t="s">
        <v>271</v>
      </c>
      <c r="C652" s="308"/>
      <c r="D652" s="561" t="s">
        <v>272</v>
      </c>
      <c r="E652" s="368" t="s">
        <v>273</v>
      </c>
    </row>
    <row r="653" spans="1:5" ht="11.25" hidden="1" customHeight="1">
      <c r="A653" s="67"/>
      <c r="B653" s="420"/>
      <c r="C653" s="308"/>
      <c r="D653" s="309"/>
      <c r="E653" s="365"/>
    </row>
    <row r="654" spans="1:5" ht="10.8" hidden="1" customHeight="1">
      <c r="A654" s="745" t="s">
        <v>19</v>
      </c>
      <c r="B654" s="746"/>
      <c r="C654" s="749" t="s">
        <v>20</v>
      </c>
      <c r="D654" s="754" t="s">
        <v>21</v>
      </c>
      <c r="E654" s="756" t="s">
        <v>22</v>
      </c>
    </row>
    <row r="655" spans="1:5" ht="10.8" hidden="1" customHeight="1">
      <c r="A655" s="747"/>
      <c r="B655" s="748"/>
      <c r="C655" s="750"/>
      <c r="D655" s="755"/>
      <c r="E655" s="757"/>
    </row>
    <row r="656" spans="1:5" ht="10.8" hidden="1" customHeight="1">
      <c r="A656" s="590"/>
      <c r="B656" s="312"/>
      <c r="C656" s="86"/>
      <c r="D656" s="616"/>
      <c r="E656" s="533"/>
    </row>
    <row r="657" spans="1:5" ht="10.8" hidden="1" customHeight="1">
      <c r="A657" s="532" t="s">
        <v>23</v>
      </c>
      <c r="B657" s="286" t="s">
        <v>24</v>
      </c>
      <c r="C657" s="317" t="s">
        <v>25</v>
      </c>
      <c r="D657" s="89">
        <f>+D659+D662+D668+D672</f>
        <v>0</v>
      </c>
      <c r="E657" s="533" t="e">
        <f>+D657/$D$689</f>
        <v>#DIV/0!</v>
      </c>
    </row>
    <row r="658" spans="1:5" ht="10.8" hidden="1" customHeight="1">
      <c r="A658" s="532"/>
      <c r="B658" s="286"/>
      <c r="C658" s="320"/>
      <c r="D658" s="89"/>
      <c r="E658" s="533"/>
    </row>
    <row r="659" spans="1:5" ht="10.8" hidden="1" customHeight="1">
      <c r="A659" s="534" t="s">
        <v>26</v>
      </c>
      <c r="B659" s="294" t="s">
        <v>27</v>
      </c>
      <c r="C659" s="323" t="s">
        <v>28</v>
      </c>
      <c r="D659" s="535">
        <f>SUM(D660:D660)</f>
        <v>0</v>
      </c>
      <c r="E659" s="533" t="e">
        <f>+D659/$D$689</f>
        <v>#DIV/0!</v>
      </c>
    </row>
    <row r="660" spans="1:5" ht="10.8" hidden="1" customHeight="1">
      <c r="A660" s="496" t="s">
        <v>26</v>
      </c>
      <c r="B660" s="90" t="s">
        <v>29</v>
      </c>
      <c r="C660" s="318" t="s">
        <v>30</v>
      </c>
      <c r="D660" s="81">
        <v>0</v>
      </c>
      <c r="E660" s="536" t="e">
        <f>+D660/$D$689</f>
        <v>#DIV/0!</v>
      </c>
    </row>
    <row r="661" spans="1:5" ht="10.8" hidden="1" customHeight="1">
      <c r="A661" s="496"/>
      <c r="B661" s="90"/>
      <c r="D661" s="81"/>
      <c r="E661" s="536"/>
    </row>
    <row r="662" spans="1:5" ht="10.8" hidden="1" customHeight="1">
      <c r="A662" s="534" t="s">
        <v>26</v>
      </c>
      <c r="B662" s="294" t="s">
        <v>41</v>
      </c>
      <c r="C662" s="323" t="s">
        <v>42</v>
      </c>
      <c r="D662" s="535">
        <f>SUM(D663:D666)</f>
        <v>0</v>
      </c>
      <c r="E662" s="533" t="e">
        <f>+D662/$D$689</f>
        <v>#DIV/0!</v>
      </c>
    </row>
    <row r="663" spans="1:5" ht="10.8" hidden="1" customHeight="1">
      <c r="A663" s="496" t="s">
        <v>26</v>
      </c>
      <c r="B663" s="90" t="s">
        <v>43</v>
      </c>
      <c r="C663" s="318" t="s">
        <v>44</v>
      </c>
      <c r="D663" s="81"/>
      <c r="E663" s="536" t="e">
        <f>+D663/$D$689</f>
        <v>#DIV/0!</v>
      </c>
    </row>
    <row r="664" spans="1:5" ht="10.8" hidden="1" customHeight="1">
      <c r="A664" s="496" t="s">
        <v>26</v>
      </c>
      <c r="B664" s="90" t="s">
        <v>45</v>
      </c>
      <c r="C664" s="318" t="s">
        <v>46</v>
      </c>
      <c r="D664" s="566">
        <v>0</v>
      </c>
      <c r="E664" s="536" t="e">
        <f>+D664/$D$689</f>
        <v>#DIV/0!</v>
      </c>
    </row>
    <row r="665" spans="1:5" ht="10.8" hidden="1" customHeight="1">
      <c r="A665" s="496" t="s">
        <v>26</v>
      </c>
      <c r="B665" s="90" t="s">
        <v>47</v>
      </c>
      <c r="C665" s="318" t="s">
        <v>48</v>
      </c>
      <c r="D665" s="566"/>
      <c r="E665" s="536" t="e">
        <f>+D665/$D$689</f>
        <v>#DIV/0!</v>
      </c>
    </row>
    <row r="666" spans="1:5" ht="10.8" hidden="1" customHeight="1">
      <c r="A666" s="496" t="s">
        <v>26</v>
      </c>
      <c r="B666" s="90" t="s">
        <v>342</v>
      </c>
      <c r="C666" s="318" t="s">
        <v>343</v>
      </c>
      <c r="D666" s="81"/>
      <c r="E666" s="536" t="e">
        <f t="shared" ref="E666" si="6">+D666/$D$689</f>
        <v>#DIV/0!</v>
      </c>
    </row>
    <row r="667" spans="1:5" ht="10.8" hidden="1" customHeight="1">
      <c r="A667" s="496"/>
      <c r="B667" s="90"/>
      <c r="D667" s="81"/>
      <c r="E667" s="536"/>
    </row>
    <row r="668" spans="1:5" ht="20.399999999999999" hidden="1">
      <c r="A668" s="499" t="s">
        <v>49</v>
      </c>
      <c r="B668" s="538" t="s">
        <v>50</v>
      </c>
      <c r="C668" s="332" t="s">
        <v>51</v>
      </c>
      <c r="D668" s="574">
        <f>SUM(D669:D670)</f>
        <v>0</v>
      </c>
      <c r="E668" s="533" t="e">
        <f>+D668/$D$689</f>
        <v>#DIV/0!</v>
      </c>
    </row>
    <row r="669" spans="1:5" ht="20.399999999999999" hidden="1">
      <c r="A669" s="281" t="s">
        <v>49</v>
      </c>
      <c r="B669" s="279" t="s">
        <v>52</v>
      </c>
      <c r="C669" s="336" t="s">
        <v>53</v>
      </c>
      <c r="D669" s="577">
        <v>0</v>
      </c>
      <c r="E669" s="536" t="e">
        <f>+D669/$D$689</f>
        <v>#DIV/0!</v>
      </c>
    </row>
    <row r="670" spans="1:5" ht="10.199999999999999" hidden="1">
      <c r="A670" s="281" t="s">
        <v>49</v>
      </c>
      <c r="B670" s="279" t="s">
        <v>54</v>
      </c>
      <c r="C670" s="336" t="s">
        <v>55</v>
      </c>
      <c r="D670" s="577">
        <v>0</v>
      </c>
      <c r="E670" s="536" t="e">
        <f>+D670/$D$689</f>
        <v>#DIV/0!</v>
      </c>
    </row>
    <row r="671" spans="1:5" ht="10.199999999999999" hidden="1">
      <c r="A671" s="290"/>
      <c r="B671" s="279"/>
      <c r="C671" s="339"/>
      <c r="D671" s="577"/>
      <c r="E671" s="570"/>
    </row>
    <row r="672" spans="1:5" ht="20.399999999999999" hidden="1">
      <c r="A672" s="499" t="s">
        <v>49</v>
      </c>
      <c r="B672" s="538" t="s">
        <v>56</v>
      </c>
      <c r="C672" s="332" t="s">
        <v>57</v>
      </c>
      <c r="D672" s="574">
        <f>SUM(D673:D675)</f>
        <v>0</v>
      </c>
      <c r="E672" s="533" t="e">
        <f>+D672/$D$689</f>
        <v>#DIV/0!</v>
      </c>
    </row>
    <row r="673" spans="1:5" ht="20.399999999999999" hidden="1">
      <c r="A673" s="281" t="s">
        <v>49</v>
      </c>
      <c r="B673" s="279" t="s">
        <v>58</v>
      </c>
      <c r="C673" s="336" t="s">
        <v>59</v>
      </c>
      <c r="D673" s="577">
        <v>0</v>
      </c>
      <c r="E673" s="536" t="e">
        <f>+D673/$D$689</f>
        <v>#DIV/0!</v>
      </c>
    </row>
    <row r="674" spans="1:5" ht="20.399999999999999" hidden="1">
      <c r="A674" s="493" t="s">
        <v>49</v>
      </c>
      <c r="B674" s="412" t="s">
        <v>60</v>
      </c>
      <c r="C674" s="289" t="s">
        <v>61</v>
      </c>
      <c r="D674" s="577">
        <v>0</v>
      </c>
      <c r="E674" s="536" t="e">
        <f>+D674/$D$689</f>
        <v>#DIV/0!</v>
      </c>
    </row>
    <row r="675" spans="1:5" ht="10.8" hidden="1" customHeight="1">
      <c r="A675" s="493" t="s">
        <v>49</v>
      </c>
      <c r="B675" s="412" t="s">
        <v>62</v>
      </c>
      <c r="C675" s="289" t="s">
        <v>63</v>
      </c>
      <c r="D675" s="577">
        <v>0</v>
      </c>
      <c r="E675" s="536" t="e">
        <f>+D675/$D$689</f>
        <v>#DIV/0!</v>
      </c>
    </row>
    <row r="676" spans="1:5" ht="10.8" hidden="1" customHeight="1">
      <c r="A676" s="599"/>
      <c r="B676" s="599"/>
      <c r="C676" s="86"/>
      <c r="D676" s="616"/>
      <c r="E676" s="615"/>
    </row>
    <row r="677" spans="1:5" ht="10.8" hidden="1" customHeight="1">
      <c r="A677" s="532"/>
      <c r="B677" s="286"/>
      <c r="C677" s="632"/>
      <c r="D677" s="616"/>
      <c r="E677" s="633"/>
    </row>
    <row r="678" spans="1:5" ht="10.8" hidden="1" customHeight="1">
      <c r="A678" s="532" t="s">
        <v>64</v>
      </c>
      <c r="B678" s="286">
        <v>1</v>
      </c>
      <c r="C678" s="323" t="s">
        <v>65</v>
      </c>
      <c r="D678" s="89">
        <f>+D680</f>
        <v>0</v>
      </c>
      <c r="E678" s="533" t="e">
        <f>+D678/D689</f>
        <v>#DIV/0!</v>
      </c>
    </row>
    <row r="679" spans="1:5" ht="10.8" hidden="1" customHeight="1">
      <c r="A679" s="532"/>
      <c r="B679" s="286"/>
      <c r="C679" s="355"/>
      <c r="D679" s="616"/>
      <c r="E679" s="633"/>
    </row>
    <row r="680" spans="1:5" ht="10.8" hidden="1" customHeight="1">
      <c r="A680" s="534" t="s">
        <v>64</v>
      </c>
      <c r="B680" s="294" t="s">
        <v>89</v>
      </c>
      <c r="C680" s="323" t="s">
        <v>90</v>
      </c>
      <c r="D680" s="574">
        <f>+D681</f>
        <v>0</v>
      </c>
      <c r="E680" s="533" t="e">
        <f>+D680/D689</f>
        <v>#DIV/0!</v>
      </c>
    </row>
    <row r="681" spans="1:5" ht="10.8" hidden="1" customHeight="1">
      <c r="A681" s="493" t="s">
        <v>64</v>
      </c>
      <c r="B681" s="412" t="s">
        <v>95</v>
      </c>
      <c r="C681" s="289" t="s">
        <v>96</v>
      </c>
      <c r="D681" s="577">
        <v>0</v>
      </c>
      <c r="E681" s="633" t="e">
        <f>+D681/D689</f>
        <v>#DIV/0!</v>
      </c>
    </row>
    <row r="682" spans="1:5" ht="10.8" hidden="1" customHeight="1">
      <c r="A682" s="532"/>
      <c r="B682" s="286"/>
      <c r="C682" s="355"/>
      <c r="D682" s="616"/>
      <c r="E682" s="633"/>
    </row>
    <row r="683" spans="1:5" ht="10.8" hidden="1" customHeight="1">
      <c r="A683" s="532"/>
      <c r="B683" s="286"/>
      <c r="C683" s="355"/>
      <c r="D683" s="616"/>
      <c r="E683" s="633"/>
    </row>
    <row r="684" spans="1:5" ht="10.8" hidden="1" customHeight="1">
      <c r="A684" s="532"/>
      <c r="B684" s="286" t="s">
        <v>191</v>
      </c>
      <c r="C684" s="323" t="s">
        <v>192</v>
      </c>
      <c r="D684" s="89">
        <f>+D686</f>
        <v>0</v>
      </c>
      <c r="E684" s="533" t="e">
        <f>+D684/$D$689</f>
        <v>#DIV/0!</v>
      </c>
    </row>
    <row r="685" spans="1:5" ht="10.8" hidden="1" customHeight="1">
      <c r="A685" s="532"/>
      <c r="B685" s="286"/>
      <c r="C685" s="320"/>
      <c r="D685" s="89"/>
      <c r="E685" s="533"/>
    </row>
    <row r="686" spans="1:5" ht="11.25" hidden="1" customHeight="1">
      <c r="A686" s="534">
        <v>4</v>
      </c>
      <c r="B686" s="294" t="s">
        <v>193</v>
      </c>
      <c r="C686" s="323" t="s">
        <v>194</v>
      </c>
      <c r="D686" s="535">
        <f>SUM(D687:D687)</f>
        <v>0</v>
      </c>
      <c r="E686" s="533" t="e">
        <f>+D686/$D$689</f>
        <v>#DIV/0!</v>
      </c>
    </row>
    <row r="687" spans="1:5" ht="11.25" hidden="1" customHeight="1">
      <c r="A687" s="496">
        <v>4</v>
      </c>
      <c r="B687" s="90" t="s">
        <v>197</v>
      </c>
      <c r="C687" s="318" t="s">
        <v>198</v>
      </c>
      <c r="D687" s="81">
        <v>0</v>
      </c>
      <c r="E687" s="536" t="e">
        <f>+D687/$D$689</f>
        <v>#DIV/0!</v>
      </c>
    </row>
    <row r="688" spans="1:5" ht="11.25" hidden="1" customHeight="1">
      <c r="A688" s="496"/>
      <c r="B688" s="90"/>
      <c r="D688" s="81"/>
      <c r="E688" s="536"/>
    </row>
    <row r="689" spans="1:5" ht="18" hidden="1" customHeight="1">
      <c r="A689" s="742" t="s">
        <v>274</v>
      </c>
      <c r="B689" s="743"/>
      <c r="C689" s="744"/>
      <c r="D689" s="619">
        <f>+D684+D657+D678</f>
        <v>0</v>
      </c>
      <c r="E689" s="611" t="e">
        <f>+D689/D689</f>
        <v>#DIV/0!</v>
      </c>
    </row>
    <row r="690" spans="1:5" ht="11.25" hidden="1" customHeight="1">
      <c r="A690" s="67"/>
      <c r="B690" s="420"/>
      <c r="C690" s="312"/>
      <c r="D690" s="352"/>
      <c r="E690" s="365"/>
    </row>
    <row r="691" spans="1:5" ht="11.25" hidden="1" customHeight="1">
      <c r="A691" s="67"/>
      <c r="B691" s="420"/>
      <c r="C691" s="312"/>
      <c r="D691" s="352"/>
      <c r="E691" s="365"/>
    </row>
    <row r="692" spans="1:5" ht="11.25" hidden="1" customHeight="1">
      <c r="A692" s="67"/>
      <c r="B692" s="420"/>
      <c r="C692" s="312"/>
      <c r="D692" s="352"/>
      <c r="E692" s="365"/>
    </row>
    <row r="693" spans="1:5" ht="11.25" hidden="1" customHeight="1">
      <c r="A693" s="67"/>
      <c r="B693" s="420"/>
      <c r="C693" s="312"/>
      <c r="D693" s="352"/>
      <c r="E693" s="365"/>
    </row>
    <row r="694" spans="1:5" ht="11.25" hidden="1" customHeight="1">
      <c r="A694" s="67"/>
      <c r="B694" s="420"/>
      <c r="C694" s="312"/>
      <c r="D694" s="352"/>
      <c r="E694" s="365"/>
    </row>
    <row r="695" spans="1:5" ht="11.25" hidden="1" customHeight="1">
      <c r="B695" s="560" t="s">
        <v>275</v>
      </c>
      <c r="D695" s="561" t="s">
        <v>276</v>
      </c>
    </row>
    <row r="696" spans="1:5" ht="11.25" hidden="1" customHeight="1">
      <c r="B696" s="311"/>
      <c r="C696" s="448"/>
    </row>
    <row r="697" spans="1:5" ht="11.25" hidden="1" customHeight="1">
      <c r="A697" s="745" t="s">
        <v>19</v>
      </c>
      <c r="B697" s="746"/>
      <c r="C697" s="749" t="s">
        <v>20</v>
      </c>
      <c r="D697" s="754" t="s">
        <v>21</v>
      </c>
      <c r="E697" s="756" t="s">
        <v>22</v>
      </c>
    </row>
    <row r="698" spans="1:5" ht="11.25" hidden="1" customHeight="1">
      <c r="A698" s="747"/>
      <c r="B698" s="748"/>
      <c r="C698" s="750"/>
      <c r="D698" s="755"/>
      <c r="E698" s="757"/>
    </row>
    <row r="699" spans="1:5" ht="11.25" hidden="1" customHeight="1">
      <c r="A699" s="634"/>
      <c r="B699" s="635"/>
      <c r="C699" s="636"/>
      <c r="D699" s="530"/>
      <c r="E699" s="531"/>
    </row>
    <row r="700" spans="1:5" ht="10.199999999999999" hidden="1" customHeight="1">
      <c r="A700" s="532" t="s">
        <v>23</v>
      </c>
      <c r="B700" s="286" t="s">
        <v>24</v>
      </c>
      <c r="C700" s="317" t="s">
        <v>25</v>
      </c>
      <c r="D700" s="89">
        <f>+D702+D705+D710+D714</f>
        <v>0</v>
      </c>
      <c r="E700" s="533" t="e">
        <f>+D700/$D$793</f>
        <v>#DIV/0!</v>
      </c>
    </row>
    <row r="701" spans="1:5" ht="10.199999999999999" hidden="1" customHeight="1">
      <c r="A701" s="532"/>
      <c r="B701" s="286"/>
      <c r="C701" s="320"/>
      <c r="D701" s="89"/>
      <c r="E701" s="533"/>
    </row>
    <row r="702" spans="1:5" ht="10.199999999999999" hidden="1" customHeight="1">
      <c r="A702" s="534" t="s">
        <v>26</v>
      </c>
      <c r="B702" s="294" t="s">
        <v>27</v>
      </c>
      <c r="C702" s="323" t="s">
        <v>28</v>
      </c>
      <c r="D702" s="535">
        <f>SUM(D703:D703)</f>
        <v>0</v>
      </c>
      <c r="E702" s="533" t="e">
        <f>+D702/$D$793</f>
        <v>#DIV/0!</v>
      </c>
    </row>
    <row r="703" spans="1:5" ht="10.199999999999999" hidden="1" customHeight="1">
      <c r="A703" s="496" t="s">
        <v>26</v>
      </c>
      <c r="B703" s="90" t="s">
        <v>29</v>
      </c>
      <c r="C703" s="318" t="s">
        <v>30</v>
      </c>
      <c r="D703" s="81">
        <f>+D798+D862</f>
        <v>0</v>
      </c>
      <c r="E703" s="536" t="e">
        <f>+D703/$D$793</f>
        <v>#DIV/0!</v>
      </c>
    </row>
    <row r="704" spans="1:5" ht="10.199999999999999" hidden="1" customHeight="1">
      <c r="A704" s="496"/>
      <c r="B704" s="90"/>
      <c r="D704" s="81"/>
      <c r="E704" s="536"/>
    </row>
    <row r="705" spans="1:5" ht="10.199999999999999" hidden="1" customHeight="1">
      <c r="A705" s="534" t="s">
        <v>26</v>
      </c>
      <c r="B705" s="294" t="s">
        <v>41</v>
      </c>
      <c r="C705" s="323" t="s">
        <v>42</v>
      </c>
      <c r="D705" s="535">
        <f>SUM(D706:D708)</f>
        <v>0</v>
      </c>
      <c r="E705" s="533" t="e">
        <f>+D705/$D$793</f>
        <v>#DIV/0!</v>
      </c>
    </row>
    <row r="706" spans="1:5" ht="10.199999999999999" hidden="1" customHeight="1">
      <c r="A706" s="496" t="s">
        <v>26</v>
      </c>
      <c r="B706" s="90" t="s">
        <v>43</v>
      </c>
      <c r="C706" s="318" t="s">
        <v>44</v>
      </c>
      <c r="D706" s="81">
        <f>+D799+D882</f>
        <v>0</v>
      </c>
      <c r="E706" s="536" t="e">
        <f>+D706/$D$793</f>
        <v>#DIV/0!</v>
      </c>
    </row>
    <row r="707" spans="1:5" ht="10.199999999999999" hidden="1" customHeight="1">
      <c r="A707" s="496" t="s">
        <v>26</v>
      </c>
      <c r="B707" s="90" t="s">
        <v>45</v>
      </c>
      <c r="C707" s="318" t="s">
        <v>46</v>
      </c>
      <c r="D707" s="81">
        <f>+D800</f>
        <v>0</v>
      </c>
      <c r="E707" s="536" t="e">
        <f>+D707/$D$793</f>
        <v>#DIV/0!</v>
      </c>
    </row>
    <row r="708" spans="1:5" ht="10.199999999999999" hidden="1" customHeight="1">
      <c r="A708" s="496"/>
      <c r="B708" s="90" t="s">
        <v>47</v>
      </c>
      <c r="C708" s="318" t="s">
        <v>48</v>
      </c>
      <c r="D708" s="81">
        <f>D801</f>
        <v>0</v>
      </c>
      <c r="E708" s="533"/>
    </row>
    <row r="709" spans="1:5" ht="10.199999999999999" hidden="1" customHeight="1">
      <c r="A709" s="496"/>
      <c r="B709" s="90"/>
      <c r="D709" s="81"/>
      <c r="E709" s="533"/>
    </row>
    <row r="710" spans="1:5" ht="20.399999999999999" hidden="1">
      <c r="A710" s="499" t="s">
        <v>49</v>
      </c>
      <c r="B710" s="538" t="s">
        <v>50</v>
      </c>
      <c r="C710" s="332" t="s">
        <v>51</v>
      </c>
      <c r="D710" s="539">
        <f>SUM(D711:D712)</f>
        <v>0</v>
      </c>
      <c r="E710" s="533" t="e">
        <f>+D710/$D$793</f>
        <v>#DIV/0!</v>
      </c>
    </row>
    <row r="711" spans="1:5" ht="20.399999999999999" hidden="1">
      <c r="A711" s="281" t="s">
        <v>49</v>
      </c>
      <c r="B711" s="279" t="s">
        <v>52</v>
      </c>
      <c r="C711" s="336" t="s">
        <v>53</v>
      </c>
      <c r="D711" s="540">
        <f>+D802</f>
        <v>0</v>
      </c>
      <c r="E711" s="536" t="e">
        <f>+D711/$D$793</f>
        <v>#DIV/0!</v>
      </c>
    </row>
    <row r="712" spans="1:5" ht="10.199999999999999" hidden="1">
      <c r="A712" s="281" t="s">
        <v>49</v>
      </c>
      <c r="B712" s="279" t="s">
        <v>54</v>
      </c>
      <c r="C712" s="336" t="s">
        <v>55</v>
      </c>
      <c r="D712" s="540">
        <f>+D803</f>
        <v>0</v>
      </c>
      <c r="E712" s="536" t="e">
        <f>+D712/$D$793</f>
        <v>#DIV/0!</v>
      </c>
    </row>
    <row r="713" spans="1:5" ht="10.199999999999999" hidden="1" customHeight="1">
      <c r="A713" s="290"/>
      <c r="B713" s="279"/>
      <c r="C713" s="339"/>
      <c r="D713" s="540"/>
      <c r="E713" s="533"/>
    </row>
    <row r="714" spans="1:5" ht="20.399999999999999" hidden="1">
      <c r="A714" s="499" t="s">
        <v>49</v>
      </c>
      <c r="B714" s="538" t="s">
        <v>56</v>
      </c>
      <c r="C714" s="332" t="s">
        <v>57</v>
      </c>
      <c r="D714" s="539">
        <f>SUM(D715:D717)</f>
        <v>0</v>
      </c>
      <c r="E714" s="533" t="e">
        <f>+D714/$D$793</f>
        <v>#DIV/0!</v>
      </c>
    </row>
    <row r="715" spans="1:5" ht="20.399999999999999" hidden="1">
      <c r="A715" s="281" t="s">
        <v>49</v>
      </c>
      <c r="B715" s="279" t="s">
        <v>58</v>
      </c>
      <c r="C715" s="336" t="s">
        <v>59</v>
      </c>
      <c r="D715" s="540">
        <f>+D804</f>
        <v>0</v>
      </c>
      <c r="E715" s="536" t="e">
        <f>+D715/$D$793</f>
        <v>#DIV/0!</v>
      </c>
    </row>
    <row r="716" spans="1:5" ht="20.399999999999999" hidden="1">
      <c r="A716" s="493" t="s">
        <v>49</v>
      </c>
      <c r="B716" s="412" t="s">
        <v>60</v>
      </c>
      <c r="C716" s="289" t="s">
        <v>61</v>
      </c>
      <c r="D716" s="540">
        <f>+D805</f>
        <v>0</v>
      </c>
      <c r="E716" s="536" t="e">
        <f>+D716/$D$793</f>
        <v>#DIV/0!</v>
      </c>
    </row>
    <row r="717" spans="1:5" ht="10.199999999999999" hidden="1" customHeight="1">
      <c r="A717" s="493" t="s">
        <v>49</v>
      </c>
      <c r="B717" s="412" t="s">
        <v>62</v>
      </c>
      <c r="C717" s="289" t="s">
        <v>63</v>
      </c>
      <c r="D717" s="540">
        <f>+D806</f>
        <v>0</v>
      </c>
      <c r="E717" s="536" t="e">
        <f>+D717/$D$793</f>
        <v>#DIV/0!</v>
      </c>
    </row>
    <row r="718" spans="1:5" ht="11.25" hidden="1" customHeight="1">
      <c r="A718" s="551"/>
      <c r="B718" s="415"/>
      <c r="C718" s="637"/>
      <c r="D718" s="616"/>
      <c r="E718" s="536"/>
    </row>
    <row r="719" spans="1:5" ht="11.25" hidden="1" customHeight="1">
      <c r="A719" s="543"/>
      <c r="B719" s="415"/>
      <c r="C719" s="632"/>
      <c r="D719" s="616"/>
      <c r="E719" s="536"/>
    </row>
    <row r="720" spans="1:5" ht="10.199999999999999" hidden="1">
      <c r="A720" s="532" t="s">
        <v>64</v>
      </c>
      <c r="B720" s="415" t="s">
        <v>205</v>
      </c>
      <c r="C720" s="620" t="s">
        <v>65</v>
      </c>
      <c r="D720" s="89">
        <f>+D726+D736+D722+D731+D739+D742</f>
        <v>0</v>
      </c>
      <c r="E720" s="533" t="e">
        <f>+D720/$D$793</f>
        <v>#DIV/0!</v>
      </c>
    </row>
    <row r="721" spans="1:5" ht="10.199999999999999" hidden="1">
      <c r="A721" s="543"/>
      <c r="B721" s="415"/>
      <c r="C721" s="638"/>
      <c r="D721" s="89"/>
      <c r="E721" s="536"/>
    </row>
    <row r="722" spans="1:5" ht="10.199999999999999" hidden="1">
      <c r="A722" s="499" t="s">
        <v>64</v>
      </c>
      <c r="B722" s="294" t="s">
        <v>66</v>
      </c>
      <c r="C722" s="617" t="s">
        <v>67</v>
      </c>
      <c r="D722" s="535">
        <f>SUM(D723:D724)</f>
        <v>0</v>
      </c>
      <c r="E722" s="533" t="e">
        <f>+D722/$D$793</f>
        <v>#DIV/0!</v>
      </c>
    </row>
    <row r="723" spans="1:5" ht="10.199999999999999" hidden="1">
      <c r="A723" s="496" t="s">
        <v>64</v>
      </c>
      <c r="B723" s="90" t="s">
        <v>70</v>
      </c>
      <c r="C723" s="550" t="s">
        <v>71</v>
      </c>
      <c r="D723" s="81">
        <f>+D848+D822</f>
        <v>0</v>
      </c>
      <c r="E723" s="536" t="e">
        <f>+D723/$D$793</f>
        <v>#DIV/0!</v>
      </c>
    </row>
    <row r="724" spans="1:5" ht="10.199999999999999" hidden="1">
      <c r="A724" s="555" t="s">
        <v>64</v>
      </c>
      <c r="B724" s="426" t="s">
        <v>277</v>
      </c>
      <c r="C724" s="552" t="s">
        <v>278</v>
      </c>
      <c r="D724" s="81">
        <f>+D807</f>
        <v>0</v>
      </c>
      <c r="E724" s="536" t="e">
        <f>+D724/$D$793</f>
        <v>#DIV/0!</v>
      </c>
    </row>
    <row r="725" spans="1:5" ht="10.199999999999999" hidden="1">
      <c r="A725" s="543"/>
      <c r="B725" s="415"/>
      <c r="C725" s="638"/>
      <c r="D725" s="89"/>
      <c r="E725" s="536"/>
    </row>
    <row r="726" spans="1:5" ht="10.199999999999999" hidden="1">
      <c r="A726" s="556" t="s">
        <v>64</v>
      </c>
      <c r="B726" s="537" t="s">
        <v>279</v>
      </c>
      <c r="C726" s="500" t="s">
        <v>78</v>
      </c>
      <c r="D726" s="535">
        <f>SUM(D727:D729)</f>
        <v>0</v>
      </c>
      <c r="E726" s="533" t="e">
        <f>+D726/$D$793</f>
        <v>#DIV/0!</v>
      </c>
    </row>
    <row r="727" spans="1:5" ht="10.199999999999999" hidden="1">
      <c r="A727" s="541" t="s">
        <v>64</v>
      </c>
      <c r="B727" s="412" t="s">
        <v>79</v>
      </c>
      <c r="C727" s="552" t="s">
        <v>80</v>
      </c>
      <c r="D727" s="81">
        <f>+D883</f>
        <v>0</v>
      </c>
      <c r="E727" s="536" t="e">
        <f>+D727/$D$793</f>
        <v>#DIV/0!</v>
      </c>
    </row>
    <row r="728" spans="1:5" ht="10.199999999999999" hidden="1">
      <c r="A728" s="541" t="s">
        <v>64</v>
      </c>
      <c r="B728" s="412" t="s">
        <v>214</v>
      </c>
      <c r="C728" s="552" t="s">
        <v>215</v>
      </c>
      <c r="D728" s="81">
        <f>+D849+D884</f>
        <v>0</v>
      </c>
      <c r="E728" s="536" t="e">
        <f>+D728/$D$793</f>
        <v>#DIV/0!</v>
      </c>
    </row>
    <row r="729" spans="1:5" ht="10.199999999999999" hidden="1">
      <c r="A729" s="541" t="s">
        <v>64</v>
      </c>
      <c r="B729" s="412" t="s">
        <v>81</v>
      </c>
      <c r="C729" s="552" t="s">
        <v>82</v>
      </c>
      <c r="D729" s="81">
        <f>+D885+D864</f>
        <v>0</v>
      </c>
      <c r="E729" s="536" t="e">
        <f>+D729/$D$793</f>
        <v>#DIV/0!</v>
      </c>
    </row>
    <row r="730" spans="1:5" ht="10.199999999999999" hidden="1">
      <c r="A730" s="543"/>
      <c r="B730" s="415"/>
      <c r="C730" s="638"/>
      <c r="D730" s="89"/>
      <c r="E730" s="536"/>
    </row>
    <row r="731" spans="1:5" ht="10.199999999999999" hidden="1">
      <c r="A731" s="543" t="s">
        <v>64</v>
      </c>
      <c r="B731" s="538" t="s">
        <v>89</v>
      </c>
      <c r="C731" s="332" t="s">
        <v>90</v>
      </c>
      <c r="D731" s="535">
        <f>SUM(D732:D734)</f>
        <v>0</v>
      </c>
      <c r="E731" s="533" t="e">
        <f>+D731/$D$793</f>
        <v>#DIV/0!</v>
      </c>
    </row>
    <row r="732" spans="1:5" ht="10.199999999999999" hidden="1">
      <c r="A732" s="541" t="s">
        <v>64</v>
      </c>
      <c r="B732" s="279" t="s">
        <v>207</v>
      </c>
      <c r="C732" s="289" t="s">
        <v>216</v>
      </c>
      <c r="D732" s="81">
        <f>+D910+D886</f>
        <v>0</v>
      </c>
      <c r="E732" s="536" t="e">
        <f>+D732/$D$793</f>
        <v>#DIV/0!</v>
      </c>
    </row>
    <row r="733" spans="1:5" ht="10.199999999999999" hidden="1">
      <c r="A733" s="541" t="s">
        <v>64</v>
      </c>
      <c r="B733" s="279" t="s">
        <v>95</v>
      </c>
      <c r="C733" s="289" t="s">
        <v>96</v>
      </c>
      <c r="D733" s="81">
        <f>+D866+D912</f>
        <v>0</v>
      </c>
      <c r="E733" s="536" t="e">
        <f>+D733/$D$793</f>
        <v>#DIV/0!</v>
      </c>
    </row>
    <row r="734" spans="1:5" ht="10.199999999999999" hidden="1">
      <c r="A734" s="541" t="s">
        <v>64</v>
      </c>
      <c r="B734" s="279" t="s">
        <v>97</v>
      </c>
      <c r="C734" s="289" t="s">
        <v>98</v>
      </c>
      <c r="D734" s="81">
        <f>+D850+D887</f>
        <v>0</v>
      </c>
      <c r="E734" s="536" t="e">
        <f>+D734/$D$793</f>
        <v>#DIV/0!</v>
      </c>
    </row>
    <row r="735" spans="1:5" ht="10.199999999999999" hidden="1">
      <c r="A735" s="543"/>
      <c r="B735" s="415"/>
      <c r="C735" s="638"/>
      <c r="D735" s="89"/>
      <c r="E735" s="536"/>
    </row>
    <row r="736" spans="1:5" ht="10.199999999999999" hidden="1">
      <c r="A736" s="556" t="s">
        <v>64</v>
      </c>
      <c r="B736" s="537">
        <v>1.06</v>
      </c>
      <c r="C736" s="500" t="s">
        <v>280</v>
      </c>
      <c r="D736" s="535">
        <f>+D737</f>
        <v>0</v>
      </c>
      <c r="E736" s="533" t="e">
        <f>+D736/$D$793</f>
        <v>#DIV/0!</v>
      </c>
    </row>
    <row r="737" spans="1:5" ht="10.199999999999999" hidden="1">
      <c r="A737" s="541" t="s">
        <v>64</v>
      </c>
      <c r="B737" s="412" t="s">
        <v>101</v>
      </c>
      <c r="C737" s="552" t="s">
        <v>102</v>
      </c>
      <c r="D737" s="81">
        <f>+D851+D808+D825</f>
        <v>0</v>
      </c>
      <c r="E737" s="536" t="e">
        <f>+D737/$D$793</f>
        <v>#DIV/0!</v>
      </c>
    </row>
    <row r="738" spans="1:5" ht="10.199999999999999" hidden="1">
      <c r="A738" s="541"/>
      <c r="B738" s="412"/>
      <c r="C738" s="552"/>
      <c r="D738" s="81"/>
      <c r="E738" s="536"/>
    </row>
    <row r="739" spans="1:5" ht="10.199999999999999" hidden="1">
      <c r="A739" s="556" t="s">
        <v>64</v>
      </c>
      <c r="B739" s="537" t="s">
        <v>281</v>
      </c>
      <c r="C739" s="500" t="s">
        <v>282</v>
      </c>
      <c r="D739" s="535">
        <f>+D740</f>
        <v>0</v>
      </c>
      <c r="E739" s="533" t="e">
        <f>+D739/D793</f>
        <v>#DIV/0!</v>
      </c>
    </row>
    <row r="740" spans="1:5" ht="10.199999999999999" hidden="1">
      <c r="A740" s="541" t="s">
        <v>64</v>
      </c>
      <c r="B740" s="412" t="s">
        <v>283</v>
      </c>
      <c r="C740" s="552" t="s">
        <v>284</v>
      </c>
      <c r="D740" s="81">
        <f>+D809+D826</f>
        <v>0</v>
      </c>
      <c r="E740" s="536" t="e">
        <f>+D740/D793</f>
        <v>#DIV/0!</v>
      </c>
    </row>
    <row r="741" spans="1:5" ht="10.199999999999999" hidden="1">
      <c r="A741" s="541"/>
      <c r="B741" s="412"/>
      <c r="C741" s="552"/>
      <c r="D741" s="81"/>
      <c r="E741" s="536"/>
    </row>
    <row r="742" spans="1:5" ht="10.199999999999999" hidden="1">
      <c r="A742" s="556" t="s">
        <v>64</v>
      </c>
      <c r="B742" s="537" t="s">
        <v>251</v>
      </c>
      <c r="C742" s="500" t="s">
        <v>103</v>
      </c>
      <c r="D742" s="535">
        <f>SUM(D743:D745)</f>
        <v>0</v>
      </c>
      <c r="E742" s="533" t="e">
        <f>+D742/D793</f>
        <v>#DIV/0!</v>
      </c>
    </row>
    <row r="743" spans="1:5" ht="10.199999999999999" hidden="1">
      <c r="A743" s="541" t="s">
        <v>64</v>
      </c>
      <c r="B743" s="412" t="s">
        <v>104</v>
      </c>
      <c r="C743" s="552" t="s">
        <v>105</v>
      </c>
      <c r="D743" s="81">
        <f>+D827</f>
        <v>0</v>
      </c>
      <c r="E743" s="536" t="e">
        <f>+D743/D793</f>
        <v>#DIV/0!</v>
      </c>
    </row>
    <row r="744" spans="1:5" ht="10.199999999999999" hidden="1">
      <c r="A744" s="541" t="s">
        <v>64</v>
      </c>
      <c r="B744" s="412" t="s">
        <v>108</v>
      </c>
      <c r="C744" s="552" t="s">
        <v>109</v>
      </c>
      <c r="D744" s="81">
        <f>+D828+D913</f>
        <v>0</v>
      </c>
      <c r="E744" s="536" t="e">
        <f>+D744/D793</f>
        <v>#DIV/0!</v>
      </c>
    </row>
    <row r="745" spans="1:5" ht="10.199999999999999" hidden="1">
      <c r="A745" s="281" t="s">
        <v>64</v>
      </c>
      <c r="B745" s="90" t="s">
        <v>106</v>
      </c>
      <c r="C745" s="283" t="s">
        <v>107</v>
      </c>
      <c r="D745" s="81">
        <f>+D829+D888</f>
        <v>0</v>
      </c>
      <c r="E745" s="536" t="e">
        <f>+D745/D793</f>
        <v>#DIV/0!</v>
      </c>
    </row>
    <row r="746" spans="1:5" ht="10.199999999999999" hidden="1">
      <c r="A746" s="541"/>
      <c r="B746" s="412"/>
      <c r="C746" s="552"/>
      <c r="D746" s="81"/>
      <c r="E746" s="536"/>
    </row>
    <row r="747" spans="1:5" ht="10.199999999999999" hidden="1">
      <c r="A747" s="541"/>
      <c r="B747" s="412"/>
      <c r="C747" s="552"/>
      <c r="D747" s="81"/>
      <c r="E747" s="536"/>
    </row>
    <row r="748" spans="1:5" ht="10.199999999999999" hidden="1">
      <c r="A748" s="639" t="s">
        <v>64</v>
      </c>
      <c r="B748" s="286">
        <v>2</v>
      </c>
      <c r="C748" s="640" t="s">
        <v>122</v>
      </c>
      <c r="D748" s="89">
        <f>+D755+D768+D750+D758+D765</f>
        <v>0</v>
      </c>
      <c r="E748" s="533" t="e">
        <f>+D748/$D$793</f>
        <v>#DIV/0!</v>
      </c>
    </row>
    <row r="749" spans="1:5" ht="10.199999999999999" hidden="1">
      <c r="A749" s="496"/>
      <c r="B749" s="498"/>
      <c r="C749" s="550"/>
      <c r="D749" s="89"/>
      <c r="E749" s="536"/>
    </row>
    <row r="750" spans="1:5" ht="10.199999999999999" hidden="1">
      <c r="A750" s="499" t="s">
        <v>64</v>
      </c>
      <c r="B750" s="294" t="s">
        <v>123</v>
      </c>
      <c r="C750" s="617" t="s">
        <v>124</v>
      </c>
      <c r="D750" s="89">
        <f>SUM(D751:D753)</f>
        <v>0</v>
      </c>
      <c r="E750" s="533" t="e">
        <f>+D750/D793</f>
        <v>#DIV/0!</v>
      </c>
    </row>
    <row r="751" spans="1:5" ht="10.199999999999999" hidden="1">
      <c r="A751" s="541" t="s">
        <v>64</v>
      </c>
      <c r="B751" s="412" t="s">
        <v>125</v>
      </c>
      <c r="C751" s="552" t="s">
        <v>217</v>
      </c>
      <c r="D751" s="81">
        <f>+D810</f>
        <v>0</v>
      </c>
      <c r="E751" s="536" t="e">
        <f>+D751/D793</f>
        <v>#DIV/0!</v>
      </c>
    </row>
    <row r="752" spans="1:5" ht="10.199999999999999" hidden="1">
      <c r="A752" s="541" t="s">
        <v>64</v>
      </c>
      <c r="B752" s="412" t="s">
        <v>127</v>
      </c>
      <c r="C752" s="552" t="s">
        <v>128</v>
      </c>
      <c r="D752" s="81">
        <f>+D889+D831+D914</f>
        <v>0</v>
      </c>
      <c r="E752" s="536" t="e">
        <f>+D752/D793</f>
        <v>#DIV/0!</v>
      </c>
    </row>
    <row r="753" spans="1:5" ht="10.199999999999999" hidden="1">
      <c r="A753" s="541" t="s">
        <v>64</v>
      </c>
      <c r="B753" s="412" t="s">
        <v>129</v>
      </c>
      <c r="C753" s="552" t="s">
        <v>130</v>
      </c>
      <c r="D753" s="81">
        <f>+D811+D890+D830</f>
        <v>0</v>
      </c>
      <c r="E753" s="536" t="e">
        <f>+D753/D793</f>
        <v>#DIV/0!</v>
      </c>
    </row>
    <row r="754" spans="1:5" ht="10.199999999999999" hidden="1">
      <c r="A754" s="496"/>
      <c r="B754" s="641"/>
      <c r="C754" s="497"/>
      <c r="D754" s="89"/>
      <c r="E754" s="536"/>
    </row>
    <row r="755" spans="1:5" ht="10.199999999999999" hidden="1">
      <c r="A755" s="499" t="s">
        <v>64</v>
      </c>
      <c r="B755" s="537" t="s">
        <v>236</v>
      </c>
      <c r="C755" s="500" t="s">
        <v>237</v>
      </c>
      <c r="D755" s="535">
        <f>SUM(D756:D756)</f>
        <v>0</v>
      </c>
      <c r="E755" s="533" t="e">
        <f>+D755/$D$793</f>
        <v>#DIV/0!</v>
      </c>
    </row>
    <row r="756" spans="1:5" ht="10.199999999999999" hidden="1">
      <c r="A756" s="281" t="s">
        <v>64</v>
      </c>
      <c r="B756" s="90" t="s">
        <v>285</v>
      </c>
      <c r="C756" s="550" t="s">
        <v>286</v>
      </c>
      <c r="D756" s="81">
        <f>+D853</f>
        <v>0</v>
      </c>
      <c r="E756" s="536" t="e">
        <f>+D756/$D$793</f>
        <v>#DIV/0!</v>
      </c>
    </row>
    <row r="757" spans="1:5" ht="10.199999999999999" hidden="1">
      <c r="A757" s="541"/>
      <c r="B757" s="412"/>
      <c r="C757" s="552"/>
      <c r="D757" s="81"/>
      <c r="E757" s="536"/>
    </row>
    <row r="758" spans="1:5" ht="20.399999999999999" hidden="1">
      <c r="A758" s="499" t="s">
        <v>64</v>
      </c>
      <c r="B758" s="537" t="s">
        <v>131</v>
      </c>
      <c r="C758" s="500" t="s">
        <v>132</v>
      </c>
      <c r="D758" s="535">
        <f>SUM(D759:D763)</f>
        <v>0</v>
      </c>
      <c r="E758" s="533" t="e">
        <f t="shared" ref="E758:E763" si="7">+D758/$D$793</f>
        <v>#DIV/0!</v>
      </c>
    </row>
    <row r="759" spans="1:5" ht="10.199999999999999" hidden="1">
      <c r="A759" s="541" t="s">
        <v>64</v>
      </c>
      <c r="B759" s="412" t="s">
        <v>133</v>
      </c>
      <c r="C759" s="552" t="s">
        <v>134</v>
      </c>
      <c r="D759" s="81">
        <f>+D891</f>
        <v>0</v>
      </c>
      <c r="E759" s="536" t="e">
        <f t="shared" si="7"/>
        <v>#DIV/0!</v>
      </c>
    </row>
    <row r="760" spans="1:5" ht="10.199999999999999" hidden="1">
      <c r="A760" s="541" t="s">
        <v>64</v>
      </c>
      <c r="B760" s="412" t="s">
        <v>287</v>
      </c>
      <c r="C760" s="552" t="s">
        <v>288</v>
      </c>
      <c r="D760" s="81">
        <f>+D892</f>
        <v>0</v>
      </c>
      <c r="E760" s="536" t="e">
        <f t="shared" si="7"/>
        <v>#DIV/0!</v>
      </c>
    </row>
    <row r="761" spans="1:5" ht="10.199999999999999" hidden="1">
      <c r="A761" s="541" t="s">
        <v>64</v>
      </c>
      <c r="B761" s="412" t="s">
        <v>254</v>
      </c>
      <c r="C761" s="552" t="s">
        <v>255</v>
      </c>
      <c r="D761" s="81">
        <f>+D833</f>
        <v>0</v>
      </c>
      <c r="E761" s="536" t="e">
        <f t="shared" si="7"/>
        <v>#DIV/0!</v>
      </c>
    </row>
    <row r="762" spans="1:5" ht="10.199999999999999" hidden="1">
      <c r="A762" s="541" t="s">
        <v>64</v>
      </c>
      <c r="B762" s="412" t="s">
        <v>240</v>
      </c>
      <c r="C762" s="552" t="s">
        <v>241</v>
      </c>
      <c r="D762" s="81">
        <f>+D893</f>
        <v>0</v>
      </c>
      <c r="E762" s="536" t="e">
        <f t="shared" si="7"/>
        <v>#DIV/0!</v>
      </c>
    </row>
    <row r="763" spans="1:5" ht="20.399999999999999" hidden="1">
      <c r="A763" s="541" t="s">
        <v>64</v>
      </c>
      <c r="B763" s="412" t="s">
        <v>256</v>
      </c>
      <c r="C763" s="552" t="s">
        <v>257</v>
      </c>
      <c r="D763" s="81">
        <f>+D894+D834</f>
        <v>0</v>
      </c>
      <c r="E763" s="536" t="e">
        <f t="shared" si="7"/>
        <v>#DIV/0!</v>
      </c>
    </row>
    <row r="764" spans="1:5" ht="10.199999999999999" hidden="1">
      <c r="A764" s="541"/>
      <c r="B764" s="412"/>
      <c r="C764" s="552"/>
      <c r="D764" s="81"/>
      <c r="E764" s="536"/>
    </row>
    <row r="765" spans="1:5" ht="10.199999999999999" hidden="1">
      <c r="A765" s="499" t="s">
        <v>64</v>
      </c>
      <c r="B765" s="537" t="s">
        <v>139</v>
      </c>
      <c r="C765" s="500" t="s">
        <v>140</v>
      </c>
      <c r="D765" s="535">
        <f>+D766</f>
        <v>0</v>
      </c>
      <c r="E765" s="533" t="e">
        <f>+D765/$D$793</f>
        <v>#DIV/0!</v>
      </c>
    </row>
    <row r="766" spans="1:5" ht="10.199999999999999" hidden="1">
      <c r="A766" s="541" t="s">
        <v>64</v>
      </c>
      <c r="B766" s="412" t="s">
        <v>141</v>
      </c>
      <c r="C766" s="339" t="s">
        <v>142</v>
      </c>
      <c r="D766" s="81">
        <f>+D895+D835</f>
        <v>0</v>
      </c>
      <c r="E766" s="536" t="e">
        <f>+D766/$D$793</f>
        <v>#DIV/0!</v>
      </c>
    </row>
    <row r="767" spans="1:5" ht="10.199999999999999" hidden="1">
      <c r="A767" s="541"/>
      <c r="B767" s="412"/>
      <c r="C767" s="339"/>
      <c r="D767" s="81"/>
      <c r="E767" s="536"/>
    </row>
    <row r="768" spans="1:5" ht="10.199999999999999" hidden="1">
      <c r="A768" s="551" t="s">
        <v>64</v>
      </c>
      <c r="B768" s="538" t="s">
        <v>145</v>
      </c>
      <c r="C768" s="332" t="s">
        <v>146</v>
      </c>
      <c r="D768" s="535">
        <f>SUM(D769:D773)</f>
        <v>0</v>
      </c>
      <c r="E768" s="533" t="e">
        <f t="shared" ref="E768:E773" si="8">+D768/$D$793</f>
        <v>#DIV/0!</v>
      </c>
    </row>
    <row r="769" spans="1:5" ht="10.199999999999999" hidden="1">
      <c r="A769" s="493" t="s">
        <v>64</v>
      </c>
      <c r="B769" s="279" t="s">
        <v>149</v>
      </c>
      <c r="C769" s="289" t="s">
        <v>150</v>
      </c>
      <c r="D769" s="81">
        <f>+D896+D837+D921+D871</f>
        <v>0</v>
      </c>
      <c r="E769" s="536" t="e">
        <f t="shared" si="8"/>
        <v>#DIV/0!</v>
      </c>
    </row>
    <row r="770" spans="1:5" ht="10.199999999999999" hidden="1">
      <c r="A770" s="493" t="s">
        <v>64</v>
      </c>
      <c r="B770" s="279" t="s">
        <v>151</v>
      </c>
      <c r="C770" s="289" t="s">
        <v>152</v>
      </c>
      <c r="D770" s="81">
        <f>+D854+D897+D812</f>
        <v>0</v>
      </c>
      <c r="E770" s="536" t="e">
        <f t="shared" si="8"/>
        <v>#DIV/0!</v>
      </c>
    </row>
    <row r="771" spans="1:5" ht="10.199999999999999" hidden="1">
      <c r="A771" s="493" t="s">
        <v>64</v>
      </c>
      <c r="B771" s="279" t="s">
        <v>153</v>
      </c>
      <c r="C771" s="336" t="s">
        <v>154</v>
      </c>
      <c r="D771" s="81">
        <f>+D898+D838+D923</f>
        <v>0</v>
      </c>
      <c r="E771" s="536" t="e">
        <f t="shared" si="8"/>
        <v>#DIV/0!</v>
      </c>
    </row>
    <row r="772" spans="1:5" ht="10.199999999999999" hidden="1">
      <c r="A772" s="493" t="s">
        <v>64</v>
      </c>
      <c r="B772" s="279" t="s">
        <v>289</v>
      </c>
      <c r="C772" s="336" t="s">
        <v>290</v>
      </c>
      <c r="D772" s="81">
        <f>+D814</f>
        <v>0</v>
      </c>
      <c r="E772" s="536" t="e">
        <f t="shared" si="8"/>
        <v>#DIV/0!</v>
      </c>
    </row>
    <row r="773" spans="1:5" ht="10.199999999999999" hidden="1">
      <c r="A773" s="80" t="s">
        <v>64</v>
      </c>
      <c r="B773" s="90" t="s">
        <v>291</v>
      </c>
      <c r="C773" s="68" t="s">
        <v>292</v>
      </c>
      <c r="D773" s="81">
        <f>+D855+D813</f>
        <v>0</v>
      </c>
      <c r="E773" s="536" t="e">
        <f t="shared" si="8"/>
        <v>#DIV/0!</v>
      </c>
    </row>
    <row r="774" spans="1:5" ht="10.199999999999999" hidden="1">
      <c r="A774" s="541"/>
      <c r="B774" s="412"/>
      <c r="C774" s="552"/>
      <c r="D774" s="81"/>
      <c r="E774" s="536"/>
    </row>
    <row r="775" spans="1:5" ht="10.199999999999999" hidden="1">
      <c r="A775" s="541"/>
      <c r="B775" s="412"/>
      <c r="C775" s="552"/>
      <c r="D775" s="81"/>
      <c r="E775" s="536"/>
    </row>
    <row r="776" spans="1:5" ht="10.199999999999999" hidden="1">
      <c r="A776" s="532">
        <v>2</v>
      </c>
      <c r="B776" s="415">
        <v>5</v>
      </c>
      <c r="C776" s="620" t="s">
        <v>157</v>
      </c>
      <c r="D776" s="89">
        <f>+D784+D778</f>
        <v>0</v>
      </c>
      <c r="E776" s="533" t="e">
        <f>+D776/$D$793</f>
        <v>#DIV/0!</v>
      </c>
    </row>
    <row r="777" spans="1:5" ht="10.199999999999999" hidden="1">
      <c r="A777" s="543"/>
      <c r="B777" s="415"/>
      <c r="C777" s="638"/>
      <c r="D777" s="89"/>
      <c r="E777" s="536"/>
    </row>
    <row r="778" spans="1:5" ht="10.199999999999999" hidden="1">
      <c r="A778" s="556" t="s">
        <v>158</v>
      </c>
      <c r="B778" s="537" t="s">
        <v>159</v>
      </c>
      <c r="C778" s="500" t="s">
        <v>160</v>
      </c>
      <c r="D778" s="535">
        <f>SUM(D779:D782)</f>
        <v>0</v>
      </c>
      <c r="E778" s="533" t="e">
        <f>+D778/$D$793</f>
        <v>#DIV/0!</v>
      </c>
    </row>
    <row r="779" spans="1:5" ht="10.199999999999999" hidden="1">
      <c r="A779" s="541" t="s">
        <v>158</v>
      </c>
      <c r="B779" s="412" t="s">
        <v>163</v>
      </c>
      <c r="C779" s="552" t="s">
        <v>164</v>
      </c>
      <c r="D779" s="81">
        <f>+D924</f>
        <v>0</v>
      </c>
      <c r="E779" s="536" t="e">
        <f>+D779/$D$793</f>
        <v>#DIV/0!</v>
      </c>
    </row>
    <row r="780" spans="1:5" ht="10.199999999999999" hidden="1">
      <c r="A780" s="541" t="s">
        <v>158</v>
      </c>
      <c r="B780" s="412" t="s">
        <v>167</v>
      </c>
      <c r="C780" s="552" t="s">
        <v>168</v>
      </c>
      <c r="D780" s="81">
        <f>+D840+D874</f>
        <v>0</v>
      </c>
      <c r="E780" s="536" t="e">
        <f>+D780/$D$793</f>
        <v>#DIV/0!</v>
      </c>
    </row>
    <row r="781" spans="1:5" ht="10.199999999999999" hidden="1">
      <c r="A781" s="541" t="s">
        <v>158</v>
      </c>
      <c r="B781" s="412" t="s">
        <v>293</v>
      </c>
      <c r="C781" s="552" t="s">
        <v>294</v>
      </c>
      <c r="D781" s="81">
        <f>+D875</f>
        <v>0</v>
      </c>
      <c r="E781" s="536" t="e">
        <f>+D781/$D$793</f>
        <v>#DIV/0!</v>
      </c>
    </row>
    <row r="782" spans="1:5" ht="10.199999999999999" hidden="1">
      <c r="A782" s="541" t="s">
        <v>158</v>
      </c>
      <c r="B782" s="412" t="s">
        <v>169</v>
      </c>
      <c r="C782" s="552" t="s">
        <v>170</v>
      </c>
      <c r="D782" s="81">
        <f>+D899+D841</f>
        <v>0</v>
      </c>
      <c r="E782" s="536" t="e">
        <f>+D782/$D$793</f>
        <v>#DIV/0!</v>
      </c>
    </row>
    <row r="783" spans="1:5" ht="10.199999999999999" hidden="1">
      <c r="A783" s="543"/>
      <c r="B783" s="415"/>
      <c r="C783" s="638"/>
      <c r="D783" s="89"/>
      <c r="E783" s="536"/>
    </row>
    <row r="784" spans="1:5" ht="10.199999999999999" hidden="1">
      <c r="A784" s="556" t="s">
        <v>158</v>
      </c>
      <c r="B784" s="537" t="s">
        <v>176</v>
      </c>
      <c r="C784" s="500" t="s">
        <v>177</v>
      </c>
      <c r="D784" s="535">
        <f>SUM(D785:D786)</f>
        <v>0</v>
      </c>
      <c r="E784" s="533" t="e">
        <f>+D784/$D$793</f>
        <v>#DIV/0!</v>
      </c>
    </row>
    <row r="785" spans="1:5" ht="10.199999999999999" hidden="1">
      <c r="A785" s="541" t="s">
        <v>295</v>
      </c>
      <c r="B785" s="412" t="s">
        <v>296</v>
      </c>
      <c r="C785" s="552" t="s">
        <v>297</v>
      </c>
      <c r="D785" s="81">
        <f>+D900</f>
        <v>0</v>
      </c>
      <c r="E785" s="536" t="e">
        <f>+D785/$D$793</f>
        <v>#DIV/0!</v>
      </c>
    </row>
    <row r="786" spans="1:5" ht="10.199999999999999" hidden="1">
      <c r="A786" s="541" t="s">
        <v>178</v>
      </c>
      <c r="B786" s="412" t="s">
        <v>179</v>
      </c>
      <c r="C786" s="552" t="s">
        <v>258</v>
      </c>
      <c r="D786" s="81">
        <f>+D927</f>
        <v>0</v>
      </c>
      <c r="E786" s="536" t="e">
        <f>+D786/$D$793</f>
        <v>#DIV/0!</v>
      </c>
    </row>
    <row r="787" spans="1:5" ht="10.199999999999999" hidden="1">
      <c r="A787" s="541"/>
      <c r="B787" s="412"/>
      <c r="C787" s="552"/>
      <c r="D787" s="81"/>
      <c r="E787" s="536"/>
    </row>
    <row r="788" spans="1:5" ht="10.199999999999999" hidden="1">
      <c r="A788" s="543" t="s">
        <v>190</v>
      </c>
      <c r="B788" s="286" t="s">
        <v>191</v>
      </c>
      <c r="C788" s="317" t="s">
        <v>192</v>
      </c>
      <c r="D788" s="89">
        <f>+D790</f>
        <v>0</v>
      </c>
      <c r="E788" s="533" t="e">
        <f>+D788/D793</f>
        <v>#DIV/0!</v>
      </c>
    </row>
    <row r="789" spans="1:5" ht="10.199999999999999" hidden="1">
      <c r="A789" s="543"/>
      <c r="B789" s="286"/>
      <c r="C789" s="320"/>
      <c r="D789" s="89"/>
      <c r="E789" s="533"/>
    </row>
    <row r="790" spans="1:5" ht="10.199999999999999" hidden="1">
      <c r="A790" s="556">
        <v>4</v>
      </c>
      <c r="B790" s="294" t="s">
        <v>193</v>
      </c>
      <c r="C790" s="323" t="s">
        <v>194</v>
      </c>
      <c r="D790" s="535">
        <f>SUM(D791:D791)</f>
        <v>0</v>
      </c>
      <c r="E790" s="533" t="e">
        <f>+D790/D793</f>
        <v>#DIV/0!</v>
      </c>
    </row>
    <row r="791" spans="1:5" ht="10.199999999999999" hidden="1">
      <c r="A791" s="555">
        <v>4</v>
      </c>
      <c r="B791" s="90" t="s">
        <v>195</v>
      </c>
      <c r="C791" s="318" t="s">
        <v>196</v>
      </c>
      <c r="D791" s="81">
        <f>+D815</f>
        <v>0</v>
      </c>
      <c r="E791" s="536" t="e">
        <f>+D791/D793</f>
        <v>#DIV/0!</v>
      </c>
    </row>
    <row r="792" spans="1:5" ht="11.25" hidden="1" customHeight="1">
      <c r="A792" s="642"/>
      <c r="B792" s="429"/>
      <c r="C792" s="643"/>
      <c r="D792" s="81"/>
      <c r="E792" s="536"/>
    </row>
    <row r="793" spans="1:5" ht="18" hidden="1" customHeight="1">
      <c r="A793" s="737" t="s">
        <v>298</v>
      </c>
      <c r="B793" s="738"/>
      <c r="C793" s="739"/>
      <c r="D793" s="644">
        <f>+D700+D720+D776+D748+D788</f>
        <v>0</v>
      </c>
      <c r="E793" s="611" t="e">
        <f>+D793/D793</f>
        <v>#DIV/0!</v>
      </c>
    </row>
    <row r="794" spans="1:5" ht="11.25" hidden="1" customHeight="1">
      <c r="B794" s="311"/>
      <c r="C794" s="448"/>
      <c r="E794" s="68"/>
    </row>
    <row r="795" spans="1:5" ht="11.25" hidden="1" customHeight="1">
      <c r="B795" s="311"/>
      <c r="C795" s="448"/>
    </row>
    <row r="796" spans="1:5" ht="10.199999999999999" hidden="1">
      <c r="B796" s="311"/>
      <c r="C796" s="380" t="s">
        <v>299</v>
      </c>
      <c r="D796" s="368" t="s">
        <v>300</v>
      </c>
    </row>
    <row r="797" spans="1:5" ht="10.199999999999999" hidden="1">
      <c r="B797" s="398"/>
      <c r="C797" s="399"/>
      <c r="D797" s="400"/>
    </row>
    <row r="798" spans="1:5" ht="10.199999999999999" hidden="1">
      <c r="B798" s="388" t="s">
        <v>29</v>
      </c>
      <c r="C798" s="336" t="s">
        <v>30</v>
      </c>
      <c r="D798" s="389"/>
    </row>
    <row r="799" spans="1:5" ht="10.199999999999999" hidden="1">
      <c r="B799" s="426" t="s">
        <v>43</v>
      </c>
      <c r="C799" s="318" t="s">
        <v>44</v>
      </c>
      <c r="D799" s="389">
        <v>0</v>
      </c>
    </row>
    <row r="800" spans="1:5" ht="10.199999999999999" hidden="1">
      <c r="B800" s="388" t="s">
        <v>45</v>
      </c>
      <c r="C800" s="336" t="s">
        <v>46</v>
      </c>
      <c r="D800" s="389">
        <v>0</v>
      </c>
    </row>
    <row r="801" spans="1:4" ht="10.199999999999999" hidden="1">
      <c r="B801" s="388" t="s">
        <v>47</v>
      </c>
      <c r="C801" s="318" t="s">
        <v>48</v>
      </c>
      <c r="D801" s="387">
        <v>0</v>
      </c>
    </row>
    <row r="802" spans="1:4" ht="20.399999999999999" hidden="1">
      <c r="B802" s="388" t="s">
        <v>52</v>
      </c>
      <c r="C802" s="336" t="s">
        <v>262</v>
      </c>
      <c r="D802" s="389">
        <v>0</v>
      </c>
    </row>
    <row r="803" spans="1:4" ht="10.199999999999999" hidden="1">
      <c r="B803" s="388" t="s">
        <v>54</v>
      </c>
      <c r="C803" s="336" t="s">
        <v>55</v>
      </c>
      <c r="D803" s="389">
        <v>0</v>
      </c>
    </row>
    <row r="804" spans="1:4" ht="20.399999999999999" hidden="1">
      <c r="B804" s="388" t="s">
        <v>58</v>
      </c>
      <c r="C804" s="336" t="s">
        <v>59</v>
      </c>
      <c r="D804" s="389">
        <v>0</v>
      </c>
    </row>
    <row r="805" spans="1:4" ht="20.399999999999999" hidden="1">
      <c r="B805" s="388" t="s">
        <v>60</v>
      </c>
      <c r="C805" s="336" t="s">
        <v>263</v>
      </c>
      <c r="D805" s="389">
        <v>0</v>
      </c>
    </row>
    <row r="806" spans="1:4" ht="10.199999999999999" hidden="1">
      <c r="B806" s="388" t="s">
        <v>62</v>
      </c>
      <c r="C806" s="336" t="s">
        <v>63</v>
      </c>
      <c r="D806" s="387">
        <v>0</v>
      </c>
    </row>
    <row r="807" spans="1:4" ht="10.199999999999999" hidden="1">
      <c r="B807" s="388" t="s">
        <v>277</v>
      </c>
      <c r="C807" s="336" t="s">
        <v>278</v>
      </c>
      <c r="D807" s="389">
        <v>0</v>
      </c>
    </row>
    <row r="808" spans="1:4" ht="10.199999999999999" hidden="1">
      <c r="B808" s="388" t="s">
        <v>101</v>
      </c>
      <c r="C808" s="336" t="s">
        <v>102</v>
      </c>
      <c r="D808" s="389">
        <v>0</v>
      </c>
    </row>
    <row r="809" spans="1:4" ht="10.199999999999999" hidden="1">
      <c r="B809" s="388" t="s">
        <v>283</v>
      </c>
      <c r="C809" s="336" t="s">
        <v>284</v>
      </c>
      <c r="D809" s="389">
        <v>0</v>
      </c>
    </row>
    <row r="810" spans="1:4" ht="10.199999999999999" hidden="1">
      <c r="B810" s="388" t="s">
        <v>125</v>
      </c>
      <c r="C810" s="336" t="s">
        <v>126</v>
      </c>
      <c r="D810" s="389">
        <v>0</v>
      </c>
    </row>
    <row r="811" spans="1:4" ht="10.199999999999999" hidden="1">
      <c r="B811" s="388" t="s">
        <v>129</v>
      </c>
      <c r="C811" s="336" t="s">
        <v>130</v>
      </c>
      <c r="D811" s="389">
        <v>0</v>
      </c>
    </row>
    <row r="812" spans="1:4" ht="10.199999999999999" hidden="1">
      <c r="B812" s="388" t="s">
        <v>151</v>
      </c>
      <c r="C812" s="336" t="s">
        <v>152</v>
      </c>
      <c r="D812" s="389">
        <v>0</v>
      </c>
    </row>
    <row r="813" spans="1:4" ht="10.199999999999999" hidden="1">
      <c r="B813" s="388" t="s">
        <v>291</v>
      </c>
      <c r="C813" s="336" t="s">
        <v>292</v>
      </c>
      <c r="D813" s="387">
        <v>0</v>
      </c>
    </row>
    <row r="814" spans="1:4" ht="10.199999999999999" hidden="1">
      <c r="B814" s="388" t="s">
        <v>289</v>
      </c>
      <c r="C814" s="336" t="s">
        <v>290</v>
      </c>
      <c r="D814" s="389">
        <v>0</v>
      </c>
    </row>
    <row r="815" spans="1:4" ht="10.199999999999999" hidden="1">
      <c r="A815" s="555"/>
      <c r="B815" s="426" t="s">
        <v>195</v>
      </c>
      <c r="C815" s="318" t="s">
        <v>196</v>
      </c>
      <c r="D815" s="645">
        <v>0</v>
      </c>
    </row>
    <row r="816" spans="1:4" ht="10.199999999999999" hidden="1">
      <c r="B816" s="388"/>
      <c r="C816" s="427" t="s">
        <v>265</v>
      </c>
      <c r="D816" s="402">
        <f>SUM(D797:D815)</f>
        <v>0</v>
      </c>
    </row>
    <row r="817" spans="2:4" ht="9" hidden="1" customHeight="1">
      <c r="B817" s="403"/>
      <c r="C817" s="404"/>
      <c r="D817" s="405"/>
    </row>
    <row r="818" spans="2:4" ht="9" hidden="1" customHeight="1">
      <c r="B818" s="427"/>
      <c r="C818" s="625"/>
      <c r="D818" s="474"/>
    </row>
    <row r="819" spans="2:4" ht="11.25" hidden="1" customHeight="1">
      <c r="B819" s="311"/>
      <c r="C819" s="448"/>
    </row>
    <row r="820" spans="2:4" ht="11.25" hidden="1" customHeight="1">
      <c r="B820" s="311"/>
      <c r="C820" s="380" t="s">
        <v>301</v>
      </c>
      <c r="D820" s="368" t="s">
        <v>302</v>
      </c>
    </row>
    <row r="821" spans="2:4" ht="11.25" hidden="1" customHeight="1">
      <c r="B821" s="646"/>
      <c r="C821" s="647"/>
      <c r="D821" s="425"/>
    </row>
    <row r="822" spans="2:4" ht="11.25" hidden="1" customHeight="1">
      <c r="B822" s="412" t="s">
        <v>70</v>
      </c>
      <c r="C822" s="339" t="s">
        <v>71</v>
      </c>
      <c r="D822" s="413">
        <v>0</v>
      </c>
    </row>
    <row r="823" spans="2:4" ht="11.25" hidden="1" customHeight="1">
      <c r="B823" s="412" t="s">
        <v>214</v>
      </c>
      <c r="C823" s="339" t="s">
        <v>215</v>
      </c>
      <c r="D823" s="413">
        <v>0</v>
      </c>
    </row>
    <row r="824" spans="2:4" ht="11.25" hidden="1" customHeight="1">
      <c r="B824" s="412" t="s">
        <v>97</v>
      </c>
      <c r="C824" s="339" t="s">
        <v>98</v>
      </c>
      <c r="D824" s="413">
        <v>0</v>
      </c>
    </row>
    <row r="825" spans="2:4" ht="11.25" hidden="1" customHeight="1">
      <c r="B825" s="412" t="s">
        <v>101</v>
      </c>
      <c r="C825" s="339" t="s">
        <v>102</v>
      </c>
      <c r="D825" s="413">
        <v>0</v>
      </c>
    </row>
    <row r="826" spans="2:4" ht="11.25" hidden="1" customHeight="1">
      <c r="B826" s="412" t="s">
        <v>283</v>
      </c>
      <c r="C826" s="339" t="s">
        <v>284</v>
      </c>
      <c r="D826" s="414">
        <v>0</v>
      </c>
    </row>
    <row r="827" spans="2:4" ht="11.25" hidden="1" customHeight="1">
      <c r="B827" s="412" t="s">
        <v>104</v>
      </c>
      <c r="C827" s="339" t="s">
        <v>105</v>
      </c>
      <c r="D827" s="413">
        <v>0</v>
      </c>
    </row>
    <row r="828" spans="2:4" ht="11.25" hidden="1" customHeight="1">
      <c r="B828" s="412" t="s">
        <v>108</v>
      </c>
      <c r="C828" s="339" t="s">
        <v>109</v>
      </c>
      <c r="D828" s="413">
        <v>0</v>
      </c>
    </row>
    <row r="829" spans="2:4" ht="11.25" hidden="1" customHeight="1">
      <c r="B829" s="412" t="s">
        <v>106</v>
      </c>
      <c r="C829" s="339" t="s">
        <v>107</v>
      </c>
      <c r="D829" s="413">
        <v>0</v>
      </c>
    </row>
    <row r="830" spans="2:4" ht="11.25" hidden="1" customHeight="1">
      <c r="B830" s="388" t="s">
        <v>129</v>
      </c>
      <c r="C830" s="336" t="s">
        <v>130</v>
      </c>
      <c r="D830" s="413">
        <v>0</v>
      </c>
    </row>
    <row r="831" spans="2:4" ht="11.25" hidden="1" customHeight="1">
      <c r="B831" s="412" t="s">
        <v>127</v>
      </c>
      <c r="C831" s="339" t="s">
        <v>128</v>
      </c>
      <c r="D831" s="413">
        <v>0</v>
      </c>
    </row>
    <row r="832" spans="2:4" ht="11.25" hidden="1" customHeight="1">
      <c r="B832" s="412" t="s">
        <v>285</v>
      </c>
      <c r="C832" s="339" t="s">
        <v>286</v>
      </c>
      <c r="D832" s="413">
        <v>0</v>
      </c>
    </row>
    <row r="833" spans="2:4" ht="11.25" hidden="1" customHeight="1">
      <c r="B833" s="412" t="s">
        <v>254</v>
      </c>
      <c r="C833" s="339" t="s">
        <v>255</v>
      </c>
      <c r="D833" s="413">
        <v>0</v>
      </c>
    </row>
    <row r="834" spans="2:4" ht="11.25" hidden="1" customHeight="1">
      <c r="B834" s="412" t="s">
        <v>256</v>
      </c>
      <c r="C834" s="648" t="s">
        <v>257</v>
      </c>
      <c r="D834" s="413">
        <v>0</v>
      </c>
    </row>
    <row r="835" spans="2:4" ht="11.25" hidden="1" customHeight="1">
      <c r="B835" s="412" t="s">
        <v>141</v>
      </c>
      <c r="C835" s="648" t="s">
        <v>142</v>
      </c>
      <c r="D835" s="413">
        <v>0</v>
      </c>
    </row>
    <row r="836" spans="2:4" ht="11.25" hidden="1" customHeight="1">
      <c r="B836" s="412" t="s">
        <v>151</v>
      </c>
      <c r="C836" s="339" t="s">
        <v>152</v>
      </c>
      <c r="D836" s="413">
        <v>0</v>
      </c>
    </row>
    <row r="837" spans="2:4" ht="11.25" hidden="1" customHeight="1">
      <c r="B837" s="412" t="s">
        <v>149</v>
      </c>
      <c r="C837" s="339" t="s">
        <v>150</v>
      </c>
      <c r="D837" s="413">
        <v>0</v>
      </c>
    </row>
    <row r="838" spans="2:4" ht="11.25" hidden="1" customHeight="1">
      <c r="B838" s="412" t="s">
        <v>153</v>
      </c>
      <c r="C838" s="339" t="s">
        <v>154</v>
      </c>
      <c r="D838" s="414">
        <v>0</v>
      </c>
    </row>
    <row r="839" spans="2:4" ht="11.25" hidden="1" customHeight="1">
      <c r="B839" s="412" t="s">
        <v>291</v>
      </c>
      <c r="C839" s="339" t="s">
        <v>292</v>
      </c>
      <c r="D839" s="413">
        <v>0</v>
      </c>
    </row>
    <row r="840" spans="2:4" ht="11.25" hidden="1" customHeight="1">
      <c r="B840" s="412" t="s">
        <v>167</v>
      </c>
      <c r="C840" s="339" t="s">
        <v>168</v>
      </c>
      <c r="D840" s="413">
        <v>0</v>
      </c>
    </row>
    <row r="841" spans="2:4" ht="11.25" hidden="1" customHeight="1">
      <c r="B841" s="426" t="s">
        <v>169</v>
      </c>
      <c r="C841" s="68" t="s">
        <v>303</v>
      </c>
      <c r="D841" s="414">
        <v>0</v>
      </c>
    </row>
    <row r="842" spans="2:4" ht="11.25" hidden="1" customHeight="1">
      <c r="B842" s="412"/>
      <c r="C842" s="393" t="s">
        <v>265</v>
      </c>
      <c r="D842" s="394">
        <f>SUM(D821:D841)</f>
        <v>0</v>
      </c>
    </row>
    <row r="843" spans="2:4" ht="11.25" hidden="1" customHeight="1">
      <c r="B843" s="417"/>
      <c r="C843" s="649"/>
      <c r="D843" s="430"/>
    </row>
    <row r="844" spans="2:4" ht="11.25" hidden="1" customHeight="1">
      <c r="B844" s="311"/>
      <c r="C844" s="448"/>
    </row>
    <row r="845" spans="2:4" ht="11.25" hidden="1" customHeight="1">
      <c r="B845" s="311"/>
      <c r="C845" s="448"/>
    </row>
    <row r="846" spans="2:4" ht="11.25" hidden="1" customHeight="1">
      <c r="B846" s="311"/>
      <c r="C846" s="380" t="s">
        <v>304</v>
      </c>
      <c r="D846" s="368" t="s">
        <v>305</v>
      </c>
    </row>
    <row r="847" spans="2:4" ht="11.25" hidden="1" customHeight="1">
      <c r="B847" s="646"/>
      <c r="C847" s="647"/>
      <c r="D847" s="425"/>
    </row>
    <row r="848" spans="2:4" ht="11.25" hidden="1" customHeight="1">
      <c r="B848" s="412" t="s">
        <v>70</v>
      </c>
      <c r="C848" s="339" t="s">
        <v>71</v>
      </c>
      <c r="D848" s="413">
        <v>0</v>
      </c>
    </row>
    <row r="849" spans="2:4" ht="11.25" hidden="1" customHeight="1">
      <c r="B849" s="412" t="s">
        <v>214</v>
      </c>
      <c r="C849" s="339" t="s">
        <v>215</v>
      </c>
      <c r="D849" s="413">
        <v>0</v>
      </c>
    </row>
    <row r="850" spans="2:4" ht="11.25" hidden="1" customHeight="1">
      <c r="B850" s="412" t="s">
        <v>97</v>
      </c>
      <c r="C850" s="339" t="s">
        <v>98</v>
      </c>
      <c r="D850" s="414">
        <v>0</v>
      </c>
    </row>
    <row r="851" spans="2:4" ht="11.25" hidden="1" customHeight="1">
      <c r="B851" s="412" t="s">
        <v>101</v>
      </c>
      <c r="C851" s="339" t="s">
        <v>102</v>
      </c>
      <c r="D851" s="413">
        <v>0</v>
      </c>
    </row>
    <row r="852" spans="2:4" ht="11.25" hidden="1" customHeight="1">
      <c r="B852" s="412" t="s">
        <v>127</v>
      </c>
      <c r="C852" s="339" t="s">
        <v>128</v>
      </c>
      <c r="D852" s="413">
        <v>0</v>
      </c>
    </row>
    <row r="853" spans="2:4" ht="11.25" hidden="1" customHeight="1">
      <c r="B853" s="412" t="s">
        <v>285</v>
      </c>
      <c r="C853" s="339" t="s">
        <v>286</v>
      </c>
      <c r="D853" s="413">
        <v>0</v>
      </c>
    </row>
    <row r="854" spans="2:4" ht="11.25" hidden="1" customHeight="1">
      <c r="B854" s="412" t="s">
        <v>151</v>
      </c>
      <c r="C854" s="339" t="s">
        <v>152</v>
      </c>
      <c r="D854" s="413">
        <v>0</v>
      </c>
    </row>
    <row r="855" spans="2:4" ht="11.25" hidden="1" customHeight="1">
      <c r="B855" s="412" t="s">
        <v>291</v>
      </c>
      <c r="C855" s="339" t="s">
        <v>292</v>
      </c>
      <c r="D855" s="414">
        <v>0</v>
      </c>
    </row>
    <row r="856" spans="2:4" ht="10.199999999999999" hidden="1">
      <c r="B856" s="412"/>
      <c r="C856" s="393" t="s">
        <v>265</v>
      </c>
      <c r="D856" s="394">
        <f>SUM(D847:D855)</f>
        <v>0</v>
      </c>
    </row>
    <row r="857" spans="2:4" ht="11.25" hidden="1" customHeight="1">
      <c r="B857" s="417"/>
      <c r="C857" s="649"/>
      <c r="D857" s="430"/>
    </row>
    <row r="858" spans="2:4" ht="11.25" hidden="1" customHeight="1">
      <c r="B858" s="311"/>
      <c r="C858" s="448"/>
      <c r="D858" s="69">
        <v>0</v>
      </c>
    </row>
    <row r="859" spans="2:4" ht="11.25" hidden="1" customHeight="1">
      <c r="B859" s="311"/>
      <c r="C859" s="448"/>
    </row>
    <row r="860" spans="2:4" ht="11.25" hidden="1" customHeight="1">
      <c r="B860" s="311"/>
      <c r="C860" s="380" t="s">
        <v>306</v>
      </c>
      <c r="D860" s="368" t="s">
        <v>307</v>
      </c>
    </row>
    <row r="861" spans="2:4" ht="11.25" hidden="1" customHeight="1">
      <c r="B861" s="646"/>
      <c r="C861" s="647"/>
      <c r="D861" s="425"/>
    </row>
    <row r="862" spans="2:4" ht="11.25" hidden="1" customHeight="1">
      <c r="B862" s="412" t="s">
        <v>29</v>
      </c>
      <c r="C862" s="339" t="s">
        <v>30</v>
      </c>
      <c r="D862" s="414"/>
    </row>
    <row r="863" spans="2:4" ht="11.25" hidden="1" customHeight="1">
      <c r="B863" s="412" t="s">
        <v>70</v>
      </c>
      <c r="C863" s="339" t="s">
        <v>71</v>
      </c>
      <c r="D863" s="413">
        <v>0</v>
      </c>
    </row>
    <row r="864" spans="2:4" ht="11.25" hidden="1" customHeight="1">
      <c r="B864" s="412" t="s">
        <v>81</v>
      </c>
      <c r="C864" s="339" t="s">
        <v>82</v>
      </c>
      <c r="D864" s="413">
        <v>0</v>
      </c>
    </row>
    <row r="865" spans="2:4" ht="11.25" hidden="1" customHeight="1">
      <c r="B865" s="412" t="s">
        <v>214</v>
      </c>
      <c r="C865" s="339" t="s">
        <v>215</v>
      </c>
      <c r="D865" s="413">
        <v>0</v>
      </c>
    </row>
    <row r="866" spans="2:4" ht="11.25" hidden="1" customHeight="1">
      <c r="B866" s="412" t="s">
        <v>95</v>
      </c>
      <c r="C866" s="339" t="s">
        <v>96</v>
      </c>
      <c r="D866" s="413">
        <v>0</v>
      </c>
    </row>
    <row r="867" spans="2:4" ht="11.25" hidden="1" customHeight="1">
      <c r="B867" s="412" t="s">
        <v>97</v>
      </c>
      <c r="C867" s="339" t="s">
        <v>98</v>
      </c>
      <c r="D867" s="413">
        <v>0</v>
      </c>
    </row>
    <row r="868" spans="2:4" ht="11.25" hidden="1" customHeight="1">
      <c r="B868" s="412" t="s">
        <v>101</v>
      </c>
      <c r="C868" s="339" t="s">
        <v>102</v>
      </c>
      <c r="D868" s="413">
        <v>0</v>
      </c>
    </row>
    <row r="869" spans="2:4" ht="11.25" hidden="1" customHeight="1">
      <c r="B869" s="412" t="s">
        <v>127</v>
      </c>
      <c r="C869" s="339" t="s">
        <v>128</v>
      </c>
      <c r="D869" s="413">
        <v>0</v>
      </c>
    </row>
    <row r="870" spans="2:4" ht="11.25" hidden="1" customHeight="1">
      <c r="B870" s="412" t="s">
        <v>285</v>
      </c>
      <c r="C870" s="339" t="s">
        <v>286</v>
      </c>
      <c r="D870" s="413">
        <v>0</v>
      </c>
    </row>
    <row r="871" spans="2:4" ht="11.25" hidden="1" customHeight="1">
      <c r="B871" s="412" t="s">
        <v>149</v>
      </c>
      <c r="C871" s="339" t="s">
        <v>150</v>
      </c>
      <c r="D871" s="413">
        <v>0</v>
      </c>
    </row>
    <row r="872" spans="2:4" ht="11.25" hidden="1" customHeight="1">
      <c r="B872" s="412" t="s">
        <v>151</v>
      </c>
      <c r="C872" s="339" t="s">
        <v>152</v>
      </c>
      <c r="D872" s="413">
        <v>0</v>
      </c>
    </row>
    <row r="873" spans="2:4" ht="11.25" hidden="1" customHeight="1">
      <c r="B873" s="412" t="s">
        <v>291</v>
      </c>
      <c r="C873" s="339" t="s">
        <v>292</v>
      </c>
      <c r="D873" s="413">
        <v>0</v>
      </c>
    </row>
    <row r="874" spans="2:4" ht="11.25" hidden="1" customHeight="1">
      <c r="B874" s="412" t="s">
        <v>167</v>
      </c>
      <c r="C874" s="339" t="s">
        <v>438</v>
      </c>
      <c r="D874" s="413">
        <v>0</v>
      </c>
    </row>
    <row r="875" spans="2:4" ht="11.25" hidden="1" customHeight="1">
      <c r="B875" s="412" t="s">
        <v>293</v>
      </c>
      <c r="C875" s="339" t="s">
        <v>294</v>
      </c>
      <c r="D875" s="414">
        <v>0</v>
      </c>
    </row>
    <row r="876" spans="2:4" ht="11.25" hidden="1" customHeight="1">
      <c r="B876" s="412"/>
      <c r="C876" s="393" t="s">
        <v>265</v>
      </c>
      <c r="D876" s="394">
        <f>SUM(D861:D875)</f>
        <v>0</v>
      </c>
    </row>
    <row r="877" spans="2:4" ht="11.25" hidden="1" customHeight="1">
      <c r="B877" s="417"/>
      <c r="C877" s="649"/>
      <c r="D877" s="430"/>
    </row>
    <row r="878" spans="2:4" ht="11.25" hidden="1" customHeight="1">
      <c r="B878" s="311"/>
      <c r="C878" s="448"/>
    </row>
    <row r="879" spans="2:4" ht="11.25" hidden="1" customHeight="1">
      <c r="B879" s="311"/>
      <c r="C879" s="448"/>
    </row>
    <row r="880" spans="2:4" ht="11.25" hidden="1" customHeight="1">
      <c r="B880" s="311"/>
      <c r="C880" s="380" t="s">
        <v>308</v>
      </c>
      <c r="D880" s="368" t="s">
        <v>309</v>
      </c>
    </row>
    <row r="881" spans="2:4" ht="11.4" hidden="1" customHeight="1">
      <c r="B881" s="398"/>
      <c r="C881" s="399"/>
      <c r="D881" s="400"/>
    </row>
    <row r="882" spans="2:4" ht="11.25" hidden="1" customHeight="1">
      <c r="B882" s="426" t="s">
        <v>43</v>
      </c>
      <c r="C882" s="318" t="s">
        <v>44</v>
      </c>
      <c r="D882" s="389">
        <v>0</v>
      </c>
    </row>
    <row r="883" spans="2:4" ht="10.199999999999999" hidden="1">
      <c r="B883" s="388" t="s">
        <v>79</v>
      </c>
      <c r="C883" s="336" t="s">
        <v>80</v>
      </c>
      <c r="D883" s="389">
        <v>0</v>
      </c>
    </row>
    <row r="884" spans="2:4" ht="10.199999999999999" hidden="1">
      <c r="B884" s="388" t="s">
        <v>214</v>
      </c>
      <c r="C884" s="336" t="s">
        <v>215</v>
      </c>
      <c r="D884" s="389">
        <v>0</v>
      </c>
    </row>
    <row r="885" spans="2:4" ht="10.199999999999999" hidden="1">
      <c r="B885" s="388" t="s">
        <v>81</v>
      </c>
      <c r="C885" s="336" t="s">
        <v>82</v>
      </c>
      <c r="D885" s="389">
        <v>0</v>
      </c>
    </row>
    <row r="886" spans="2:4" ht="10.199999999999999" hidden="1">
      <c r="B886" s="388" t="s">
        <v>207</v>
      </c>
      <c r="C886" s="336" t="s">
        <v>310</v>
      </c>
      <c r="D886" s="389">
        <v>0</v>
      </c>
    </row>
    <row r="887" spans="2:4" ht="10.199999999999999" hidden="1">
      <c r="B887" s="388" t="s">
        <v>97</v>
      </c>
      <c r="C887" s="336" t="s">
        <v>98</v>
      </c>
      <c r="D887" s="387">
        <v>0</v>
      </c>
    </row>
    <row r="888" spans="2:4" ht="10.199999999999999" hidden="1">
      <c r="B888" s="626" t="s">
        <v>106</v>
      </c>
      <c r="C888" s="391" t="s">
        <v>107</v>
      </c>
      <c r="D888" s="389">
        <v>0</v>
      </c>
    </row>
    <row r="889" spans="2:4" ht="10.199999999999999" hidden="1">
      <c r="B889" s="388" t="s">
        <v>127</v>
      </c>
      <c r="C889" s="336" t="s">
        <v>128</v>
      </c>
      <c r="D889" s="389">
        <v>0</v>
      </c>
    </row>
    <row r="890" spans="2:4" ht="10.199999999999999" hidden="1">
      <c r="B890" s="388" t="s">
        <v>129</v>
      </c>
      <c r="C890" s="336" t="s">
        <v>130</v>
      </c>
      <c r="D890" s="389">
        <v>0</v>
      </c>
    </row>
    <row r="891" spans="2:4" ht="10.199999999999999" hidden="1">
      <c r="B891" s="388" t="s">
        <v>133</v>
      </c>
      <c r="C891" s="336" t="s">
        <v>134</v>
      </c>
      <c r="D891" s="389">
        <v>0</v>
      </c>
    </row>
    <row r="892" spans="2:4" ht="10.199999999999999" hidden="1">
      <c r="B892" s="388" t="s">
        <v>287</v>
      </c>
      <c r="C892" s="336" t="s">
        <v>288</v>
      </c>
      <c r="D892" s="389">
        <v>0</v>
      </c>
    </row>
    <row r="893" spans="2:4" ht="10.199999999999999" hidden="1">
      <c r="B893" s="388" t="s">
        <v>240</v>
      </c>
      <c r="C893" s="336" t="s">
        <v>241</v>
      </c>
      <c r="D893" s="389">
        <v>0</v>
      </c>
    </row>
    <row r="894" spans="2:4" ht="20.399999999999999" hidden="1">
      <c r="B894" s="388" t="s">
        <v>256</v>
      </c>
      <c r="C894" s="336" t="s">
        <v>257</v>
      </c>
      <c r="D894" s="389">
        <v>0</v>
      </c>
    </row>
    <row r="895" spans="2:4" ht="10.199999999999999" hidden="1">
      <c r="B895" s="388" t="s">
        <v>141</v>
      </c>
      <c r="C895" s="336" t="s">
        <v>142</v>
      </c>
      <c r="D895" s="389">
        <v>0</v>
      </c>
    </row>
    <row r="896" spans="2:4" ht="10.199999999999999" hidden="1">
      <c r="B896" s="388" t="s">
        <v>149</v>
      </c>
      <c r="C896" s="336" t="s">
        <v>150</v>
      </c>
      <c r="D896" s="387">
        <v>0</v>
      </c>
    </row>
    <row r="897" spans="2:4" ht="10.199999999999999" hidden="1">
      <c r="B897" s="388" t="s">
        <v>151</v>
      </c>
      <c r="C897" s="336" t="s">
        <v>152</v>
      </c>
      <c r="D897" s="389">
        <v>0</v>
      </c>
    </row>
    <row r="898" spans="2:4" ht="10.199999999999999" hidden="1">
      <c r="B898" s="388" t="s">
        <v>153</v>
      </c>
      <c r="C898" s="336" t="s">
        <v>154</v>
      </c>
      <c r="D898" s="389">
        <v>0</v>
      </c>
    </row>
    <row r="899" spans="2:4" ht="10.199999999999999" hidden="1">
      <c r="B899" s="388" t="s">
        <v>169</v>
      </c>
      <c r="C899" s="336" t="s">
        <v>170</v>
      </c>
      <c r="D899" s="387">
        <v>0</v>
      </c>
    </row>
    <row r="900" spans="2:4" ht="10.199999999999999" hidden="1">
      <c r="B900" s="426" t="s">
        <v>296</v>
      </c>
      <c r="C900" s="318" t="s">
        <v>297</v>
      </c>
      <c r="D900" s="387">
        <v>0</v>
      </c>
    </row>
    <row r="901" spans="2:4" ht="11.25" hidden="1" customHeight="1">
      <c r="B901" s="388"/>
      <c r="C901" s="427" t="s">
        <v>265</v>
      </c>
      <c r="D901" s="402">
        <f>SUM(D881:D900)</f>
        <v>0</v>
      </c>
    </row>
    <row r="902" spans="2:4" ht="11.25" hidden="1" customHeight="1">
      <c r="B902" s="403"/>
      <c r="C902" s="404"/>
      <c r="D902" s="405"/>
    </row>
    <row r="903" spans="2:4" ht="11.25" hidden="1" customHeight="1">
      <c r="B903" s="427"/>
      <c r="C903" s="625"/>
      <c r="D903" s="474"/>
    </row>
    <row r="904" spans="2:4" ht="11.25" hidden="1" customHeight="1">
      <c r="B904" s="427"/>
      <c r="C904" s="625"/>
      <c r="D904" s="474"/>
    </row>
    <row r="905" spans="2:4" ht="11.25" hidden="1" customHeight="1">
      <c r="B905" s="311"/>
      <c r="C905" s="380" t="s">
        <v>311</v>
      </c>
      <c r="D905" s="368" t="s">
        <v>312</v>
      </c>
    </row>
    <row r="906" spans="2:4" ht="11.25" hidden="1" customHeight="1">
      <c r="B906" s="398"/>
      <c r="C906" s="399"/>
      <c r="D906" s="400"/>
    </row>
    <row r="907" spans="2:4" ht="11.25" hidden="1" customHeight="1">
      <c r="B907" s="388" t="s">
        <v>79</v>
      </c>
      <c r="C907" s="336" t="s">
        <v>80</v>
      </c>
      <c r="D907" s="389">
        <v>0</v>
      </c>
    </row>
    <row r="908" spans="2:4" ht="11.25" hidden="1" customHeight="1">
      <c r="B908" s="388" t="s">
        <v>214</v>
      </c>
      <c r="C908" s="336" t="s">
        <v>215</v>
      </c>
      <c r="D908" s="389">
        <v>0</v>
      </c>
    </row>
    <row r="909" spans="2:4" ht="11.25" hidden="1" customHeight="1">
      <c r="B909" s="388" t="s">
        <v>81</v>
      </c>
      <c r="C909" s="336" t="s">
        <v>82</v>
      </c>
      <c r="D909" s="389">
        <v>0</v>
      </c>
    </row>
    <row r="910" spans="2:4" ht="11.25" hidden="1" customHeight="1">
      <c r="B910" s="388" t="s">
        <v>207</v>
      </c>
      <c r="C910" s="336" t="s">
        <v>216</v>
      </c>
      <c r="D910" s="389">
        <v>0</v>
      </c>
    </row>
    <row r="911" spans="2:4" ht="11.25" hidden="1" customHeight="1">
      <c r="B911" s="388" t="s">
        <v>97</v>
      </c>
      <c r="C911" s="336" t="s">
        <v>98</v>
      </c>
      <c r="D911" s="389">
        <v>0</v>
      </c>
    </row>
    <row r="912" spans="2:4" ht="11.25" hidden="1" customHeight="1">
      <c r="B912" s="388" t="s">
        <v>95</v>
      </c>
      <c r="C912" s="336" t="s">
        <v>96</v>
      </c>
      <c r="D912" s="389">
        <v>0</v>
      </c>
    </row>
    <row r="913" spans="2:4" ht="11.25" hidden="1" customHeight="1">
      <c r="B913" s="388" t="s">
        <v>108</v>
      </c>
      <c r="C913" s="336" t="s">
        <v>109</v>
      </c>
      <c r="D913" s="389">
        <v>0</v>
      </c>
    </row>
    <row r="914" spans="2:4" ht="11.25" hidden="1" customHeight="1">
      <c r="B914" s="388" t="s">
        <v>127</v>
      </c>
      <c r="C914" s="336" t="s">
        <v>128</v>
      </c>
      <c r="D914" s="389">
        <v>0</v>
      </c>
    </row>
    <row r="915" spans="2:4" ht="11.25" hidden="1" customHeight="1">
      <c r="B915" s="388" t="s">
        <v>129</v>
      </c>
      <c r="C915" s="336" t="s">
        <v>130</v>
      </c>
      <c r="D915" s="389">
        <v>0</v>
      </c>
    </row>
    <row r="916" spans="2:4" ht="11.25" hidden="1" customHeight="1">
      <c r="B916" s="388" t="s">
        <v>133</v>
      </c>
      <c r="C916" s="336" t="s">
        <v>134</v>
      </c>
      <c r="D916" s="389">
        <v>0</v>
      </c>
    </row>
    <row r="917" spans="2:4" ht="11.25" hidden="1" customHeight="1">
      <c r="B917" s="388" t="s">
        <v>287</v>
      </c>
      <c r="C917" s="336" t="s">
        <v>288</v>
      </c>
      <c r="D917" s="389">
        <v>0</v>
      </c>
    </row>
    <row r="918" spans="2:4" ht="11.25" hidden="1" customHeight="1">
      <c r="B918" s="388" t="s">
        <v>240</v>
      </c>
      <c r="C918" s="336" t="s">
        <v>241</v>
      </c>
      <c r="D918" s="389">
        <v>0</v>
      </c>
    </row>
    <row r="919" spans="2:4" ht="20.399999999999999" hidden="1">
      <c r="B919" s="388" t="s">
        <v>256</v>
      </c>
      <c r="C919" s="336" t="s">
        <v>257</v>
      </c>
      <c r="D919" s="389">
        <v>0</v>
      </c>
    </row>
    <row r="920" spans="2:4" ht="11.25" hidden="1" customHeight="1">
      <c r="B920" s="388" t="s">
        <v>141</v>
      </c>
      <c r="C920" s="336" t="s">
        <v>142</v>
      </c>
      <c r="D920" s="389">
        <v>0</v>
      </c>
    </row>
    <row r="921" spans="2:4" ht="11.25" hidden="1" customHeight="1">
      <c r="B921" s="388" t="s">
        <v>149</v>
      </c>
      <c r="C921" s="336" t="s">
        <v>150</v>
      </c>
      <c r="D921" s="389">
        <v>0</v>
      </c>
    </row>
    <row r="922" spans="2:4" ht="11.25" hidden="1" customHeight="1">
      <c r="B922" s="388" t="s">
        <v>151</v>
      </c>
      <c r="C922" s="336" t="s">
        <v>152</v>
      </c>
      <c r="D922" s="389">
        <v>0</v>
      </c>
    </row>
    <row r="923" spans="2:4" ht="11.25" hidden="1" customHeight="1">
      <c r="B923" s="388" t="s">
        <v>153</v>
      </c>
      <c r="C923" s="336" t="s">
        <v>154</v>
      </c>
      <c r="D923" s="389">
        <v>0</v>
      </c>
    </row>
    <row r="924" spans="2:4" ht="11.25" hidden="1" customHeight="1">
      <c r="B924" s="388" t="s">
        <v>163</v>
      </c>
      <c r="C924" s="336" t="s">
        <v>164</v>
      </c>
      <c r="D924" s="387">
        <v>0</v>
      </c>
    </row>
    <row r="925" spans="2:4" ht="11.25" hidden="1" customHeight="1">
      <c r="B925" s="388" t="s">
        <v>169</v>
      </c>
      <c r="C925" s="336" t="s">
        <v>170</v>
      </c>
      <c r="D925" s="389">
        <v>0</v>
      </c>
    </row>
    <row r="926" spans="2:4" ht="11.25" hidden="1" customHeight="1">
      <c r="B926" s="426" t="s">
        <v>296</v>
      </c>
      <c r="C926" s="318" t="s">
        <v>297</v>
      </c>
      <c r="D926" s="389">
        <v>0</v>
      </c>
    </row>
    <row r="927" spans="2:4" ht="11.25" hidden="1" customHeight="1">
      <c r="B927" s="426" t="s">
        <v>179</v>
      </c>
      <c r="C927" s="318" t="s">
        <v>258</v>
      </c>
      <c r="D927" s="387">
        <v>0</v>
      </c>
    </row>
    <row r="928" spans="2:4" ht="11.25" hidden="1" customHeight="1">
      <c r="B928" s="388"/>
      <c r="C928" s="427" t="s">
        <v>265</v>
      </c>
      <c r="D928" s="402">
        <f>SUM(D906:D927)</f>
        <v>0</v>
      </c>
    </row>
    <row r="929" spans="1:5" ht="11.25" hidden="1" customHeight="1">
      <c r="B929" s="403"/>
      <c r="C929" s="404"/>
      <c r="D929" s="405"/>
    </row>
    <row r="930" spans="1:5" ht="11.25" hidden="1" customHeight="1">
      <c r="B930" s="311"/>
      <c r="C930" s="448"/>
    </row>
    <row r="931" spans="1:5" ht="11.25" hidden="1" customHeight="1">
      <c r="B931" s="311"/>
      <c r="C931" s="448"/>
    </row>
    <row r="932" spans="1:5" ht="11.25" hidden="1" customHeight="1">
      <c r="B932" s="311"/>
      <c r="C932" s="448"/>
    </row>
    <row r="933" spans="1:5" ht="11.25" hidden="1" customHeight="1">
      <c r="B933" s="311"/>
      <c r="C933" s="448"/>
    </row>
    <row r="934" spans="1:5" ht="11.25" hidden="1" customHeight="1">
      <c r="B934" s="311"/>
      <c r="C934" s="448"/>
    </row>
    <row r="935" spans="1:5" ht="11.25" customHeight="1">
      <c r="B935" s="560" t="s">
        <v>313</v>
      </c>
      <c r="C935" s="448"/>
      <c r="D935" s="561" t="s">
        <v>314</v>
      </c>
    </row>
    <row r="936" spans="1:5" ht="11.25" customHeight="1">
      <c r="B936" s="311"/>
      <c r="C936" s="448"/>
    </row>
    <row r="937" spans="1:5" ht="11.25" customHeight="1">
      <c r="A937" s="745" t="s">
        <v>19</v>
      </c>
      <c r="B937" s="746"/>
      <c r="C937" s="749" t="s">
        <v>20</v>
      </c>
      <c r="D937" s="754" t="s">
        <v>21</v>
      </c>
      <c r="E937" s="756" t="s">
        <v>22</v>
      </c>
    </row>
    <row r="938" spans="1:5" ht="11.25" customHeight="1">
      <c r="A938" s="747"/>
      <c r="B938" s="748"/>
      <c r="C938" s="750"/>
      <c r="D938" s="755"/>
      <c r="E938" s="757"/>
    </row>
    <row r="939" spans="1:5" ht="11.25" customHeight="1">
      <c r="A939" s="634"/>
      <c r="B939" s="635"/>
      <c r="C939" s="636"/>
      <c r="D939" s="530"/>
      <c r="E939" s="531"/>
    </row>
    <row r="940" spans="1:5" ht="11.25" hidden="1" customHeight="1">
      <c r="A940" s="532" t="s">
        <v>23</v>
      </c>
      <c r="B940" s="286" t="s">
        <v>24</v>
      </c>
      <c r="C940" s="317" t="s">
        <v>25</v>
      </c>
      <c r="D940" s="89">
        <f>+D942+D945+D950+D954</f>
        <v>0</v>
      </c>
      <c r="E940" s="533">
        <f>+D940/$D$1010</f>
        <v>0</v>
      </c>
    </row>
    <row r="941" spans="1:5" ht="11.25" hidden="1" customHeight="1">
      <c r="A941" s="532"/>
      <c r="B941" s="286"/>
      <c r="C941" s="320"/>
      <c r="D941" s="89"/>
      <c r="E941" s="533"/>
    </row>
    <row r="942" spans="1:5" ht="11.25" hidden="1" customHeight="1">
      <c r="A942" s="534" t="s">
        <v>26</v>
      </c>
      <c r="B942" s="294" t="s">
        <v>27</v>
      </c>
      <c r="C942" s="323" t="s">
        <v>28</v>
      </c>
      <c r="D942" s="535">
        <f>SUM(D943:D943)</f>
        <v>0</v>
      </c>
      <c r="E942" s="533">
        <f>+D942/$D$1010</f>
        <v>0</v>
      </c>
    </row>
    <row r="943" spans="1:5" ht="11.25" hidden="1" customHeight="1">
      <c r="A943" s="496" t="s">
        <v>26</v>
      </c>
      <c r="B943" s="90" t="s">
        <v>29</v>
      </c>
      <c r="C943" s="318" t="s">
        <v>30</v>
      </c>
      <c r="D943" s="81">
        <f>+D1015+D1031+D1054+D1087</f>
        <v>0</v>
      </c>
      <c r="E943" s="536">
        <f>+D943/$D$1010</f>
        <v>0</v>
      </c>
    </row>
    <row r="944" spans="1:5" ht="11.25" hidden="1" customHeight="1">
      <c r="A944" s="496"/>
      <c r="B944" s="90"/>
      <c r="D944" s="81"/>
      <c r="E944" s="536"/>
    </row>
    <row r="945" spans="1:5" ht="11.25" hidden="1" customHeight="1">
      <c r="A945" s="534" t="s">
        <v>26</v>
      </c>
      <c r="B945" s="294" t="s">
        <v>41</v>
      </c>
      <c r="C945" s="323" t="s">
        <v>42</v>
      </c>
      <c r="D945" s="535">
        <f>SUM(D947:D948)</f>
        <v>0</v>
      </c>
      <c r="E945" s="533">
        <f>+D945/$D$1010</f>
        <v>0</v>
      </c>
    </row>
    <row r="946" spans="1:5" ht="11.25" hidden="1" customHeight="1">
      <c r="A946" s="496" t="s">
        <v>26</v>
      </c>
      <c r="B946" s="90" t="s">
        <v>43</v>
      </c>
      <c r="C946" s="318" t="s">
        <v>44</v>
      </c>
      <c r="D946" s="81">
        <f>+D1016+D1032+D1055+D1088</f>
        <v>0</v>
      </c>
      <c r="E946" s="536">
        <f>+D946/$D$1010</f>
        <v>0</v>
      </c>
    </row>
    <row r="947" spans="1:5" ht="11.25" hidden="1" customHeight="1">
      <c r="A947" s="496" t="s">
        <v>26</v>
      </c>
      <c r="B947" s="90" t="s">
        <v>45</v>
      </c>
      <c r="C947" s="318" t="s">
        <v>46</v>
      </c>
      <c r="D947" s="566">
        <v>0</v>
      </c>
      <c r="E947" s="536">
        <f>+D947/$D$1010</f>
        <v>0</v>
      </c>
    </row>
    <row r="948" spans="1:5" ht="11.25" hidden="1" customHeight="1">
      <c r="A948" s="496"/>
      <c r="B948" s="90" t="s">
        <v>47</v>
      </c>
      <c r="C948" s="318" t="s">
        <v>48</v>
      </c>
      <c r="D948" s="566">
        <f>D1090</f>
        <v>0</v>
      </c>
      <c r="E948" s="536"/>
    </row>
    <row r="949" spans="1:5" ht="11.25" hidden="1" customHeight="1">
      <c r="A949" s="496"/>
      <c r="B949" s="90"/>
      <c r="D949" s="81"/>
      <c r="E949" s="533"/>
    </row>
    <row r="950" spans="1:5" ht="20.399999999999999" hidden="1">
      <c r="A950" s="499" t="s">
        <v>49</v>
      </c>
      <c r="B950" s="538" t="s">
        <v>50</v>
      </c>
      <c r="C950" s="332" t="s">
        <v>51</v>
      </c>
      <c r="D950" s="574">
        <f>SUM(D951:D952)</f>
        <v>0</v>
      </c>
      <c r="E950" s="533">
        <f>+D950/$D$1010</f>
        <v>0</v>
      </c>
    </row>
    <row r="951" spans="1:5" ht="20.399999999999999" hidden="1">
      <c r="A951" s="281" t="s">
        <v>49</v>
      </c>
      <c r="B951" s="279" t="s">
        <v>52</v>
      </c>
      <c r="C951" s="336" t="s">
        <v>53</v>
      </c>
      <c r="D951" s="577">
        <f>D1018+D1034+D1057+D1091</f>
        <v>0</v>
      </c>
      <c r="E951" s="536">
        <f>+D951/$D$1010</f>
        <v>0</v>
      </c>
    </row>
    <row r="952" spans="1:5" ht="11.25" hidden="1" customHeight="1">
      <c r="A952" s="281" t="s">
        <v>49</v>
      </c>
      <c r="B952" s="279" t="s">
        <v>54</v>
      </c>
      <c r="C952" s="336" t="s">
        <v>55</v>
      </c>
      <c r="D952" s="577">
        <f>D1019+D1035+D1058+D1092</f>
        <v>0</v>
      </c>
      <c r="E952" s="536">
        <f>+D952/$D$1010</f>
        <v>0</v>
      </c>
    </row>
    <row r="953" spans="1:5" ht="11.25" hidden="1" customHeight="1">
      <c r="A953" s="290"/>
      <c r="B953" s="279"/>
      <c r="C953" s="339"/>
      <c r="D953" s="577"/>
      <c r="E953" s="570"/>
    </row>
    <row r="954" spans="1:5" ht="20.399999999999999" hidden="1">
      <c r="A954" s="499" t="s">
        <v>49</v>
      </c>
      <c r="B954" s="538" t="s">
        <v>56</v>
      </c>
      <c r="C954" s="332" t="s">
        <v>57</v>
      </c>
      <c r="D954" s="574">
        <f>SUM(D955:D957)</f>
        <v>0</v>
      </c>
      <c r="E954" s="533">
        <f>+D954/$D$1010</f>
        <v>0</v>
      </c>
    </row>
    <row r="955" spans="1:5" ht="20.399999999999999" hidden="1">
      <c r="A955" s="281" t="s">
        <v>49</v>
      </c>
      <c r="B955" s="279" t="s">
        <v>58</v>
      </c>
      <c r="C955" s="336" t="s">
        <v>59</v>
      </c>
      <c r="D955" s="577">
        <f>D1020+D1036+D1059+D1093</f>
        <v>0</v>
      </c>
      <c r="E955" s="536">
        <f>+D955/$D$1010</f>
        <v>0</v>
      </c>
    </row>
    <row r="956" spans="1:5" ht="20.399999999999999" hidden="1">
      <c r="A956" s="493" t="s">
        <v>49</v>
      </c>
      <c r="B956" s="412" t="s">
        <v>60</v>
      </c>
      <c r="C956" s="289" t="s">
        <v>61</v>
      </c>
      <c r="D956" s="577">
        <f>D1021+D1037+D1060+D1094</f>
        <v>0</v>
      </c>
      <c r="E956" s="536">
        <f>+D956/$D$1010</f>
        <v>0</v>
      </c>
    </row>
    <row r="957" spans="1:5" ht="11.25" hidden="1" customHeight="1">
      <c r="A957" s="493" t="s">
        <v>49</v>
      </c>
      <c r="B957" s="412" t="s">
        <v>62</v>
      </c>
      <c r="C957" s="289" t="s">
        <v>63</v>
      </c>
      <c r="D957" s="577">
        <f>D1022+D1038+D1061+D1095</f>
        <v>0</v>
      </c>
      <c r="E957" s="536">
        <f>+D957/$D$1010</f>
        <v>0</v>
      </c>
    </row>
    <row r="958" spans="1:5" ht="11.25" hidden="1" customHeight="1">
      <c r="A958" s="496"/>
      <c r="B958" s="90"/>
      <c r="D958" s="81"/>
      <c r="E958" s="536"/>
    </row>
    <row r="959" spans="1:5" ht="11.25" hidden="1" customHeight="1">
      <c r="A959" s="496"/>
      <c r="B959" s="498"/>
      <c r="C959" s="550"/>
      <c r="D959" s="89"/>
      <c r="E959" s="533"/>
    </row>
    <row r="960" spans="1:5" ht="11.25" customHeight="1">
      <c r="A960" s="639" t="s">
        <v>64</v>
      </c>
      <c r="B960" s="286" t="s">
        <v>205</v>
      </c>
      <c r="C960" s="640" t="s">
        <v>65</v>
      </c>
      <c r="D960" s="89">
        <f>+D962+D965+D976+D979+D969+D984+D973</f>
        <v>-2000000</v>
      </c>
      <c r="E960" s="533">
        <f>+D960/$D$1010</f>
        <v>0.23242060599257022</v>
      </c>
    </row>
    <row r="961" spans="1:5" ht="11.25" customHeight="1">
      <c r="A961" s="496"/>
      <c r="B961" s="498"/>
      <c r="C961" s="550"/>
      <c r="D961" s="89"/>
      <c r="E961" s="533"/>
    </row>
    <row r="962" spans="1:5" ht="11.25" hidden="1" customHeight="1">
      <c r="A962" s="499" t="s">
        <v>64</v>
      </c>
      <c r="B962" s="294" t="s">
        <v>66</v>
      </c>
      <c r="C962" s="617" t="s">
        <v>67</v>
      </c>
      <c r="D962" s="89">
        <f>SUM(D963)</f>
        <v>0</v>
      </c>
      <c r="E962" s="533">
        <f>+D962/$D$1010</f>
        <v>0</v>
      </c>
    </row>
    <row r="963" spans="1:5" ht="11.25" hidden="1" customHeight="1">
      <c r="A963" s="496" t="s">
        <v>64</v>
      </c>
      <c r="B963" s="90" t="s">
        <v>70</v>
      </c>
      <c r="C963" s="550" t="s">
        <v>71</v>
      </c>
      <c r="D963" s="81">
        <f>+D1062</f>
        <v>0</v>
      </c>
      <c r="E963" s="536">
        <f>+D963/$D$1010</f>
        <v>0</v>
      </c>
    </row>
    <row r="964" spans="1:5" ht="11.25" hidden="1" customHeight="1">
      <c r="A964" s="496"/>
      <c r="B964" s="498"/>
      <c r="C964" s="550"/>
      <c r="D964" s="89"/>
      <c r="E964" s="533"/>
    </row>
    <row r="965" spans="1:5" ht="11.25" hidden="1" customHeight="1">
      <c r="A965" s="499" t="s">
        <v>64</v>
      </c>
      <c r="B965" s="294" t="s">
        <v>279</v>
      </c>
      <c r="C965" s="617" t="s">
        <v>78</v>
      </c>
      <c r="D965" s="89">
        <f>SUM(D966:D967)</f>
        <v>0</v>
      </c>
      <c r="E965" s="533">
        <f>+D965/$D$1010</f>
        <v>0</v>
      </c>
    </row>
    <row r="966" spans="1:5" ht="11.25" hidden="1" customHeight="1">
      <c r="A966" s="496" t="s">
        <v>64</v>
      </c>
      <c r="B966" s="90" t="s">
        <v>79</v>
      </c>
      <c r="C966" s="550" t="s">
        <v>80</v>
      </c>
      <c r="D966" s="81">
        <f>+D1023</f>
        <v>0</v>
      </c>
      <c r="E966" s="536">
        <f>+D966/$D$1010</f>
        <v>0</v>
      </c>
    </row>
    <row r="967" spans="1:5" ht="11.25" hidden="1" customHeight="1">
      <c r="A967" s="496" t="s">
        <v>64</v>
      </c>
      <c r="B967" s="90" t="s">
        <v>81</v>
      </c>
      <c r="C967" s="550" t="s">
        <v>82</v>
      </c>
      <c r="D967" s="81">
        <f>+D1063</f>
        <v>0</v>
      </c>
      <c r="E967" s="536">
        <f>+D967/$D$1010</f>
        <v>0</v>
      </c>
    </row>
    <row r="968" spans="1:5" ht="11.25" hidden="1" customHeight="1">
      <c r="A968" s="496"/>
      <c r="B968" s="498"/>
      <c r="C968" s="550"/>
      <c r="D968" s="89"/>
      <c r="E968" s="533"/>
    </row>
    <row r="969" spans="1:5" ht="11.25" hidden="1" customHeight="1">
      <c r="A969" s="499" t="s">
        <v>64</v>
      </c>
      <c r="B969" s="294" t="s">
        <v>89</v>
      </c>
      <c r="C969" s="617" t="s">
        <v>90</v>
      </c>
      <c r="D969" s="89">
        <f>SUM(D970:D971)</f>
        <v>0</v>
      </c>
      <c r="E969" s="533">
        <f>+D969/D1010</f>
        <v>0</v>
      </c>
    </row>
    <row r="970" spans="1:5" ht="11.25" hidden="1" customHeight="1">
      <c r="A970" s="496" t="s">
        <v>64</v>
      </c>
      <c r="B970" s="90" t="s">
        <v>95</v>
      </c>
      <c r="C970" s="550" t="s">
        <v>96</v>
      </c>
      <c r="D970" s="81">
        <f>+D1040</f>
        <v>0</v>
      </c>
      <c r="E970" s="536">
        <f>+D970/D1010</f>
        <v>0</v>
      </c>
    </row>
    <row r="971" spans="1:5" ht="11.25" hidden="1" customHeight="1">
      <c r="A971" s="496" t="s">
        <v>64</v>
      </c>
      <c r="B971" s="90" t="s">
        <v>97</v>
      </c>
      <c r="C971" s="550" t="s">
        <v>98</v>
      </c>
      <c r="D971" s="81"/>
      <c r="E971" s="536">
        <f>+D971/D1010</f>
        <v>0</v>
      </c>
    </row>
    <row r="972" spans="1:5" ht="12" hidden="1" customHeight="1">
      <c r="A972" s="496"/>
      <c r="B972" s="498"/>
      <c r="C972" s="550"/>
      <c r="D972" s="89"/>
      <c r="E972" s="533"/>
    </row>
    <row r="973" spans="1:5" ht="12" customHeight="1">
      <c r="A973" s="499" t="s">
        <v>64</v>
      </c>
      <c r="B973" s="294">
        <v>1.05</v>
      </c>
      <c r="C973" s="617" t="s">
        <v>362</v>
      </c>
      <c r="D973" s="535">
        <f>+D974</f>
        <v>-1000000</v>
      </c>
      <c r="E973" s="533">
        <f>+D973/$D$1010</f>
        <v>0.11621030299628511</v>
      </c>
    </row>
    <row r="974" spans="1:5" ht="12" customHeight="1">
      <c r="A974" s="496" t="s">
        <v>64</v>
      </c>
      <c r="B974" s="90" t="s">
        <v>249</v>
      </c>
      <c r="C974" s="550" t="s">
        <v>250</v>
      </c>
      <c r="D974" s="81">
        <f>+D1039</f>
        <v>-1000000</v>
      </c>
      <c r="E974" s="536">
        <f>+D974/$D$1010</f>
        <v>0.11621030299628511</v>
      </c>
    </row>
    <row r="975" spans="1:5" ht="12" customHeight="1">
      <c r="A975" s="496"/>
      <c r="B975" s="498"/>
      <c r="C975" s="550"/>
      <c r="D975" s="89"/>
      <c r="E975" s="533"/>
    </row>
    <row r="976" spans="1:5" ht="11.25" hidden="1" customHeight="1">
      <c r="A976" s="499" t="s">
        <v>64</v>
      </c>
      <c r="B976" s="294" t="s">
        <v>99</v>
      </c>
      <c r="C976" s="617" t="s">
        <v>280</v>
      </c>
      <c r="D976" s="89">
        <f>SUM(D977)</f>
        <v>0</v>
      </c>
      <c r="E976" s="533">
        <f>+D976/$D$1010</f>
        <v>0</v>
      </c>
    </row>
    <row r="977" spans="1:5" ht="11.25" hidden="1" customHeight="1">
      <c r="A977" s="496" t="s">
        <v>64</v>
      </c>
      <c r="B977" s="90" t="s">
        <v>101</v>
      </c>
      <c r="C977" s="550" t="s">
        <v>102</v>
      </c>
      <c r="D977" s="81">
        <f>+D1065+D1041</f>
        <v>0</v>
      </c>
      <c r="E977" s="536">
        <f>+D977/$D$1010</f>
        <v>0</v>
      </c>
    </row>
    <row r="978" spans="1:5" ht="11.25" hidden="1" customHeight="1">
      <c r="A978" s="499"/>
      <c r="B978" s="294"/>
      <c r="C978" s="617"/>
      <c r="D978" s="89"/>
      <c r="E978" s="533"/>
    </row>
    <row r="979" spans="1:5" ht="11.25" customHeight="1">
      <c r="A979" s="499" t="s">
        <v>64</v>
      </c>
      <c r="B979" s="294" t="s">
        <v>281</v>
      </c>
      <c r="C979" s="617" t="s">
        <v>282</v>
      </c>
      <c r="D979" s="535">
        <f>SUM(D980:D981)</f>
        <v>-1000000</v>
      </c>
      <c r="E979" s="533">
        <f>+D979/$D$1010</f>
        <v>0.11621030299628511</v>
      </c>
    </row>
    <row r="980" spans="1:5" ht="11.25" hidden="1" customHeight="1">
      <c r="A980" s="496" t="s">
        <v>64</v>
      </c>
      <c r="B980" s="90" t="s">
        <v>363</v>
      </c>
      <c r="C980" s="550" t="s">
        <v>364</v>
      </c>
      <c r="D980" s="81"/>
      <c r="E980" s="536">
        <f>+D980/$D$1010</f>
        <v>0</v>
      </c>
    </row>
    <row r="981" spans="1:5" ht="11.25" customHeight="1">
      <c r="A981" s="496" t="s">
        <v>64</v>
      </c>
      <c r="B981" s="90" t="s">
        <v>283</v>
      </c>
      <c r="C981" s="550" t="s">
        <v>284</v>
      </c>
      <c r="D981" s="81">
        <f>+D1067+D1043</f>
        <v>-1000000</v>
      </c>
      <c r="E981" s="536">
        <f>+D981/$D$1010</f>
        <v>0.11621030299628511</v>
      </c>
    </row>
    <row r="982" spans="1:5" ht="11.25" customHeight="1">
      <c r="A982" s="496"/>
      <c r="B982" s="90"/>
      <c r="C982" s="550"/>
      <c r="D982" s="81"/>
      <c r="E982" s="536"/>
    </row>
    <row r="983" spans="1:5" ht="11.25" customHeight="1">
      <c r="A983" s="496"/>
      <c r="B983" s="90"/>
      <c r="C983" s="550"/>
      <c r="D983" s="81"/>
      <c r="E983" s="536"/>
    </row>
    <row r="984" spans="1:5" ht="11.25" hidden="1" customHeight="1">
      <c r="A984" s="499" t="s">
        <v>64</v>
      </c>
      <c r="B984" s="294">
        <v>1.08</v>
      </c>
      <c r="C984" s="617" t="s">
        <v>103</v>
      </c>
      <c r="D984" s="89">
        <f>+D985</f>
        <v>0</v>
      </c>
      <c r="E984" s="536">
        <f>+D984/$D$1010</f>
        <v>0</v>
      </c>
    </row>
    <row r="985" spans="1:5" ht="11.25" hidden="1" customHeight="1">
      <c r="A985" s="496" t="s">
        <v>64</v>
      </c>
      <c r="B985" s="90" t="s">
        <v>112</v>
      </c>
      <c r="C985" s="550" t="s">
        <v>113</v>
      </c>
      <c r="D985" s="81">
        <f>+D1045</f>
        <v>0</v>
      </c>
      <c r="E985" s="536">
        <f>+D985/$D$1010</f>
        <v>0</v>
      </c>
    </row>
    <row r="986" spans="1:5" ht="11.25" hidden="1" customHeight="1">
      <c r="A986" s="496"/>
      <c r="B986" s="90"/>
      <c r="C986" s="550"/>
      <c r="D986" s="81"/>
      <c r="E986" s="536"/>
    </row>
    <row r="987" spans="1:5" ht="11.25" hidden="1" customHeight="1">
      <c r="A987" s="496"/>
      <c r="B987" s="90"/>
      <c r="C987" s="550"/>
      <c r="D987" s="89"/>
      <c r="E987" s="533"/>
    </row>
    <row r="988" spans="1:5" ht="11.25" hidden="1" customHeight="1">
      <c r="A988" s="639" t="s">
        <v>64</v>
      </c>
      <c r="B988" s="286">
        <v>2</v>
      </c>
      <c r="C988" s="640" t="s">
        <v>122</v>
      </c>
      <c r="D988" s="89">
        <f>+D990+D993</f>
        <v>0</v>
      </c>
      <c r="E988" s="533">
        <f>+D988/$D$1010</f>
        <v>0</v>
      </c>
    </row>
    <row r="989" spans="1:5" ht="11.25" hidden="1" customHeight="1">
      <c r="A989" s="496"/>
      <c r="B989" s="498"/>
      <c r="C989" s="550"/>
      <c r="D989" s="89"/>
      <c r="E989" s="533"/>
    </row>
    <row r="990" spans="1:5" ht="11.25" hidden="1" customHeight="1">
      <c r="A990" s="499" t="s">
        <v>64</v>
      </c>
      <c r="B990" s="294" t="s">
        <v>236</v>
      </c>
      <c r="C990" s="617" t="s">
        <v>237</v>
      </c>
      <c r="D990" s="535">
        <f>SUM(D991:D991)</f>
        <v>0</v>
      </c>
      <c r="E990" s="533">
        <f>+D990/$D$1010</f>
        <v>0</v>
      </c>
    </row>
    <row r="991" spans="1:5" ht="11.25" hidden="1" customHeight="1">
      <c r="A991" s="281" t="s">
        <v>64</v>
      </c>
      <c r="B991" s="90" t="s">
        <v>285</v>
      </c>
      <c r="C991" s="550" t="s">
        <v>286</v>
      </c>
      <c r="D991" s="81">
        <v>0</v>
      </c>
      <c r="E991" s="536">
        <f>+D991/$D$1010</f>
        <v>0</v>
      </c>
    </row>
    <row r="992" spans="1:5" ht="11.25" hidden="1" customHeight="1">
      <c r="A992" s="281"/>
      <c r="B992" s="90"/>
      <c r="D992" s="81"/>
      <c r="E992" s="536"/>
    </row>
    <row r="993" spans="1:5" ht="11.25" hidden="1" customHeight="1">
      <c r="A993" s="499" t="s">
        <v>64</v>
      </c>
      <c r="B993" s="294" t="s">
        <v>145</v>
      </c>
      <c r="C993" s="617" t="s">
        <v>146</v>
      </c>
      <c r="D993" s="535">
        <f>SUM(D994:D996)</f>
        <v>0</v>
      </c>
      <c r="E993" s="533">
        <f>+D993/$D$1010</f>
        <v>0</v>
      </c>
    </row>
    <row r="994" spans="1:5" ht="11.25" hidden="1" customHeight="1">
      <c r="A994" s="281" t="s">
        <v>64</v>
      </c>
      <c r="B994" s="90" t="s">
        <v>149</v>
      </c>
      <c r="C994" s="318" t="s">
        <v>150</v>
      </c>
      <c r="D994" s="81">
        <f>+D1046</f>
        <v>0</v>
      </c>
      <c r="E994" s="536">
        <f>+D994/$D$1010</f>
        <v>0</v>
      </c>
    </row>
    <row r="995" spans="1:5" ht="11.25" hidden="1" customHeight="1">
      <c r="A995" s="281" t="s">
        <v>64</v>
      </c>
      <c r="B995" s="90" t="s">
        <v>153</v>
      </c>
      <c r="C995" s="318" t="s">
        <v>154</v>
      </c>
      <c r="D995" s="81">
        <f>+D1047</f>
        <v>0</v>
      </c>
      <c r="E995" s="536">
        <f>+D995/$D$1010</f>
        <v>0</v>
      </c>
    </row>
    <row r="996" spans="1:5" ht="11.25" hidden="1" customHeight="1">
      <c r="A996" s="281" t="s">
        <v>64</v>
      </c>
      <c r="B996" s="90" t="s">
        <v>291</v>
      </c>
      <c r="C996" s="318" t="s">
        <v>315</v>
      </c>
      <c r="D996" s="81">
        <f>+D1069</f>
        <v>0</v>
      </c>
      <c r="E996" s="536">
        <f>+D996/$D$1010</f>
        <v>0</v>
      </c>
    </row>
    <row r="997" spans="1:5" ht="11.25" hidden="1" customHeight="1">
      <c r="A997" s="281"/>
      <c r="B997" s="90"/>
      <c r="D997" s="81"/>
      <c r="E997" s="536"/>
    </row>
    <row r="998" spans="1:5" ht="11.25" hidden="1" customHeight="1">
      <c r="A998" s="281"/>
      <c r="B998" s="90"/>
      <c r="D998" s="81"/>
      <c r="E998" s="536"/>
    </row>
    <row r="999" spans="1:5" ht="11.25" customHeight="1">
      <c r="A999" s="639">
        <v>2</v>
      </c>
      <c r="B999" s="286">
        <v>5</v>
      </c>
      <c r="C999" s="640" t="s">
        <v>157</v>
      </c>
      <c r="D999" s="89">
        <f>+D1001</f>
        <v>-3000000</v>
      </c>
      <c r="E999" s="533">
        <f>+D999/D1010</f>
        <v>0.34863090898885529</v>
      </c>
    </row>
    <row r="1000" spans="1:5" ht="11.25" customHeight="1">
      <c r="A1000" s="281"/>
      <c r="B1000" s="90"/>
      <c r="D1000" s="81"/>
      <c r="E1000" s="536"/>
    </row>
    <row r="1001" spans="1:5" ht="11.25" customHeight="1">
      <c r="A1001" s="499" t="s">
        <v>158</v>
      </c>
      <c r="B1001" s="294" t="s">
        <v>159</v>
      </c>
      <c r="C1001" s="617" t="s">
        <v>160</v>
      </c>
      <c r="D1001" s="535">
        <f>+D1002</f>
        <v>-3000000</v>
      </c>
      <c r="E1001" s="533">
        <f>+D1001/D1010</f>
        <v>0.34863090898885529</v>
      </c>
    </row>
    <row r="1002" spans="1:5" ht="11.25" customHeight="1">
      <c r="A1002" s="281" t="s">
        <v>158</v>
      </c>
      <c r="B1002" s="90" t="s">
        <v>167</v>
      </c>
      <c r="C1002" s="318" t="s">
        <v>168</v>
      </c>
      <c r="D1002" s="81">
        <f>+D1070+D1078</f>
        <v>-3000000</v>
      </c>
      <c r="E1002" s="536">
        <f>+D1002/D1010</f>
        <v>0.34863090898885529</v>
      </c>
    </row>
    <row r="1003" spans="1:5" ht="11.25" customHeight="1">
      <c r="A1003" s="281"/>
      <c r="B1003" s="90"/>
      <c r="D1003" s="81"/>
      <c r="E1003" s="536"/>
    </row>
    <row r="1004" spans="1:5" ht="11.25" customHeight="1">
      <c r="A1004" s="543" t="s">
        <v>190</v>
      </c>
      <c r="B1004" s="286" t="s">
        <v>191</v>
      </c>
      <c r="C1004" s="317" t="s">
        <v>192</v>
      </c>
      <c r="D1004" s="89">
        <f>+D1006</f>
        <v>-3605089</v>
      </c>
      <c r="E1004" s="533">
        <f>+D1004/D1010</f>
        <v>0.41894848501857446</v>
      </c>
    </row>
    <row r="1005" spans="1:5" ht="11.25" customHeight="1">
      <c r="A1005" s="543"/>
      <c r="B1005" s="286"/>
      <c r="C1005" s="320"/>
      <c r="D1005" s="89"/>
      <c r="E1005" s="533"/>
    </row>
    <row r="1006" spans="1:5" ht="11.25" customHeight="1">
      <c r="A1006" s="556">
        <v>4</v>
      </c>
      <c r="B1006" s="294" t="s">
        <v>193</v>
      </c>
      <c r="C1006" s="323" t="s">
        <v>194</v>
      </c>
      <c r="D1006" s="535">
        <f>SUM(D1007:D1008)</f>
        <v>-3605089</v>
      </c>
      <c r="E1006" s="533">
        <f>+D1006/D1010</f>
        <v>0.41894848501857446</v>
      </c>
    </row>
    <row r="1007" spans="1:5" ht="11.25" hidden="1" customHeight="1">
      <c r="A1007" s="555">
        <v>4</v>
      </c>
      <c r="B1007" s="90" t="s">
        <v>195</v>
      </c>
      <c r="C1007" s="318" t="s">
        <v>196</v>
      </c>
      <c r="D1007" s="81">
        <f>+D1101+D1079</f>
        <v>0</v>
      </c>
      <c r="E1007" s="536">
        <f>+D1007/D1010</f>
        <v>0</v>
      </c>
    </row>
    <row r="1008" spans="1:5" ht="11.25" customHeight="1">
      <c r="A1008" s="555">
        <v>4</v>
      </c>
      <c r="B1008" s="90" t="s">
        <v>197</v>
      </c>
      <c r="C1008" s="318" t="s">
        <v>198</v>
      </c>
      <c r="D1008" s="81">
        <f>+D1080</f>
        <v>-3605089</v>
      </c>
      <c r="E1008" s="536">
        <f>+D1008/D1010</f>
        <v>0.41894848501857446</v>
      </c>
    </row>
    <row r="1009" spans="1:5" ht="11.25" customHeight="1">
      <c r="A1009" s="496"/>
      <c r="B1009" s="90"/>
      <c r="D1009" s="81"/>
      <c r="E1009" s="536"/>
    </row>
    <row r="1010" spans="1:5" ht="15.6" customHeight="1">
      <c r="A1010" s="737" t="s">
        <v>316</v>
      </c>
      <c r="B1010" s="738"/>
      <c r="C1010" s="739"/>
      <c r="D1010" s="644">
        <f>+D960+D940+D988+D999+D1004</f>
        <v>-8605089</v>
      </c>
      <c r="E1010" s="611">
        <f>+D1010/D1010</f>
        <v>1</v>
      </c>
    </row>
    <row r="1011" spans="1:5" ht="11.25" customHeight="1">
      <c r="B1011" s="311"/>
      <c r="C1011" s="448"/>
    </row>
    <row r="1012" spans="1:5" ht="11.25" customHeight="1">
      <c r="B1012" s="311"/>
      <c r="C1012" s="448"/>
    </row>
    <row r="1013" spans="1:5" ht="11.25" hidden="1" customHeight="1">
      <c r="B1013" s="406"/>
      <c r="C1013" s="407" t="s">
        <v>317</v>
      </c>
      <c r="D1013" s="368" t="s">
        <v>318</v>
      </c>
    </row>
    <row r="1014" spans="1:5" ht="11.25" hidden="1" customHeight="1">
      <c r="B1014" s="408"/>
      <c r="C1014" s="409"/>
      <c r="D1014" s="410"/>
    </row>
    <row r="1015" spans="1:5" ht="11.25" hidden="1" customHeight="1">
      <c r="B1015" s="426" t="s">
        <v>29</v>
      </c>
      <c r="C1015" s="318" t="s">
        <v>30</v>
      </c>
      <c r="D1015" s="431">
        <v>0</v>
      </c>
    </row>
    <row r="1016" spans="1:5" ht="11.25" hidden="1" customHeight="1">
      <c r="B1016" s="426" t="s">
        <v>43</v>
      </c>
      <c r="C1016" s="318" t="s">
        <v>44</v>
      </c>
      <c r="D1016" s="431">
        <v>0</v>
      </c>
    </row>
    <row r="1017" spans="1:5" ht="11.25" hidden="1" customHeight="1">
      <c r="B1017" s="426" t="s">
        <v>45</v>
      </c>
      <c r="C1017" s="318" t="s">
        <v>46</v>
      </c>
      <c r="D1017" s="431">
        <v>0</v>
      </c>
    </row>
    <row r="1018" spans="1:5" ht="20.399999999999999" hidden="1">
      <c r="B1018" s="412" t="s">
        <v>52</v>
      </c>
      <c r="C1018" s="336" t="s">
        <v>53</v>
      </c>
      <c r="D1018" s="431">
        <v>0</v>
      </c>
    </row>
    <row r="1019" spans="1:5" ht="10.199999999999999" hidden="1">
      <c r="B1019" s="412" t="s">
        <v>54</v>
      </c>
      <c r="C1019" s="336" t="s">
        <v>55</v>
      </c>
      <c r="D1019" s="431">
        <v>0</v>
      </c>
    </row>
    <row r="1020" spans="1:5" ht="20.399999999999999" hidden="1">
      <c r="B1020" s="412" t="s">
        <v>58</v>
      </c>
      <c r="C1020" s="336" t="s">
        <v>59</v>
      </c>
      <c r="D1020" s="431">
        <v>0</v>
      </c>
    </row>
    <row r="1021" spans="1:5" ht="20.399999999999999" hidden="1">
      <c r="B1021" s="412" t="s">
        <v>60</v>
      </c>
      <c r="C1021" s="336" t="s">
        <v>61</v>
      </c>
      <c r="D1021" s="431">
        <v>0</v>
      </c>
    </row>
    <row r="1022" spans="1:5" ht="10.199999999999999" hidden="1">
      <c r="B1022" s="412" t="s">
        <v>62</v>
      </c>
      <c r="C1022" s="336" t="s">
        <v>63</v>
      </c>
      <c r="D1022" s="431">
        <v>0</v>
      </c>
    </row>
    <row r="1023" spans="1:5" ht="10.199999999999999" hidden="1">
      <c r="B1023" s="412" t="s">
        <v>79</v>
      </c>
      <c r="C1023" s="336" t="s">
        <v>80</v>
      </c>
      <c r="D1023" s="431">
        <v>0</v>
      </c>
    </row>
    <row r="1024" spans="1:5" ht="10.199999999999999" hidden="1">
      <c r="B1024" s="412" t="s">
        <v>285</v>
      </c>
      <c r="C1024" s="336" t="s">
        <v>286</v>
      </c>
      <c r="D1024" s="432">
        <v>0</v>
      </c>
    </row>
    <row r="1025" spans="1:5" ht="11.25" hidden="1" customHeight="1">
      <c r="B1025" s="415"/>
      <c r="C1025" s="311" t="s">
        <v>265</v>
      </c>
      <c r="D1025" s="416">
        <f>SUM(D1015:D1024)</f>
        <v>0</v>
      </c>
    </row>
    <row r="1026" spans="1:5" ht="11.25" hidden="1" customHeight="1">
      <c r="B1026" s="417"/>
      <c r="C1026" s="418"/>
      <c r="D1026" s="419"/>
    </row>
    <row r="1027" spans="1:5" ht="11.25" hidden="1" customHeight="1">
      <c r="B1027" s="311"/>
      <c r="C1027" s="448"/>
    </row>
    <row r="1028" spans="1:5" ht="11.25" hidden="1" customHeight="1">
      <c r="B1028" s="311"/>
      <c r="C1028" s="448"/>
    </row>
    <row r="1029" spans="1:5" ht="11.25" customHeight="1">
      <c r="A1029" s="67"/>
      <c r="B1029" s="406"/>
      <c r="C1029" s="407" t="s">
        <v>319</v>
      </c>
      <c r="D1029" s="368" t="s">
        <v>320</v>
      </c>
      <c r="E1029" s="434"/>
    </row>
    <row r="1030" spans="1:5" ht="11.25" customHeight="1">
      <c r="A1030" s="67"/>
      <c r="B1030" s="408"/>
      <c r="C1030" s="409"/>
      <c r="D1030" s="410"/>
      <c r="E1030" s="434"/>
    </row>
    <row r="1031" spans="1:5" ht="11.25" hidden="1" customHeight="1">
      <c r="A1031" s="67"/>
      <c r="B1031" s="426" t="s">
        <v>29</v>
      </c>
      <c r="C1031" s="318" t="s">
        <v>30</v>
      </c>
      <c r="D1031" s="431">
        <v>0</v>
      </c>
      <c r="E1031" s="434"/>
    </row>
    <row r="1032" spans="1:5" ht="11.25" hidden="1" customHeight="1">
      <c r="A1032" s="67"/>
      <c r="B1032" s="426" t="s">
        <v>43</v>
      </c>
      <c r="C1032" s="318" t="s">
        <v>44</v>
      </c>
      <c r="D1032" s="431">
        <v>0</v>
      </c>
      <c r="E1032" s="434"/>
    </row>
    <row r="1033" spans="1:5" ht="11.25" hidden="1" customHeight="1">
      <c r="A1033" s="67"/>
      <c r="B1033" s="426" t="s">
        <v>45</v>
      </c>
      <c r="C1033" s="318" t="s">
        <v>46</v>
      </c>
      <c r="D1033" s="431">
        <v>0</v>
      </c>
      <c r="E1033" s="434"/>
    </row>
    <row r="1034" spans="1:5" ht="20.399999999999999" hidden="1">
      <c r="A1034" s="67"/>
      <c r="B1034" s="412" t="s">
        <v>52</v>
      </c>
      <c r="C1034" s="336" t="s">
        <v>53</v>
      </c>
      <c r="D1034" s="431">
        <v>0</v>
      </c>
      <c r="E1034" s="434"/>
    </row>
    <row r="1035" spans="1:5" ht="10.199999999999999" hidden="1">
      <c r="A1035" s="67"/>
      <c r="B1035" s="412" t="s">
        <v>54</v>
      </c>
      <c r="C1035" s="336" t="s">
        <v>55</v>
      </c>
      <c r="D1035" s="431">
        <v>0</v>
      </c>
      <c r="E1035" s="434"/>
    </row>
    <row r="1036" spans="1:5" ht="20.399999999999999" hidden="1">
      <c r="A1036" s="67"/>
      <c r="B1036" s="412" t="s">
        <v>58</v>
      </c>
      <c r="C1036" s="336" t="s">
        <v>59</v>
      </c>
      <c r="D1036" s="431">
        <v>0</v>
      </c>
      <c r="E1036" s="434"/>
    </row>
    <row r="1037" spans="1:5" ht="20.399999999999999" hidden="1">
      <c r="A1037" s="67"/>
      <c r="B1037" s="412" t="s">
        <v>60</v>
      </c>
      <c r="C1037" s="336" t="s">
        <v>61</v>
      </c>
      <c r="D1037" s="431">
        <v>0</v>
      </c>
      <c r="E1037" s="434"/>
    </row>
    <row r="1038" spans="1:5" ht="11.25" hidden="1" customHeight="1">
      <c r="A1038" s="67"/>
      <c r="B1038" s="412" t="s">
        <v>62</v>
      </c>
      <c r="C1038" s="336" t="s">
        <v>63</v>
      </c>
      <c r="D1038" s="431">
        <v>0</v>
      </c>
      <c r="E1038" s="434"/>
    </row>
    <row r="1039" spans="1:5" ht="11.25" customHeight="1">
      <c r="A1039" s="67"/>
      <c r="B1039" s="412" t="s">
        <v>249</v>
      </c>
      <c r="C1039" s="336" t="s">
        <v>250</v>
      </c>
      <c r="D1039" s="431">
        <v>-1000000</v>
      </c>
      <c r="E1039" s="434"/>
    </row>
    <row r="1040" spans="1:5" ht="11.25" hidden="1" customHeight="1">
      <c r="A1040" s="67"/>
      <c r="B1040" s="412" t="s">
        <v>95</v>
      </c>
      <c r="C1040" s="336" t="s">
        <v>96</v>
      </c>
      <c r="D1040" s="431">
        <v>0</v>
      </c>
      <c r="E1040" s="434"/>
    </row>
    <row r="1041" spans="1:5" ht="11.25" hidden="1" customHeight="1">
      <c r="A1041" s="67"/>
      <c r="B1041" s="412" t="s">
        <v>101</v>
      </c>
      <c r="C1041" s="336" t="s">
        <v>102</v>
      </c>
      <c r="D1041" s="432">
        <v>0</v>
      </c>
      <c r="E1041" s="434"/>
    </row>
    <row r="1042" spans="1:5" ht="11.25" hidden="1" customHeight="1">
      <c r="A1042" s="67"/>
      <c r="B1042" s="412" t="s">
        <v>363</v>
      </c>
      <c r="C1042" s="336" t="s">
        <v>789</v>
      </c>
      <c r="D1042" s="432"/>
      <c r="E1042" s="434"/>
    </row>
    <row r="1043" spans="1:5" ht="11.25" customHeight="1">
      <c r="A1043" s="67"/>
      <c r="B1043" s="412" t="s">
        <v>283</v>
      </c>
      <c r="C1043" s="336" t="s">
        <v>284</v>
      </c>
      <c r="D1043" s="432">
        <v>-1000000</v>
      </c>
      <c r="E1043" s="434"/>
    </row>
    <row r="1044" spans="1:5" ht="11.25" hidden="1" customHeight="1">
      <c r="A1044" s="67"/>
      <c r="B1044" s="426" t="s">
        <v>104</v>
      </c>
      <c r="C1044" s="318" t="s">
        <v>105</v>
      </c>
      <c r="D1044" s="413">
        <v>0</v>
      </c>
      <c r="E1044" s="68"/>
    </row>
    <row r="1045" spans="1:5" ht="11.25" hidden="1" customHeight="1">
      <c r="A1045" s="67"/>
      <c r="B1045" s="650" t="s">
        <v>112</v>
      </c>
      <c r="C1045" s="569" t="s">
        <v>113</v>
      </c>
      <c r="D1045" s="431">
        <v>0</v>
      </c>
      <c r="E1045" s="68"/>
    </row>
    <row r="1046" spans="1:5" ht="11.25" hidden="1" customHeight="1">
      <c r="A1046" s="67"/>
      <c r="B1046" s="650" t="s">
        <v>149</v>
      </c>
      <c r="C1046" s="569" t="s">
        <v>150</v>
      </c>
      <c r="D1046" s="431">
        <v>0</v>
      </c>
      <c r="E1046" s="68"/>
    </row>
    <row r="1047" spans="1:5" ht="11.25" hidden="1" customHeight="1">
      <c r="A1047" s="67"/>
      <c r="B1047" s="650" t="s">
        <v>153</v>
      </c>
      <c r="C1047" s="569" t="s">
        <v>154</v>
      </c>
      <c r="D1047" s="432">
        <v>0</v>
      </c>
      <c r="E1047" s="68"/>
    </row>
    <row r="1048" spans="1:5" ht="11.25" customHeight="1">
      <c r="A1048" s="67"/>
      <c r="B1048" s="415"/>
      <c r="C1048" s="311" t="s">
        <v>265</v>
      </c>
      <c r="D1048" s="416">
        <f>SUM(D1031:D1047)</f>
        <v>-2000000</v>
      </c>
      <c r="E1048" s="439"/>
    </row>
    <row r="1049" spans="1:5" ht="11.25" customHeight="1">
      <c r="A1049" s="67"/>
      <c r="B1049" s="417"/>
      <c r="C1049" s="418"/>
      <c r="D1049" s="419"/>
      <c r="E1049" s="439"/>
    </row>
    <row r="1050" spans="1:5" ht="11.25" customHeight="1">
      <c r="A1050" s="67"/>
      <c r="B1050" s="311"/>
      <c r="C1050" s="367"/>
      <c r="D1050" s="352"/>
      <c r="E1050" s="439"/>
    </row>
    <row r="1051" spans="1:5" ht="11.25" customHeight="1">
      <c r="A1051" s="67"/>
      <c r="B1051" s="311"/>
      <c r="C1051" s="367"/>
      <c r="D1051" s="352"/>
      <c r="E1051" s="439"/>
    </row>
    <row r="1052" spans="1:5" ht="11.25" customHeight="1">
      <c r="A1052" s="67"/>
      <c r="B1052" s="406"/>
      <c r="C1052" s="407" t="s">
        <v>321</v>
      </c>
      <c r="D1052" s="368" t="s">
        <v>322</v>
      </c>
      <c r="E1052" s="439"/>
    </row>
    <row r="1053" spans="1:5" ht="11.25" customHeight="1">
      <c r="A1053" s="67"/>
      <c r="B1053" s="408"/>
      <c r="C1053" s="409"/>
      <c r="D1053" s="410"/>
      <c r="E1053" s="439"/>
    </row>
    <row r="1054" spans="1:5" ht="11.25" hidden="1" customHeight="1">
      <c r="A1054" s="67"/>
      <c r="B1054" s="426" t="s">
        <v>29</v>
      </c>
      <c r="C1054" s="318" t="s">
        <v>30</v>
      </c>
      <c r="D1054" s="431">
        <v>0</v>
      </c>
      <c r="E1054" s="439"/>
    </row>
    <row r="1055" spans="1:5" ht="11.25" hidden="1" customHeight="1">
      <c r="A1055" s="67"/>
      <c r="B1055" s="426" t="s">
        <v>43</v>
      </c>
      <c r="C1055" s="318" t="s">
        <v>44</v>
      </c>
      <c r="D1055" s="431">
        <v>0</v>
      </c>
      <c r="E1055" s="439"/>
    </row>
    <row r="1056" spans="1:5" ht="11.25" hidden="1" customHeight="1">
      <c r="A1056" s="67"/>
      <c r="B1056" s="426" t="s">
        <v>45</v>
      </c>
      <c r="C1056" s="318" t="s">
        <v>46</v>
      </c>
      <c r="D1056" s="431">
        <v>0</v>
      </c>
      <c r="E1056" s="439"/>
    </row>
    <row r="1057" spans="1:5" ht="20.399999999999999" hidden="1">
      <c r="A1057" s="67"/>
      <c r="B1057" s="412" t="s">
        <v>52</v>
      </c>
      <c r="C1057" s="336" t="s">
        <v>53</v>
      </c>
      <c r="D1057" s="431">
        <v>0</v>
      </c>
      <c r="E1057" s="439"/>
    </row>
    <row r="1058" spans="1:5" ht="11.4" hidden="1">
      <c r="A1058" s="67"/>
      <c r="B1058" s="412" t="s">
        <v>54</v>
      </c>
      <c r="C1058" s="336" t="s">
        <v>55</v>
      </c>
      <c r="D1058" s="431">
        <v>0</v>
      </c>
      <c r="E1058" s="439"/>
    </row>
    <row r="1059" spans="1:5" ht="20.399999999999999" hidden="1">
      <c r="A1059" s="67"/>
      <c r="B1059" s="412" t="s">
        <v>58</v>
      </c>
      <c r="C1059" s="336" t="s">
        <v>59</v>
      </c>
      <c r="D1059" s="431">
        <v>0</v>
      </c>
      <c r="E1059" s="439"/>
    </row>
    <row r="1060" spans="1:5" ht="20.399999999999999" hidden="1">
      <c r="A1060" s="67"/>
      <c r="B1060" s="412" t="s">
        <v>60</v>
      </c>
      <c r="C1060" s="336" t="s">
        <v>61</v>
      </c>
      <c r="D1060" s="431">
        <v>0</v>
      </c>
      <c r="E1060" s="439"/>
    </row>
    <row r="1061" spans="1:5" ht="11.25" hidden="1" customHeight="1">
      <c r="A1061" s="67"/>
      <c r="B1061" s="412" t="s">
        <v>62</v>
      </c>
      <c r="C1061" s="336" t="s">
        <v>63</v>
      </c>
      <c r="D1061" s="431">
        <v>0</v>
      </c>
      <c r="E1061" s="439"/>
    </row>
    <row r="1062" spans="1:5" ht="11.25" hidden="1" customHeight="1">
      <c r="A1062" s="67"/>
      <c r="B1062" s="426" t="s">
        <v>70</v>
      </c>
      <c r="C1062" s="318" t="s">
        <v>71</v>
      </c>
      <c r="D1062" s="413">
        <v>0</v>
      </c>
      <c r="E1062" s="439"/>
    </row>
    <row r="1063" spans="1:5" ht="11.25" hidden="1" customHeight="1">
      <c r="A1063" s="67"/>
      <c r="B1063" s="426" t="s">
        <v>81</v>
      </c>
      <c r="C1063" s="318" t="s">
        <v>82</v>
      </c>
      <c r="D1063" s="413">
        <v>0</v>
      </c>
      <c r="E1063" s="439"/>
    </row>
    <row r="1064" spans="1:5" ht="11.25" hidden="1" customHeight="1">
      <c r="A1064" s="67"/>
      <c r="B1064" s="435" t="s">
        <v>97</v>
      </c>
      <c r="C1064" s="318" t="s">
        <v>98</v>
      </c>
      <c r="D1064" s="414"/>
      <c r="E1064" s="439"/>
    </row>
    <row r="1065" spans="1:5" ht="11.25" hidden="1" customHeight="1">
      <c r="A1065" s="67"/>
      <c r="B1065" s="426" t="s">
        <v>101</v>
      </c>
      <c r="C1065" s="318" t="s">
        <v>102</v>
      </c>
      <c r="D1065" s="413">
        <v>0</v>
      </c>
      <c r="E1065" s="439"/>
    </row>
    <row r="1066" spans="1:5" ht="11.25" hidden="1" customHeight="1">
      <c r="A1066" s="67"/>
      <c r="B1066" s="426" t="s">
        <v>363</v>
      </c>
      <c r="C1066" s="318" t="s">
        <v>789</v>
      </c>
      <c r="D1066" s="413"/>
      <c r="E1066" s="439"/>
    </row>
    <row r="1067" spans="1:5" ht="11.25" hidden="1" customHeight="1">
      <c r="A1067" s="67"/>
      <c r="B1067" s="426" t="s">
        <v>283</v>
      </c>
      <c r="C1067" s="318" t="s">
        <v>284</v>
      </c>
      <c r="D1067" s="414">
        <v>0</v>
      </c>
      <c r="E1067" s="439"/>
    </row>
    <row r="1068" spans="1:5" ht="11.25" hidden="1" customHeight="1">
      <c r="A1068" s="67"/>
      <c r="B1068" s="426" t="s">
        <v>285</v>
      </c>
      <c r="C1068" s="318" t="s">
        <v>286</v>
      </c>
      <c r="D1068" s="413">
        <v>0</v>
      </c>
      <c r="E1068" s="439"/>
    </row>
    <row r="1069" spans="1:5" ht="11.25" hidden="1" customHeight="1">
      <c r="A1069" s="67"/>
      <c r="B1069" s="426" t="s">
        <v>291</v>
      </c>
      <c r="C1069" s="318" t="s">
        <v>315</v>
      </c>
      <c r="D1069" s="413">
        <v>0</v>
      </c>
      <c r="E1069" s="439"/>
    </row>
    <row r="1070" spans="1:5" ht="11.25" customHeight="1">
      <c r="A1070" s="67"/>
      <c r="B1070" s="426" t="s">
        <v>167</v>
      </c>
      <c r="C1070" s="318" t="s">
        <v>168</v>
      </c>
      <c r="D1070" s="414">
        <v>-2500000</v>
      </c>
      <c r="E1070" s="439"/>
    </row>
    <row r="1071" spans="1:5" ht="11.25" customHeight="1">
      <c r="A1071" s="67"/>
      <c r="B1071" s="415"/>
      <c r="C1071" s="311" t="s">
        <v>265</v>
      </c>
      <c r="D1071" s="416">
        <f>SUM(D1054:D1070)</f>
        <v>-2500000</v>
      </c>
      <c r="E1071" s="439"/>
    </row>
    <row r="1072" spans="1:5" ht="11.25" customHeight="1">
      <c r="A1072" s="67"/>
      <c r="B1072" s="417"/>
      <c r="C1072" s="418"/>
      <c r="D1072" s="419"/>
      <c r="E1072" s="439"/>
    </row>
    <row r="1073" spans="1:5" ht="11.25" customHeight="1">
      <c r="A1073" s="67"/>
      <c r="B1073" s="350"/>
      <c r="C1073" s="427"/>
      <c r="D1073" s="352"/>
      <c r="E1073" s="365"/>
    </row>
    <row r="1074" spans="1:5" ht="11.25" customHeight="1">
      <c r="A1074" s="67"/>
      <c r="B1074" s="311"/>
      <c r="C1074" s="367"/>
      <c r="D1074" s="352"/>
      <c r="E1074" s="365"/>
    </row>
    <row r="1075" spans="1:5" ht="11.25" customHeight="1">
      <c r="A1075" s="67"/>
      <c r="B1075" s="406"/>
      <c r="C1075" s="407" t="s">
        <v>323</v>
      </c>
      <c r="D1075" s="368" t="s">
        <v>324</v>
      </c>
      <c r="E1075" s="365"/>
    </row>
    <row r="1076" spans="1:5" ht="11.25" customHeight="1">
      <c r="A1076" s="67"/>
      <c r="B1076" s="408"/>
      <c r="C1076" s="409"/>
      <c r="D1076" s="410"/>
      <c r="E1076" s="365"/>
    </row>
    <row r="1077" spans="1:5" ht="11.25" hidden="1" customHeight="1">
      <c r="A1077" s="67"/>
      <c r="B1077" s="435" t="s">
        <v>97</v>
      </c>
      <c r="C1077" s="318" t="s">
        <v>98</v>
      </c>
      <c r="D1077" s="440">
        <v>0</v>
      </c>
      <c r="E1077" s="365"/>
    </row>
    <row r="1078" spans="1:5" ht="11.25" customHeight="1">
      <c r="A1078" s="67"/>
      <c r="B1078" s="426" t="s">
        <v>167</v>
      </c>
      <c r="C1078" s="318" t="s">
        <v>168</v>
      </c>
      <c r="D1078" s="431">
        <f>-500000</f>
        <v>-500000</v>
      </c>
      <c r="E1078" s="365"/>
    </row>
    <row r="1079" spans="1:5" ht="12" hidden="1">
      <c r="A1079" s="67"/>
      <c r="B1079" s="426" t="s">
        <v>195</v>
      </c>
      <c r="C1079" s="318" t="s">
        <v>196</v>
      </c>
      <c r="D1079" s="432">
        <v>0</v>
      </c>
      <c r="E1079" s="365"/>
    </row>
    <row r="1080" spans="1:5" ht="12">
      <c r="A1080" s="67"/>
      <c r="B1080" s="426" t="s">
        <v>197</v>
      </c>
      <c r="C1080" s="318" t="s">
        <v>198</v>
      </c>
      <c r="D1080" s="432">
        <v>-3605089</v>
      </c>
      <c r="E1080" s="365"/>
    </row>
    <row r="1081" spans="1:5" ht="11.25" customHeight="1">
      <c r="A1081" s="67"/>
      <c r="B1081" s="415"/>
      <c r="C1081" s="311" t="s">
        <v>265</v>
      </c>
      <c r="D1081" s="416">
        <f>SUM(D1077:D1080)</f>
        <v>-4105089</v>
      </c>
      <c r="E1081" s="365"/>
    </row>
    <row r="1082" spans="1:5" ht="11.25" customHeight="1">
      <c r="A1082" s="67"/>
      <c r="B1082" s="417"/>
      <c r="C1082" s="418"/>
      <c r="D1082" s="419"/>
      <c r="E1082" s="365"/>
    </row>
    <row r="1083" spans="1:5" ht="11.25" hidden="1" customHeight="1">
      <c r="A1083" s="67"/>
      <c r="B1083" s="311"/>
      <c r="C1083" s="367"/>
      <c r="D1083" s="352"/>
      <c r="E1083" s="365"/>
    </row>
    <row r="1084" spans="1:5" ht="11.25" hidden="1" customHeight="1">
      <c r="A1084" s="67"/>
      <c r="B1084" s="311"/>
      <c r="C1084" s="367"/>
      <c r="D1084" s="352"/>
      <c r="E1084" s="365"/>
    </row>
    <row r="1085" spans="1:5" ht="11.25" hidden="1" customHeight="1">
      <c r="A1085" s="67"/>
      <c r="B1085" s="406"/>
      <c r="C1085" s="407" t="s">
        <v>325</v>
      </c>
      <c r="D1085" s="368" t="s">
        <v>326</v>
      </c>
      <c r="E1085" s="365"/>
    </row>
    <row r="1086" spans="1:5" ht="11.25" hidden="1" customHeight="1">
      <c r="A1086" s="67"/>
      <c r="B1086" s="408"/>
      <c r="C1086" s="409"/>
      <c r="D1086" s="410"/>
      <c r="E1086" s="365"/>
    </row>
    <row r="1087" spans="1:5" ht="11.25" hidden="1" customHeight="1">
      <c r="A1087" s="67"/>
      <c r="B1087" s="426" t="s">
        <v>29</v>
      </c>
      <c r="C1087" s="318" t="s">
        <v>30</v>
      </c>
      <c r="D1087" s="431"/>
      <c r="E1087" s="365"/>
    </row>
    <row r="1088" spans="1:5" ht="11.25" hidden="1" customHeight="1">
      <c r="A1088" s="67"/>
      <c r="B1088" s="426" t="s">
        <v>43</v>
      </c>
      <c r="C1088" s="318" t="s">
        <v>44</v>
      </c>
      <c r="D1088" s="431">
        <v>0</v>
      </c>
      <c r="E1088" s="365"/>
    </row>
    <row r="1089" spans="1:5" ht="11.25" hidden="1" customHeight="1">
      <c r="A1089" s="67"/>
      <c r="B1089" s="426" t="s">
        <v>45</v>
      </c>
      <c r="C1089" s="318" t="s">
        <v>46</v>
      </c>
      <c r="D1089" s="431">
        <v>0</v>
      </c>
      <c r="E1089" s="365"/>
    </row>
    <row r="1090" spans="1:5" ht="11.25" hidden="1" customHeight="1">
      <c r="A1090" s="67"/>
      <c r="B1090" s="426" t="s">
        <v>47</v>
      </c>
      <c r="C1090" s="318" t="s">
        <v>48</v>
      </c>
      <c r="D1090" s="431">
        <v>0</v>
      </c>
      <c r="E1090" s="365"/>
    </row>
    <row r="1091" spans="1:5" ht="20.399999999999999" hidden="1">
      <c r="A1091" s="67"/>
      <c r="B1091" s="412" t="s">
        <v>52</v>
      </c>
      <c r="C1091" s="336" t="s">
        <v>53</v>
      </c>
      <c r="D1091" s="431">
        <f>+(D1087+D1088+D1090)*9.25%</f>
        <v>0</v>
      </c>
      <c r="E1091" s="365"/>
    </row>
    <row r="1092" spans="1:5" ht="12" hidden="1">
      <c r="A1092" s="67"/>
      <c r="B1092" s="412" t="s">
        <v>54</v>
      </c>
      <c r="C1092" s="336" t="s">
        <v>55</v>
      </c>
      <c r="D1092" s="431">
        <f>+(D1087+D1088+D1090)*0.5%</f>
        <v>0</v>
      </c>
      <c r="E1092" s="365"/>
    </row>
    <row r="1093" spans="1:5" ht="20.399999999999999" hidden="1">
      <c r="A1093" s="67"/>
      <c r="B1093" s="412" t="s">
        <v>58</v>
      </c>
      <c r="C1093" s="336" t="s">
        <v>59</v>
      </c>
      <c r="D1093" s="431">
        <f>+(D1087+D1088+D1090)*5.42%</f>
        <v>0</v>
      </c>
      <c r="E1093" s="365"/>
    </row>
    <row r="1094" spans="1:5" ht="20.399999999999999" hidden="1">
      <c r="A1094" s="67"/>
      <c r="B1094" s="412" t="s">
        <v>60</v>
      </c>
      <c r="C1094" s="336" t="s">
        <v>61</v>
      </c>
      <c r="D1094" s="431">
        <f>+(D1087+D1088+D1090)*3%</f>
        <v>0</v>
      </c>
      <c r="E1094" s="365"/>
    </row>
    <row r="1095" spans="1:5" ht="11.25" hidden="1" customHeight="1">
      <c r="A1095" s="67"/>
      <c r="B1095" s="412" t="s">
        <v>62</v>
      </c>
      <c r="C1095" s="336" t="s">
        <v>63</v>
      </c>
      <c r="D1095" s="432">
        <f>+(D1087+D1088+D1090)*1.5%</f>
        <v>0</v>
      </c>
      <c r="E1095" s="365"/>
    </row>
    <row r="1096" spans="1:5" ht="11.25" hidden="1" customHeight="1">
      <c r="A1096" s="67"/>
      <c r="B1096" s="426" t="s">
        <v>70</v>
      </c>
      <c r="C1096" s="318" t="s">
        <v>71</v>
      </c>
      <c r="D1096" s="413">
        <v>0</v>
      </c>
      <c r="E1096" s="365"/>
    </row>
    <row r="1097" spans="1:5" ht="11.25" hidden="1" customHeight="1">
      <c r="A1097" s="67"/>
      <c r="B1097" s="426" t="s">
        <v>81</v>
      </c>
      <c r="C1097" s="318" t="s">
        <v>82</v>
      </c>
      <c r="D1097" s="413">
        <v>0</v>
      </c>
      <c r="E1097" s="365"/>
    </row>
    <row r="1098" spans="1:5" ht="11.25" hidden="1" customHeight="1">
      <c r="A1098" s="67"/>
      <c r="B1098" s="426" t="s">
        <v>101</v>
      </c>
      <c r="C1098" s="318" t="s">
        <v>102</v>
      </c>
      <c r="D1098" s="413">
        <v>0</v>
      </c>
      <c r="E1098" s="365"/>
    </row>
    <row r="1099" spans="1:5" ht="11.25" hidden="1" customHeight="1">
      <c r="A1099" s="67"/>
      <c r="B1099" s="426" t="s">
        <v>283</v>
      </c>
      <c r="C1099" s="318" t="s">
        <v>284</v>
      </c>
      <c r="D1099" s="413">
        <v>0</v>
      </c>
      <c r="E1099" s="365"/>
    </row>
    <row r="1100" spans="1:5" ht="11.25" hidden="1" customHeight="1">
      <c r="A1100" s="67"/>
      <c r="B1100" s="426" t="s">
        <v>285</v>
      </c>
      <c r="C1100" s="318" t="s">
        <v>286</v>
      </c>
      <c r="D1100" s="414">
        <v>0</v>
      </c>
      <c r="E1100" s="365"/>
    </row>
    <row r="1101" spans="1:5" ht="11.25" hidden="1" customHeight="1">
      <c r="A1101" s="67"/>
      <c r="B1101" s="90" t="s">
        <v>195</v>
      </c>
      <c r="C1101" s="318" t="s">
        <v>196</v>
      </c>
      <c r="D1101" s="414">
        <v>0</v>
      </c>
      <c r="E1101" s="365"/>
    </row>
    <row r="1102" spans="1:5" ht="11.25" hidden="1" customHeight="1">
      <c r="A1102" s="67"/>
      <c r="B1102" s="415"/>
      <c r="C1102" s="311" t="s">
        <v>265</v>
      </c>
      <c r="D1102" s="416">
        <f>SUM(D1087:D1101)</f>
        <v>0</v>
      </c>
      <c r="E1102" s="365"/>
    </row>
    <row r="1103" spans="1:5" ht="11.25" hidden="1" customHeight="1">
      <c r="A1103" s="67"/>
      <c r="B1103" s="417"/>
      <c r="C1103" s="418"/>
      <c r="D1103" s="419"/>
      <c r="E1103" s="365"/>
    </row>
    <row r="1104" spans="1:5" ht="11.25" customHeight="1">
      <c r="A1104" s="67"/>
      <c r="B1104" s="350"/>
      <c r="C1104" s="427"/>
      <c r="D1104" s="352"/>
      <c r="E1104" s="365"/>
    </row>
    <row r="1105" spans="1:5" ht="12">
      <c r="A1105" s="67"/>
      <c r="B1105" s="350"/>
      <c r="C1105" s="427"/>
      <c r="D1105" s="352"/>
      <c r="E1105" s="365"/>
    </row>
    <row r="1106" spans="1:5" ht="10.8" customHeight="1">
      <c r="B1106" s="311"/>
      <c r="C1106" s="448"/>
    </row>
    <row r="1107" spans="1:5" ht="10.8" customHeight="1">
      <c r="B1107" s="311"/>
      <c r="C1107" s="448"/>
    </row>
    <row r="1108" spans="1:5" ht="11.25" customHeight="1">
      <c r="B1108" s="311"/>
      <c r="C1108" s="448"/>
    </row>
    <row r="1109" spans="1:5" ht="11.25" customHeight="1">
      <c r="B1109" s="560" t="s">
        <v>327</v>
      </c>
      <c r="D1109" s="561" t="s">
        <v>328</v>
      </c>
      <c r="E1109" s="368" t="s">
        <v>329</v>
      </c>
    </row>
    <row r="1110" spans="1:5" ht="11.25" customHeight="1">
      <c r="B1110" s="311"/>
      <c r="C1110" s="448"/>
    </row>
    <row r="1111" spans="1:5" ht="11.25" customHeight="1">
      <c r="A1111" s="741" t="s">
        <v>19</v>
      </c>
      <c r="B1111" s="741"/>
      <c r="C1111" s="751" t="s">
        <v>20</v>
      </c>
      <c r="D1111" s="752" t="s">
        <v>21</v>
      </c>
      <c r="E1111" s="740" t="s">
        <v>22</v>
      </c>
    </row>
    <row r="1112" spans="1:5" ht="11.25" customHeight="1">
      <c r="A1112" s="741"/>
      <c r="B1112" s="741"/>
      <c r="C1112" s="751"/>
      <c r="D1112" s="752"/>
      <c r="E1112" s="740"/>
    </row>
    <row r="1113" spans="1:5" ht="11.25" customHeight="1">
      <c r="A1113" s="590"/>
      <c r="B1113" s="590"/>
      <c r="C1113" s="380"/>
      <c r="D1113" s="530"/>
      <c r="E1113" s="615"/>
    </row>
    <row r="1114" spans="1:5" ht="13.2" hidden="1" customHeight="1">
      <c r="A1114" s="532" t="s">
        <v>23</v>
      </c>
      <c r="B1114" s="286" t="s">
        <v>24</v>
      </c>
      <c r="C1114" s="317" t="s">
        <v>25</v>
      </c>
      <c r="D1114" s="89">
        <f>+D1116+D1119+D1123+D1127</f>
        <v>0</v>
      </c>
      <c r="E1114" s="533">
        <f>+D1114/$D$1188</f>
        <v>0</v>
      </c>
    </row>
    <row r="1115" spans="1:5" ht="11.25" hidden="1" customHeight="1">
      <c r="A1115" s="532"/>
      <c r="B1115" s="286"/>
      <c r="C1115" s="320"/>
      <c r="D1115" s="89"/>
      <c r="E1115" s="533"/>
    </row>
    <row r="1116" spans="1:5" ht="11.25" hidden="1" customHeight="1">
      <c r="A1116" s="534" t="s">
        <v>26</v>
      </c>
      <c r="B1116" s="294" t="s">
        <v>27</v>
      </c>
      <c r="C1116" s="323" t="s">
        <v>28</v>
      </c>
      <c r="D1116" s="535">
        <f>SUM(D1117:D1117)</f>
        <v>0</v>
      </c>
      <c r="E1116" s="533">
        <f>+D1116/$D$1188</f>
        <v>0</v>
      </c>
    </row>
    <row r="1117" spans="1:5" ht="11.25" hidden="1" customHeight="1">
      <c r="A1117" s="496" t="s">
        <v>26</v>
      </c>
      <c r="B1117" s="90" t="s">
        <v>29</v>
      </c>
      <c r="C1117" s="318" t="s">
        <v>30</v>
      </c>
      <c r="D1117" s="81">
        <v>0</v>
      </c>
      <c r="E1117" s="536">
        <f>+D1117/$D$1188</f>
        <v>0</v>
      </c>
    </row>
    <row r="1118" spans="1:5" ht="11.25" hidden="1" customHeight="1">
      <c r="A1118" s="496"/>
      <c r="B1118" s="90"/>
      <c r="D1118" s="81"/>
      <c r="E1118" s="536"/>
    </row>
    <row r="1119" spans="1:5" ht="11.25" hidden="1" customHeight="1">
      <c r="A1119" s="534" t="s">
        <v>26</v>
      </c>
      <c r="B1119" s="294" t="s">
        <v>41</v>
      </c>
      <c r="C1119" s="323" t="s">
        <v>42</v>
      </c>
      <c r="D1119" s="535">
        <f>SUM(D1120:D1121)</f>
        <v>0</v>
      </c>
      <c r="E1119" s="533">
        <f>+D1119/$D$1188</f>
        <v>0</v>
      </c>
    </row>
    <row r="1120" spans="1:5" ht="11.25" hidden="1" customHeight="1">
      <c r="A1120" s="496" t="s">
        <v>26</v>
      </c>
      <c r="B1120" s="90" t="s">
        <v>43</v>
      </c>
      <c r="C1120" s="318" t="s">
        <v>44</v>
      </c>
      <c r="D1120" s="81">
        <v>0</v>
      </c>
      <c r="E1120" s="536">
        <f>+D1120/$D$1188</f>
        <v>0</v>
      </c>
    </row>
    <row r="1121" spans="1:5" ht="11.25" hidden="1" customHeight="1">
      <c r="A1121" s="496" t="s">
        <v>26</v>
      </c>
      <c r="B1121" s="90" t="s">
        <v>45</v>
      </c>
      <c r="C1121" s="318" t="s">
        <v>46</v>
      </c>
      <c r="D1121" s="566">
        <v>0</v>
      </c>
      <c r="E1121" s="536">
        <f>+D1121/$D$1188</f>
        <v>0</v>
      </c>
    </row>
    <row r="1122" spans="1:5" ht="11.25" hidden="1" customHeight="1">
      <c r="A1122" s="496"/>
      <c r="B1122" s="90"/>
      <c r="D1122" s="81"/>
      <c r="E1122" s="533"/>
    </row>
    <row r="1123" spans="1:5" ht="20.399999999999999" hidden="1">
      <c r="A1123" s="499" t="s">
        <v>49</v>
      </c>
      <c r="B1123" s="538" t="s">
        <v>50</v>
      </c>
      <c r="C1123" s="332" t="s">
        <v>51</v>
      </c>
      <c r="D1123" s="574">
        <f>SUM(D1124:D1125)</f>
        <v>0</v>
      </c>
      <c r="E1123" s="533">
        <f>+D1123/$D$1188</f>
        <v>0</v>
      </c>
    </row>
    <row r="1124" spans="1:5" ht="20.399999999999999" hidden="1">
      <c r="A1124" s="281" t="s">
        <v>49</v>
      </c>
      <c r="B1124" s="279" t="s">
        <v>52</v>
      </c>
      <c r="C1124" s="336" t="s">
        <v>53</v>
      </c>
      <c r="D1124" s="577">
        <v>0</v>
      </c>
      <c r="E1124" s="536">
        <f>+D1124/$D$1188</f>
        <v>0</v>
      </c>
    </row>
    <row r="1125" spans="1:5" ht="10.199999999999999" hidden="1">
      <c r="A1125" s="281" t="s">
        <v>49</v>
      </c>
      <c r="B1125" s="279" t="s">
        <v>54</v>
      </c>
      <c r="C1125" s="336" t="s">
        <v>55</v>
      </c>
      <c r="D1125" s="577">
        <v>0</v>
      </c>
      <c r="E1125" s="536">
        <f>+D1125/$D$1188</f>
        <v>0</v>
      </c>
    </row>
    <row r="1126" spans="1:5" ht="11.25" hidden="1" customHeight="1">
      <c r="A1126" s="290"/>
      <c r="B1126" s="279"/>
      <c r="C1126" s="339"/>
      <c r="D1126" s="577"/>
      <c r="E1126" s="570"/>
    </row>
    <row r="1127" spans="1:5" ht="20.399999999999999" hidden="1">
      <c r="A1127" s="499" t="s">
        <v>49</v>
      </c>
      <c r="B1127" s="538" t="s">
        <v>56</v>
      </c>
      <c r="C1127" s="332" t="s">
        <v>57</v>
      </c>
      <c r="D1127" s="574">
        <f>SUM(D1128:D1130)</f>
        <v>0</v>
      </c>
      <c r="E1127" s="533">
        <f>+D1127/$D$1188</f>
        <v>0</v>
      </c>
    </row>
    <row r="1128" spans="1:5" ht="20.399999999999999" hidden="1">
      <c r="A1128" s="281" t="s">
        <v>49</v>
      </c>
      <c r="B1128" s="279" t="s">
        <v>58</v>
      </c>
      <c r="C1128" s="336" t="s">
        <v>59</v>
      </c>
      <c r="D1128" s="577">
        <v>0</v>
      </c>
      <c r="E1128" s="536">
        <f>+D1128/$D$1188</f>
        <v>0</v>
      </c>
    </row>
    <row r="1129" spans="1:5" ht="20.399999999999999" hidden="1">
      <c r="A1129" s="493" t="s">
        <v>49</v>
      </c>
      <c r="B1129" s="412" t="s">
        <v>60</v>
      </c>
      <c r="C1129" s="289" t="s">
        <v>61</v>
      </c>
      <c r="D1129" s="577">
        <v>0</v>
      </c>
      <c r="E1129" s="536">
        <f>+D1129/$D$1188</f>
        <v>0</v>
      </c>
    </row>
    <row r="1130" spans="1:5" ht="11.25" hidden="1" customHeight="1">
      <c r="A1130" s="493" t="s">
        <v>49</v>
      </c>
      <c r="B1130" s="412" t="s">
        <v>62</v>
      </c>
      <c r="C1130" s="289" t="s">
        <v>63</v>
      </c>
      <c r="D1130" s="577">
        <v>0</v>
      </c>
      <c r="E1130" s="536">
        <f>+D1130/$D$1188</f>
        <v>0</v>
      </c>
    </row>
    <row r="1131" spans="1:5" ht="11.25" hidden="1" customHeight="1">
      <c r="A1131" s="599"/>
      <c r="B1131" s="599"/>
      <c r="C1131" s="86"/>
      <c r="D1131" s="616"/>
      <c r="E1131" s="615"/>
    </row>
    <row r="1132" spans="1:5" ht="11.25" hidden="1" customHeight="1">
      <c r="A1132" s="532"/>
      <c r="B1132" s="286"/>
      <c r="C1132" s="355"/>
      <c r="D1132" s="616"/>
      <c r="E1132" s="633"/>
    </row>
    <row r="1133" spans="1:5" ht="11.25" customHeight="1">
      <c r="A1133" s="599" t="s">
        <v>64</v>
      </c>
      <c r="B1133" s="286">
        <v>1</v>
      </c>
      <c r="C1133" s="442" t="s">
        <v>65</v>
      </c>
      <c r="D1133" s="89">
        <f>+D1139+D1151+D1143+D1148+D1135</f>
        <v>-51000000</v>
      </c>
      <c r="E1133" s="615">
        <f>+D1133/$D$1188</f>
        <v>0.9931400119441639</v>
      </c>
    </row>
    <row r="1134" spans="1:5" ht="11.25" customHeight="1">
      <c r="A1134" s="599"/>
      <c r="B1134" s="286"/>
      <c r="C1134" s="442"/>
      <c r="D1134" s="616"/>
      <c r="E1134" s="615"/>
    </row>
    <row r="1135" spans="1:5" ht="11.25" customHeight="1">
      <c r="A1135" s="499" t="s">
        <v>64</v>
      </c>
      <c r="B1135" s="538" t="s">
        <v>66</v>
      </c>
      <c r="C1135" s="332" t="s">
        <v>67</v>
      </c>
      <c r="D1135" s="535">
        <f>+D1137+D1136</f>
        <v>-50000000</v>
      </c>
      <c r="E1135" s="615">
        <f>+D1135/$D$1188</f>
        <v>0.97366667837663123</v>
      </c>
    </row>
    <row r="1136" spans="1:5" ht="11.25" hidden="1" customHeight="1">
      <c r="A1136" s="281" t="s">
        <v>64</v>
      </c>
      <c r="B1136" s="279" t="s">
        <v>70</v>
      </c>
      <c r="C1136" s="336" t="s">
        <v>71</v>
      </c>
      <c r="D1136" s="81">
        <v>0</v>
      </c>
      <c r="E1136" s="633">
        <f>+D1136/$D$1188</f>
        <v>0</v>
      </c>
    </row>
    <row r="1137" spans="1:5" ht="11.25" customHeight="1">
      <c r="A1137" s="281" t="s">
        <v>64</v>
      </c>
      <c r="B1137" s="279" t="s">
        <v>330</v>
      </c>
      <c r="C1137" s="336" t="s">
        <v>331</v>
      </c>
      <c r="D1137" s="81">
        <v>-50000000</v>
      </c>
      <c r="E1137" s="633">
        <f>+D1137/$D$1188</f>
        <v>0.97366667837663123</v>
      </c>
    </row>
    <row r="1138" spans="1:5" ht="11.25" customHeight="1">
      <c r="A1138" s="599"/>
      <c r="B1138" s="286"/>
      <c r="C1138" s="442"/>
      <c r="D1138" s="616"/>
      <c r="E1138" s="633"/>
    </row>
    <row r="1139" spans="1:5" ht="11.25" hidden="1" customHeight="1">
      <c r="A1139" s="275" t="s">
        <v>64</v>
      </c>
      <c r="B1139" s="294" t="s">
        <v>72</v>
      </c>
      <c r="C1139" s="618" t="s">
        <v>73</v>
      </c>
      <c r="D1139" s="535">
        <f>SUM(D1140:D1141)</f>
        <v>0</v>
      </c>
      <c r="E1139" s="615">
        <f>+D1139/$D$1188</f>
        <v>0</v>
      </c>
    </row>
    <row r="1140" spans="1:5" ht="11.25" hidden="1" customHeight="1">
      <c r="A1140" s="80" t="s">
        <v>64</v>
      </c>
      <c r="B1140" s="90" t="s">
        <v>74</v>
      </c>
      <c r="C1140" s="68" t="s">
        <v>75</v>
      </c>
      <c r="D1140" s="81">
        <v>0</v>
      </c>
      <c r="E1140" s="633">
        <f>+D1140/$D$1188</f>
        <v>0</v>
      </c>
    </row>
    <row r="1141" spans="1:5" ht="11.25" hidden="1" customHeight="1">
      <c r="A1141" s="80" t="s">
        <v>64</v>
      </c>
      <c r="B1141" s="90" t="s">
        <v>76</v>
      </c>
      <c r="C1141" s="68" t="s">
        <v>77</v>
      </c>
      <c r="D1141" s="81">
        <v>0</v>
      </c>
      <c r="E1141" s="633">
        <f>+D1141/$D$1188</f>
        <v>0</v>
      </c>
    </row>
    <row r="1142" spans="1:5" ht="11.25" hidden="1" customHeight="1">
      <c r="A1142" s="532"/>
      <c r="B1142" s="286"/>
      <c r="C1142" s="355"/>
      <c r="D1142" s="616"/>
      <c r="E1142" s="633"/>
    </row>
    <row r="1143" spans="1:5" ht="11.25" customHeight="1">
      <c r="A1143" s="532" t="s">
        <v>64</v>
      </c>
      <c r="B1143" s="286" t="s">
        <v>279</v>
      </c>
      <c r="C1143" s="355" t="s">
        <v>78</v>
      </c>
      <c r="D1143" s="535">
        <f>SUM(D1144:D1146)</f>
        <v>-1000000</v>
      </c>
      <c r="E1143" s="615">
        <f>+D1143/$D$1188</f>
        <v>1.9473333567532624E-2</v>
      </c>
    </row>
    <row r="1144" spans="1:5" ht="11.25" hidden="1" customHeight="1">
      <c r="A1144" s="80" t="s">
        <v>64</v>
      </c>
      <c r="B1144" s="90" t="s">
        <v>79</v>
      </c>
      <c r="C1144" s="68" t="s">
        <v>80</v>
      </c>
      <c r="D1144" s="81">
        <v>0</v>
      </c>
      <c r="E1144" s="633">
        <f>+D1144/$D$1188</f>
        <v>0</v>
      </c>
    </row>
    <row r="1145" spans="1:5" ht="11.25" hidden="1" customHeight="1">
      <c r="A1145" s="80" t="s">
        <v>64</v>
      </c>
      <c r="B1145" s="90" t="s">
        <v>214</v>
      </c>
      <c r="C1145" s="68" t="s">
        <v>215</v>
      </c>
      <c r="D1145" s="81">
        <v>0</v>
      </c>
      <c r="E1145" s="633">
        <f>+D1145/$D$1188</f>
        <v>0</v>
      </c>
    </row>
    <row r="1146" spans="1:5" ht="11.25" customHeight="1">
      <c r="A1146" s="80" t="s">
        <v>64</v>
      </c>
      <c r="B1146" s="90" t="s">
        <v>85</v>
      </c>
      <c r="C1146" s="68" t="s">
        <v>86</v>
      </c>
      <c r="D1146" s="81">
        <v>-1000000</v>
      </c>
      <c r="E1146" s="633">
        <f>+D1146/$D$1188</f>
        <v>1.9473333567532624E-2</v>
      </c>
    </row>
    <row r="1147" spans="1:5" ht="11.25" customHeight="1">
      <c r="A1147" s="532"/>
      <c r="B1147" s="286"/>
      <c r="C1147" s="355"/>
      <c r="D1147" s="81"/>
      <c r="E1147" s="633"/>
    </row>
    <row r="1148" spans="1:5" ht="11.25" hidden="1" customHeight="1">
      <c r="A1148" s="532" t="s">
        <v>64</v>
      </c>
      <c r="B1148" s="286" t="s">
        <v>89</v>
      </c>
      <c r="C1148" s="355" t="s">
        <v>90</v>
      </c>
      <c r="D1148" s="535">
        <f>+D1149</f>
        <v>0</v>
      </c>
      <c r="E1148" s="615">
        <f>+D1148/$D$1188</f>
        <v>0</v>
      </c>
    </row>
    <row r="1149" spans="1:5" ht="11.25" hidden="1" customHeight="1">
      <c r="A1149" s="80" t="s">
        <v>64</v>
      </c>
      <c r="B1149" s="90" t="s">
        <v>207</v>
      </c>
      <c r="C1149" s="68" t="s">
        <v>216</v>
      </c>
      <c r="D1149" s="81">
        <v>0</v>
      </c>
      <c r="E1149" s="633">
        <f>+D1149/$D$1188</f>
        <v>0</v>
      </c>
    </row>
    <row r="1150" spans="1:5" ht="11.25" hidden="1" customHeight="1">
      <c r="A1150" s="532"/>
      <c r="B1150" s="286"/>
      <c r="C1150" s="355"/>
      <c r="D1150" s="81"/>
      <c r="E1150" s="633"/>
    </row>
    <row r="1151" spans="1:5" ht="11.25" hidden="1" customHeight="1">
      <c r="A1151" s="275" t="s">
        <v>64</v>
      </c>
      <c r="B1151" s="294" t="s">
        <v>251</v>
      </c>
      <c r="C1151" s="618" t="s">
        <v>103</v>
      </c>
      <c r="D1151" s="535">
        <f>+D1152+D1153</f>
        <v>0</v>
      </c>
      <c r="E1151" s="615">
        <f>+D1151/$D$1188</f>
        <v>0</v>
      </c>
    </row>
    <row r="1152" spans="1:5" ht="11.25" hidden="1" customHeight="1">
      <c r="A1152" s="290" t="s">
        <v>64</v>
      </c>
      <c r="B1152" s="279" t="s">
        <v>106</v>
      </c>
      <c r="C1152" s="318" t="s">
        <v>107</v>
      </c>
      <c r="D1152" s="81">
        <v>0</v>
      </c>
      <c r="E1152" s="633">
        <f>+D1152/$D$1188</f>
        <v>0</v>
      </c>
    </row>
    <row r="1153" spans="1:5" ht="20.399999999999999" hidden="1">
      <c r="A1153" s="290" t="s">
        <v>64</v>
      </c>
      <c r="B1153" s="279" t="s">
        <v>114</v>
      </c>
      <c r="C1153" s="651" t="s">
        <v>115</v>
      </c>
      <c r="D1153" s="81">
        <v>0</v>
      </c>
      <c r="E1153" s="633">
        <f>+D1153/$D$1188</f>
        <v>0</v>
      </c>
    </row>
    <row r="1154" spans="1:5" ht="11.25" hidden="1" customHeight="1">
      <c r="A1154" s="290"/>
      <c r="B1154" s="279"/>
      <c r="D1154" s="81"/>
      <c r="E1154" s="633"/>
    </row>
    <row r="1155" spans="1:5" ht="11.25" customHeight="1">
      <c r="A1155" s="532"/>
      <c r="B1155" s="286"/>
      <c r="C1155" s="355"/>
      <c r="D1155" s="535"/>
      <c r="E1155" s="633"/>
    </row>
    <row r="1156" spans="1:5" ht="11.25" customHeight="1">
      <c r="A1156" s="599" t="s">
        <v>64</v>
      </c>
      <c r="B1156" s="286" t="s">
        <v>3</v>
      </c>
      <c r="C1156" s="442" t="s">
        <v>122</v>
      </c>
      <c r="D1156" s="89">
        <f>++D1158+D1165+D1162</f>
        <v>-352276</v>
      </c>
      <c r="E1156" s="533">
        <f>+D1156/$D$1188</f>
        <v>6.8599880558361231E-3</v>
      </c>
    </row>
    <row r="1157" spans="1:5" ht="11.25" customHeight="1">
      <c r="A1157" s="599"/>
      <c r="B1157" s="286"/>
      <c r="C1157" s="420"/>
      <c r="D1157" s="89"/>
      <c r="E1157" s="533"/>
    </row>
    <row r="1158" spans="1:5" ht="11.25" customHeight="1">
      <c r="A1158" s="275" t="s">
        <v>64</v>
      </c>
      <c r="B1158" s="294" t="s">
        <v>123</v>
      </c>
      <c r="C1158" s="618" t="s">
        <v>124</v>
      </c>
      <c r="D1158" s="535">
        <f>SUM(D1159:D1160)</f>
        <v>-1880</v>
      </c>
      <c r="E1158" s="533">
        <f>+D1158/$D$1188</f>
        <v>3.6609867106961335E-5</v>
      </c>
    </row>
    <row r="1159" spans="1:5" ht="11.25" customHeight="1">
      <c r="A1159" s="80" t="s">
        <v>64</v>
      </c>
      <c r="B1159" s="90" t="s">
        <v>127</v>
      </c>
      <c r="C1159" s="68" t="s">
        <v>128</v>
      </c>
      <c r="D1159" s="81">
        <v>-1880</v>
      </c>
      <c r="E1159" s="536">
        <f>+D1159/$D$1188</f>
        <v>3.6609867106961335E-5</v>
      </c>
    </row>
    <row r="1160" spans="1:5" ht="11.25" hidden="1" customHeight="1">
      <c r="A1160" s="80" t="s">
        <v>64</v>
      </c>
      <c r="B1160" s="90" t="s">
        <v>129</v>
      </c>
      <c r="C1160" s="68" t="s">
        <v>130</v>
      </c>
      <c r="D1160" s="81">
        <v>0</v>
      </c>
      <c r="E1160" s="536">
        <f>+D1160/$D$1188</f>
        <v>0</v>
      </c>
    </row>
    <row r="1161" spans="1:5" ht="11.25" customHeight="1">
      <c r="A1161" s="599"/>
      <c r="B1161" s="286"/>
      <c r="C1161" s="420"/>
      <c r="D1161" s="89"/>
      <c r="E1161" s="536"/>
    </row>
    <row r="1162" spans="1:5" ht="11.25" hidden="1" customHeight="1">
      <c r="A1162" s="275" t="s">
        <v>64</v>
      </c>
      <c r="B1162" s="294" t="s">
        <v>139</v>
      </c>
      <c r="C1162" s="618" t="s">
        <v>140</v>
      </c>
      <c r="D1162" s="535">
        <f>SUM(D1163)</f>
        <v>0</v>
      </c>
      <c r="E1162" s="533">
        <f>+D1162/$D$1188</f>
        <v>0</v>
      </c>
    </row>
    <row r="1163" spans="1:5" ht="11.25" hidden="1" customHeight="1">
      <c r="A1163" s="80" t="s">
        <v>64</v>
      </c>
      <c r="B1163" s="90" t="s">
        <v>141</v>
      </c>
      <c r="C1163" s="68" t="s">
        <v>142</v>
      </c>
      <c r="D1163" s="81">
        <v>0</v>
      </c>
      <c r="E1163" s="536">
        <f>+D1163/$D$1188</f>
        <v>0</v>
      </c>
    </row>
    <row r="1164" spans="1:5" ht="11.25" hidden="1" customHeight="1">
      <c r="A1164" s="599"/>
      <c r="B1164" s="286"/>
      <c r="C1164" s="420"/>
      <c r="D1164" s="89"/>
      <c r="E1164" s="533"/>
    </row>
    <row r="1165" spans="1:5" ht="11.25" customHeight="1">
      <c r="A1165" s="275" t="s">
        <v>64</v>
      </c>
      <c r="B1165" s="294">
        <v>2.99</v>
      </c>
      <c r="C1165" s="618" t="s">
        <v>209</v>
      </c>
      <c r="D1165" s="535">
        <f>SUM(D1166:D1170)</f>
        <v>-350396</v>
      </c>
      <c r="E1165" s="533">
        <f t="shared" ref="E1165:E1170" si="9">+D1165/$D$1188</f>
        <v>6.8233781887291614E-3</v>
      </c>
    </row>
    <row r="1166" spans="1:5" ht="11.25" hidden="1" customHeight="1">
      <c r="A1166" s="80" t="s">
        <v>64</v>
      </c>
      <c r="B1166" s="90" t="s">
        <v>147</v>
      </c>
      <c r="C1166" s="68" t="s">
        <v>148</v>
      </c>
      <c r="D1166" s="81">
        <v>0</v>
      </c>
      <c r="E1166" s="536">
        <f t="shared" si="9"/>
        <v>0</v>
      </c>
    </row>
    <row r="1167" spans="1:5" ht="11.25" customHeight="1">
      <c r="A1167" s="80" t="s">
        <v>64</v>
      </c>
      <c r="B1167" s="90" t="s">
        <v>149</v>
      </c>
      <c r="C1167" s="68" t="s">
        <v>150</v>
      </c>
      <c r="D1167" s="81">
        <v>-229420</v>
      </c>
      <c r="E1167" s="536">
        <f t="shared" si="9"/>
        <v>4.4675721870633348E-3</v>
      </c>
    </row>
    <row r="1168" spans="1:5" ht="11.25" hidden="1" customHeight="1">
      <c r="A1168" s="80" t="s">
        <v>64</v>
      </c>
      <c r="B1168" s="90" t="s">
        <v>151</v>
      </c>
      <c r="C1168" s="68" t="s">
        <v>152</v>
      </c>
      <c r="D1168" s="81">
        <v>0</v>
      </c>
      <c r="E1168" s="536">
        <f t="shared" si="9"/>
        <v>0</v>
      </c>
    </row>
    <row r="1169" spans="1:5" ht="10.199999999999999">
      <c r="A1169" s="80" t="s">
        <v>64</v>
      </c>
      <c r="B1169" s="90" t="s">
        <v>153</v>
      </c>
      <c r="C1169" s="68" t="s">
        <v>154</v>
      </c>
      <c r="D1169" s="81">
        <v>-120976</v>
      </c>
      <c r="E1169" s="536">
        <f t="shared" si="9"/>
        <v>2.355806001665827E-3</v>
      </c>
    </row>
    <row r="1170" spans="1:5" ht="11.25" hidden="1" customHeight="1">
      <c r="A1170" s="80" t="s">
        <v>64</v>
      </c>
      <c r="B1170" s="90" t="s">
        <v>155</v>
      </c>
      <c r="C1170" s="68" t="s">
        <v>156</v>
      </c>
      <c r="D1170" s="81">
        <v>0</v>
      </c>
      <c r="E1170" s="536">
        <f t="shared" si="9"/>
        <v>0</v>
      </c>
    </row>
    <row r="1171" spans="1:5" ht="11.25" customHeight="1">
      <c r="A1171" s="80"/>
      <c r="B1171" s="90"/>
      <c r="C1171" s="68"/>
      <c r="D1171" s="616"/>
      <c r="E1171" s="536"/>
    </row>
    <row r="1172" spans="1:5" ht="11.25" customHeight="1">
      <c r="A1172" s="80"/>
      <c r="B1172" s="90"/>
      <c r="C1172" s="68"/>
      <c r="D1172" s="616"/>
      <c r="E1172" s="536"/>
    </row>
    <row r="1173" spans="1:5" ht="11.25" hidden="1" customHeight="1">
      <c r="A1173" s="599">
        <v>2</v>
      </c>
      <c r="B1173" s="286">
        <v>5</v>
      </c>
      <c r="C1173" s="442" t="s">
        <v>157</v>
      </c>
      <c r="D1173" s="89">
        <f>+D1179+D1175</f>
        <v>0</v>
      </c>
      <c r="E1173" s="533">
        <f>+D1173/$D$1188</f>
        <v>0</v>
      </c>
    </row>
    <row r="1174" spans="1:5" ht="11.25" hidden="1" customHeight="1">
      <c r="A1174" s="599"/>
      <c r="B1174" s="286"/>
      <c r="C1174" s="420"/>
      <c r="D1174" s="89"/>
      <c r="E1174" s="533"/>
    </row>
    <row r="1175" spans="1:5" ht="11.25" hidden="1" customHeight="1">
      <c r="A1175" s="275" t="s">
        <v>158</v>
      </c>
      <c r="B1175" s="294" t="s">
        <v>159</v>
      </c>
      <c r="C1175" s="618" t="s">
        <v>160</v>
      </c>
      <c r="D1175" s="535">
        <f>+D1177+D1176</f>
        <v>0</v>
      </c>
      <c r="E1175" s="533">
        <f>+D1175/$D$1188</f>
        <v>0</v>
      </c>
    </row>
    <row r="1176" spans="1:5" ht="11.25" hidden="1" customHeight="1">
      <c r="A1176" s="80" t="s">
        <v>158</v>
      </c>
      <c r="B1176" s="90" t="s">
        <v>163</v>
      </c>
      <c r="C1176" s="68" t="s">
        <v>164</v>
      </c>
      <c r="D1176" s="81">
        <v>0</v>
      </c>
      <c r="E1176" s="536">
        <f>+D1176/$D$1188</f>
        <v>0</v>
      </c>
    </row>
    <row r="1177" spans="1:5" ht="11.25" hidden="1" customHeight="1">
      <c r="A1177" s="80" t="s">
        <v>158</v>
      </c>
      <c r="B1177" s="90" t="s">
        <v>167</v>
      </c>
      <c r="C1177" s="68" t="s">
        <v>168</v>
      </c>
      <c r="D1177" s="81">
        <v>0</v>
      </c>
      <c r="E1177" s="536">
        <f>+D1177/$D$1188</f>
        <v>0</v>
      </c>
    </row>
    <row r="1178" spans="1:5" ht="11.25" hidden="1" customHeight="1">
      <c r="A1178" s="599"/>
      <c r="B1178" s="286"/>
      <c r="C1178" s="420"/>
      <c r="D1178" s="89"/>
      <c r="E1178" s="533"/>
    </row>
    <row r="1179" spans="1:5" ht="11.25" hidden="1" customHeight="1">
      <c r="A1179" s="275" t="s">
        <v>158</v>
      </c>
      <c r="B1179" s="294" t="s">
        <v>176</v>
      </c>
      <c r="C1179" s="618" t="s">
        <v>177</v>
      </c>
      <c r="D1179" s="535">
        <f>+D1180</f>
        <v>0</v>
      </c>
      <c r="E1179" s="533">
        <f>+D1179/$D$1188</f>
        <v>0</v>
      </c>
    </row>
    <row r="1180" spans="1:5" ht="11.25" hidden="1" customHeight="1">
      <c r="A1180" s="80" t="s">
        <v>178</v>
      </c>
      <c r="B1180" s="90" t="s">
        <v>179</v>
      </c>
      <c r="C1180" s="68" t="s">
        <v>258</v>
      </c>
      <c r="D1180" s="81">
        <v>0</v>
      </c>
      <c r="E1180" s="536">
        <f>+D1180/$D$1188</f>
        <v>0</v>
      </c>
    </row>
    <row r="1181" spans="1:5" ht="11.25" hidden="1" customHeight="1">
      <c r="A1181" s="532"/>
      <c r="B1181" s="286"/>
      <c r="C1181" s="355"/>
      <c r="D1181" s="616"/>
      <c r="E1181" s="536"/>
    </row>
    <row r="1182" spans="1:5" ht="11.25" hidden="1" customHeight="1">
      <c r="A1182" s="532"/>
      <c r="B1182" s="286"/>
      <c r="C1182" s="355"/>
      <c r="D1182" s="616"/>
      <c r="E1182" s="536"/>
    </row>
    <row r="1183" spans="1:5" ht="11.25" hidden="1" customHeight="1">
      <c r="A1183" s="532"/>
      <c r="B1183" s="286" t="s">
        <v>191</v>
      </c>
      <c r="C1183" s="317" t="s">
        <v>192</v>
      </c>
      <c r="D1183" s="89">
        <f>+D1185</f>
        <v>0</v>
      </c>
      <c r="E1183" s="533">
        <f>+D1183/$D$1188</f>
        <v>0</v>
      </c>
    </row>
    <row r="1184" spans="1:5" ht="11.25" hidden="1" customHeight="1">
      <c r="A1184" s="532"/>
      <c r="B1184" s="286"/>
      <c r="C1184" s="320"/>
      <c r="D1184" s="89"/>
      <c r="E1184" s="533"/>
    </row>
    <row r="1185" spans="1:5" ht="11.25" hidden="1" customHeight="1">
      <c r="A1185" s="534">
        <v>4</v>
      </c>
      <c r="B1185" s="294" t="s">
        <v>193</v>
      </c>
      <c r="C1185" s="323" t="s">
        <v>194</v>
      </c>
      <c r="D1185" s="535">
        <f>SUM(D1186:D1186)</f>
        <v>0</v>
      </c>
      <c r="E1185" s="533">
        <f>+D1185/$D$1188</f>
        <v>0</v>
      </c>
    </row>
    <row r="1186" spans="1:5" ht="11.25" hidden="1" customHeight="1">
      <c r="A1186" s="496">
        <v>4</v>
      </c>
      <c r="B1186" s="90" t="s">
        <v>197</v>
      </c>
      <c r="C1186" s="318" t="s">
        <v>198</v>
      </c>
      <c r="D1186" s="81">
        <v>0</v>
      </c>
      <c r="E1186" s="536">
        <f>+D1186/$D$1188</f>
        <v>0</v>
      </c>
    </row>
    <row r="1187" spans="1:5" ht="11.25" hidden="1" customHeight="1">
      <c r="A1187" s="496"/>
      <c r="B1187" s="90"/>
      <c r="D1187" s="81"/>
      <c r="E1187" s="536"/>
    </row>
    <row r="1188" spans="1:5" ht="18" customHeight="1">
      <c r="A1188" s="737" t="s">
        <v>332</v>
      </c>
      <c r="B1188" s="738"/>
      <c r="C1188" s="739"/>
      <c r="D1188" s="644">
        <f>+D1183+D1156+D1173+D1114+D1133</f>
        <v>-51352276</v>
      </c>
      <c r="E1188" s="611">
        <f>+D1188/D1188</f>
        <v>1</v>
      </c>
    </row>
    <row r="1189" spans="1:5" ht="11.25" customHeight="1">
      <c r="A1189" s="351"/>
      <c r="B1189" s="351"/>
      <c r="C1189" s="351"/>
      <c r="D1189" s="561"/>
      <c r="E1189" s="334"/>
    </row>
    <row r="1190" spans="1:5" ht="11.25" customHeight="1">
      <c r="A1190" s="351"/>
      <c r="B1190" s="351"/>
      <c r="C1190" s="351"/>
      <c r="D1190" s="561"/>
      <c r="E1190" s="334"/>
    </row>
    <row r="1191" spans="1:5" ht="11.25" customHeight="1">
      <c r="A1191" s="351"/>
      <c r="B1191" s="351"/>
      <c r="C1191" s="351"/>
      <c r="D1191" s="561"/>
      <c r="E1191" s="334"/>
    </row>
    <row r="1192" spans="1:5" ht="11.25" customHeight="1">
      <c r="A1192" s="351"/>
      <c r="B1192" s="351"/>
      <c r="C1192" s="351"/>
      <c r="D1192" s="561"/>
      <c r="E1192" s="334"/>
    </row>
    <row r="1193" spans="1:5" ht="11.25" customHeight="1">
      <c r="A1193" s="351"/>
      <c r="B1193" s="351"/>
      <c r="C1193" s="351"/>
      <c r="D1193" s="561"/>
      <c r="E1193" s="334"/>
    </row>
    <row r="1194" spans="1:5" ht="11.25" hidden="1" customHeight="1">
      <c r="B1194" s="560" t="s">
        <v>333</v>
      </c>
      <c r="D1194" s="561" t="s">
        <v>334</v>
      </c>
      <c r="E1194" s="368" t="s">
        <v>335</v>
      </c>
    </row>
    <row r="1195" spans="1:5" ht="11.25" hidden="1" customHeight="1">
      <c r="B1195" s="311"/>
      <c r="C1195" s="448"/>
    </row>
    <row r="1196" spans="1:5" ht="11.25" hidden="1" customHeight="1">
      <c r="A1196" s="745" t="s">
        <v>19</v>
      </c>
      <c r="B1196" s="746"/>
      <c r="C1196" s="749" t="s">
        <v>20</v>
      </c>
      <c r="D1196" s="754" t="s">
        <v>21</v>
      </c>
      <c r="E1196" s="756" t="s">
        <v>22</v>
      </c>
    </row>
    <row r="1197" spans="1:5" ht="11.25" hidden="1" customHeight="1">
      <c r="A1197" s="747"/>
      <c r="B1197" s="748"/>
      <c r="C1197" s="750"/>
      <c r="D1197" s="755"/>
      <c r="E1197" s="757"/>
    </row>
    <row r="1198" spans="1:5" ht="11.25" hidden="1" customHeight="1">
      <c r="A1198" s="634"/>
      <c r="B1198" s="635"/>
      <c r="C1198" s="636"/>
      <c r="D1198" s="530"/>
      <c r="E1198" s="531"/>
    </row>
    <row r="1199" spans="1:5" ht="11.25" hidden="1" customHeight="1">
      <c r="A1199" s="532" t="s">
        <v>23</v>
      </c>
      <c r="B1199" s="286" t="s">
        <v>24</v>
      </c>
      <c r="C1199" s="317" t="s">
        <v>25</v>
      </c>
      <c r="D1199" s="89">
        <f>+D1201+D1204+D1209+D1213</f>
        <v>0</v>
      </c>
      <c r="E1199" s="533" t="e">
        <f>+D1199/$D$1254</f>
        <v>#DIV/0!</v>
      </c>
    </row>
    <row r="1200" spans="1:5" ht="11.25" hidden="1" customHeight="1">
      <c r="A1200" s="532"/>
      <c r="B1200" s="286"/>
      <c r="C1200" s="320"/>
      <c r="D1200" s="89"/>
      <c r="E1200" s="533"/>
    </row>
    <row r="1201" spans="1:5" ht="11.25" hidden="1" customHeight="1">
      <c r="A1201" s="534" t="s">
        <v>26</v>
      </c>
      <c r="B1201" s="294" t="s">
        <v>27</v>
      </c>
      <c r="C1201" s="323" t="s">
        <v>28</v>
      </c>
      <c r="D1201" s="535">
        <f>SUM(D1202:D1202)</f>
        <v>0</v>
      </c>
      <c r="E1201" s="533" t="e">
        <f>+D1201/$D$1254</f>
        <v>#DIV/0!</v>
      </c>
    </row>
    <row r="1202" spans="1:5" ht="11.25" hidden="1" customHeight="1">
      <c r="A1202" s="496" t="s">
        <v>26</v>
      </c>
      <c r="B1202" s="90" t="s">
        <v>29</v>
      </c>
      <c r="C1202" s="318" t="s">
        <v>30</v>
      </c>
      <c r="D1202" s="81">
        <v>0</v>
      </c>
      <c r="E1202" s="536" t="e">
        <f>+D1202/$D$1254</f>
        <v>#DIV/0!</v>
      </c>
    </row>
    <row r="1203" spans="1:5" ht="11.25" hidden="1" customHeight="1">
      <c r="A1203" s="496"/>
      <c r="B1203" s="90"/>
      <c r="D1203" s="81"/>
      <c r="E1203" s="536"/>
    </row>
    <row r="1204" spans="1:5" ht="11.25" hidden="1" customHeight="1">
      <c r="A1204" s="534" t="s">
        <v>26</v>
      </c>
      <c r="B1204" s="294" t="s">
        <v>41</v>
      </c>
      <c r="C1204" s="323" t="s">
        <v>42</v>
      </c>
      <c r="D1204" s="535">
        <f>SUM(D1205:D1207)</f>
        <v>0</v>
      </c>
      <c r="E1204" s="533" t="e">
        <f>+D1204/$D$1254</f>
        <v>#DIV/0!</v>
      </c>
    </row>
    <row r="1205" spans="1:5" ht="11.25" hidden="1" customHeight="1">
      <c r="A1205" s="496" t="s">
        <v>26</v>
      </c>
      <c r="B1205" s="90" t="s">
        <v>43</v>
      </c>
      <c r="C1205" s="318" t="s">
        <v>44</v>
      </c>
      <c r="D1205" s="81">
        <v>0</v>
      </c>
      <c r="E1205" s="536" t="e">
        <f>+D1205/$D$1254</f>
        <v>#DIV/0!</v>
      </c>
    </row>
    <row r="1206" spans="1:5" ht="11.25" hidden="1" customHeight="1">
      <c r="A1206" s="496" t="s">
        <v>26</v>
      </c>
      <c r="B1206" s="90" t="s">
        <v>45</v>
      </c>
      <c r="C1206" s="318" t="s">
        <v>46</v>
      </c>
      <c r="D1206" s="81">
        <v>0</v>
      </c>
      <c r="E1206" s="536" t="e">
        <f>+D1206/$D$1254</f>
        <v>#DIV/0!</v>
      </c>
    </row>
    <row r="1207" spans="1:5" ht="11.25" hidden="1" customHeight="1">
      <c r="A1207" s="496" t="s">
        <v>26</v>
      </c>
      <c r="B1207" s="90" t="s">
        <v>47</v>
      </c>
      <c r="C1207" s="318" t="s">
        <v>48</v>
      </c>
      <c r="D1207" s="81"/>
      <c r="E1207" s="536" t="e">
        <f>+D1207/$D$1254</f>
        <v>#DIV/0!</v>
      </c>
    </row>
    <row r="1208" spans="1:5" ht="11.25" hidden="1" customHeight="1">
      <c r="A1208" s="496"/>
      <c r="B1208" s="90"/>
      <c r="D1208" s="81"/>
      <c r="E1208" s="536"/>
    </row>
    <row r="1209" spans="1:5" ht="20.399999999999999" hidden="1">
      <c r="A1209" s="499" t="s">
        <v>49</v>
      </c>
      <c r="B1209" s="538" t="s">
        <v>50</v>
      </c>
      <c r="C1209" s="332" t="s">
        <v>51</v>
      </c>
      <c r="D1209" s="535">
        <f>SUM(D1210:D1211)</f>
        <v>0</v>
      </c>
      <c r="E1209" s="533" t="e">
        <f>+D1209/$D$1254</f>
        <v>#DIV/0!</v>
      </c>
    </row>
    <row r="1210" spans="1:5" ht="20.399999999999999" hidden="1">
      <c r="A1210" s="281" t="s">
        <v>49</v>
      </c>
      <c r="B1210" s="279" t="s">
        <v>52</v>
      </c>
      <c r="C1210" s="336" t="s">
        <v>53</v>
      </c>
      <c r="D1210" s="81">
        <v>0</v>
      </c>
      <c r="E1210" s="536" t="e">
        <f>+D1210/$D$1254</f>
        <v>#DIV/0!</v>
      </c>
    </row>
    <row r="1211" spans="1:5" ht="11.25" hidden="1" customHeight="1">
      <c r="A1211" s="281" t="s">
        <v>49</v>
      </c>
      <c r="B1211" s="279" t="s">
        <v>54</v>
      </c>
      <c r="C1211" s="336" t="s">
        <v>55</v>
      </c>
      <c r="D1211" s="81">
        <v>0</v>
      </c>
      <c r="E1211" s="536" t="e">
        <f>+D1211/$D$1254</f>
        <v>#DIV/0!</v>
      </c>
    </row>
    <row r="1212" spans="1:5" ht="11.25" hidden="1" customHeight="1">
      <c r="A1212" s="290"/>
      <c r="B1212" s="279"/>
      <c r="C1212" s="339"/>
      <c r="D1212" s="81"/>
      <c r="E1212" s="536"/>
    </row>
    <row r="1213" spans="1:5" ht="20.399999999999999" hidden="1">
      <c r="A1213" s="499" t="s">
        <v>49</v>
      </c>
      <c r="B1213" s="538" t="s">
        <v>56</v>
      </c>
      <c r="C1213" s="332" t="s">
        <v>57</v>
      </c>
      <c r="D1213" s="535">
        <f>SUM(D1214:D1216)</f>
        <v>0</v>
      </c>
      <c r="E1213" s="533" t="e">
        <f>+D1213/$D$1254</f>
        <v>#DIV/0!</v>
      </c>
    </row>
    <row r="1214" spans="1:5" ht="20.399999999999999" hidden="1">
      <c r="A1214" s="281" t="s">
        <v>49</v>
      </c>
      <c r="B1214" s="279" t="s">
        <v>58</v>
      </c>
      <c r="C1214" s="336" t="s">
        <v>59</v>
      </c>
      <c r="D1214" s="81">
        <v>0</v>
      </c>
      <c r="E1214" s="536" t="e">
        <f>+D1214/$D$1254</f>
        <v>#DIV/0!</v>
      </c>
    </row>
    <row r="1215" spans="1:5" ht="20.399999999999999" hidden="1">
      <c r="A1215" s="493" t="s">
        <v>49</v>
      </c>
      <c r="B1215" s="412" t="s">
        <v>60</v>
      </c>
      <c r="C1215" s="289" t="s">
        <v>61</v>
      </c>
      <c r="D1215" s="81">
        <v>0</v>
      </c>
      <c r="E1215" s="536" t="e">
        <f>+D1215/$D$1254</f>
        <v>#DIV/0!</v>
      </c>
    </row>
    <row r="1216" spans="1:5" ht="11.25" hidden="1" customHeight="1">
      <c r="A1216" s="493" t="s">
        <v>49</v>
      </c>
      <c r="B1216" s="412" t="s">
        <v>62</v>
      </c>
      <c r="C1216" s="289" t="s">
        <v>63</v>
      </c>
      <c r="D1216" s="81">
        <v>0</v>
      </c>
      <c r="E1216" s="536" t="e">
        <f>+D1216/$D$1254</f>
        <v>#DIV/0!</v>
      </c>
    </row>
    <row r="1217" spans="1:5" ht="11.25" hidden="1" customHeight="1">
      <c r="A1217" s="543"/>
      <c r="B1217" s="415"/>
      <c r="C1217" s="632"/>
      <c r="D1217" s="81"/>
      <c r="E1217" s="536"/>
    </row>
    <row r="1218" spans="1:5" ht="11.25" hidden="1" customHeight="1">
      <c r="A1218" s="543"/>
      <c r="B1218" s="415"/>
      <c r="C1218" s="632"/>
      <c r="D1218" s="81"/>
      <c r="E1218" s="536"/>
    </row>
    <row r="1219" spans="1:5" ht="11.25" hidden="1" customHeight="1">
      <c r="A1219" s="532" t="s">
        <v>64</v>
      </c>
      <c r="B1219" s="415" t="s">
        <v>205</v>
      </c>
      <c r="C1219" s="620" t="s">
        <v>65</v>
      </c>
      <c r="D1219" s="89">
        <f>+D1227+D1221+D1224</f>
        <v>0</v>
      </c>
      <c r="E1219" s="533" t="e">
        <f>+D1219/$D$1254</f>
        <v>#DIV/0!</v>
      </c>
    </row>
    <row r="1220" spans="1:5" ht="11.25" hidden="1" customHeight="1">
      <c r="A1220" s="543"/>
      <c r="B1220" s="415"/>
      <c r="C1220" s="638"/>
      <c r="D1220" s="81"/>
      <c r="E1220" s="536"/>
    </row>
    <row r="1221" spans="1:5" ht="11.25" hidden="1" customHeight="1">
      <c r="A1221" s="556" t="s">
        <v>64</v>
      </c>
      <c r="B1221" s="537" t="s">
        <v>72</v>
      </c>
      <c r="C1221" s="500" t="s">
        <v>336</v>
      </c>
      <c r="D1221" s="535">
        <f>+D1222</f>
        <v>0</v>
      </c>
      <c r="E1221" s="533" t="e">
        <f>+D1221/$D$1254</f>
        <v>#DIV/0!</v>
      </c>
    </row>
    <row r="1222" spans="1:5" ht="11.25" hidden="1" customHeight="1">
      <c r="A1222" s="541" t="s">
        <v>64</v>
      </c>
      <c r="B1222" s="412" t="s">
        <v>70</v>
      </c>
      <c r="C1222" s="552" t="s">
        <v>71</v>
      </c>
      <c r="D1222" s="81">
        <v>0</v>
      </c>
      <c r="E1222" s="536" t="e">
        <f>+D1222/$D$1254</f>
        <v>#DIV/0!</v>
      </c>
    </row>
    <row r="1223" spans="1:5" ht="11.25" hidden="1" customHeight="1">
      <c r="A1223" s="543"/>
      <c r="B1223" s="415"/>
      <c r="C1223" s="638"/>
      <c r="D1223" s="81"/>
      <c r="E1223" s="536"/>
    </row>
    <row r="1224" spans="1:5" ht="11.25" hidden="1" customHeight="1">
      <c r="A1224" s="556" t="s">
        <v>64</v>
      </c>
      <c r="B1224" s="537">
        <v>1.08</v>
      </c>
      <c r="C1224" s="500" t="s">
        <v>103</v>
      </c>
      <c r="D1224" s="535">
        <f>+D1225</f>
        <v>0</v>
      </c>
      <c r="E1224" s="533" t="e">
        <f>+D1224/D1254</f>
        <v>#DIV/0!</v>
      </c>
    </row>
    <row r="1225" spans="1:5" ht="11.25" hidden="1" customHeight="1">
      <c r="A1225" s="541" t="s">
        <v>64</v>
      </c>
      <c r="B1225" s="412" t="s">
        <v>252</v>
      </c>
      <c r="C1225" s="552" t="s">
        <v>253</v>
      </c>
      <c r="D1225" s="81">
        <v>0</v>
      </c>
      <c r="E1225" s="536" t="e">
        <f>+D1225/D1254</f>
        <v>#DIV/0!</v>
      </c>
    </row>
    <row r="1226" spans="1:5" ht="11.25" hidden="1" customHeight="1">
      <c r="A1226" s="543"/>
      <c r="B1226" s="415"/>
      <c r="C1226" s="638"/>
      <c r="D1226" s="81"/>
      <c r="E1226" s="536"/>
    </row>
    <row r="1227" spans="1:5" ht="11.25" hidden="1" customHeight="1">
      <c r="A1227" s="556" t="s">
        <v>64</v>
      </c>
      <c r="B1227" s="537">
        <v>1.06</v>
      </c>
      <c r="C1227" s="500" t="s">
        <v>280</v>
      </c>
      <c r="D1227" s="535">
        <f>+D1228</f>
        <v>0</v>
      </c>
      <c r="E1227" s="533" t="e">
        <f>+D1227/$D$1254</f>
        <v>#DIV/0!</v>
      </c>
    </row>
    <row r="1228" spans="1:5" ht="11.25" hidden="1" customHeight="1">
      <c r="A1228" s="541" t="s">
        <v>64</v>
      </c>
      <c r="B1228" s="412" t="s">
        <v>101</v>
      </c>
      <c r="C1228" s="552" t="s">
        <v>102</v>
      </c>
      <c r="D1228" s="81">
        <v>0</v>
      </c>
      <c r="E1228" s="536" t="e">
        <f>+D1228/$D$1254</f>
        <v>#DIV/0!</v>
      </c>
    </row>
    <row r="1229" spans="1:5" ht="11.25" hidden="1" customHeight="1">
      <c r="A1229" s="541"/>
      <c r="B1229" s="412"/>
      <c r="C1229" s="552"/>
      <c r="D1229" s="81"/>
      <c r="E1229" s="536"/>
    </row>
    <row r="1230" spans="1:5" ht="11.25" hidden="1" customHeight="1">
      <c r="A1230" s="541"/>
      <c r="B1230" s="412"/>
      <c r="C1230" s="552"/>
      <c r="D1230" s="81"/>
      <c r="E1230" s="536"/>
    </row>
    <row r="1231" spans="1:5" ht="11.25" hidden="1" customHeight="1">
      <c r="A1231" s="532" t="s">
        <v>64</v>
      </c>
      <c r="B1231" s="286">
        <v>2</v>
      </c>
      <c r="C1231" s="317" t="s">
        <v>122</v>
      </c>
      <c r="D1231" s="89">
        <f>+D1233+D1237</f>
        <v>0</v>
      </c>
      <c r="E1231" s="533" t="e">
        <f>+D1231/$D$1254</f>
        <v>#DIV/0!</v>
      </c>
    </row>
    <row r="1232" spans="1:5" ht="11.25" hidden="1" customHeight="1">
      <c r="A1232" s="532"/>
      <c r="B1232" s="286"/>
      <c r="C1232" s="320"/>
      <c r="D1232" s="89"/>
      <c r="E1232" s="533"/>
    </row>
    <row r="1233" spans="1:5" ht="11.25" hidden="1" customHeight="1">
      <c r="A1233" s="534" t="s">
        <v>64</v>
      </c>
      <c r="B1233" s="294">
        <v>2.0099999999999998</v>
      </c>
      <c r="C1233" s="323" t="s">
        <v>124</v>
      </c>
      <c r="D1233" s="535">
        <f>SUM(D1234:D1235)</f>
        <v>0</v>
      </c>
      <c r="E1233" s="533" t="e">
        <f t="shared" ref="E1233:E1239" si="10">+D1233/$D$1254</f>
        <v>#DIV/0!</v>
      </c>
    </row>
    <row r="1234" spans="1:5" ht="11.25" hidden="1" customHeight="1">
      <c r="A1234" s="496" t="s">
        <v>64</v>
      </c>
      <c r="B1234" s="90" t="s">
        <v>125</v>
      </c>
      <c r="C1234" s="318" t="s">
        <v>126</v>
      </c>
      <c r="D1234" s="81">
        <v>0</v>
      </c>
      <c r="E1234" s="536" t="e">
        <f t="shared" si="10"/>
        <v>#DIV/0!</v>
      </c>
    </row>
    <row r="1235" spans="1:5" ht="11.25" hidden="1" customHeight="1">
      <c r="A1235" s="496" t="s">
        <v>64</v>
      </c>
      <c r="B1235" s="90" t="s">
        <v>129</v>
      </c>
      <c r="C1235" s="318" t="s">
        <v>337</v>
      </c>
      <c r="D1235" s="81">
        <v>0</v>
      </c>
      <c r="E1235" s="536" t="e">
        <f t="shared" si="10"/>
        <v>#DIV/0!</v>
      </c>
    </row>
    <row r="1236" spans="1:5" ht="11.25" hidden="1" customHeight="1">
      <c r="A1236" s="496"/>
      <c r="B1236" s="90"/>
      <c r="D1236" s="81"/>
      <c r="E1236" s="533" t="e">
        <f t="shared" si="10"/>
        <v>#DIV/0!</v>
      </c>
    </row>
    <row r="1237" spans="1:5" ht="24" hidden="1" customHeight="1">
      <c r="A1237" s="534" t="s">
        <v>64</v>
      </c>
      <c r="B1237" s="294">
        <v>2.0299999999999998</v>
      </c>
      <c r="C1237" s="323" t="s">
        <v>132</v>
      </c>
      <c r="D1237" s="535">
        <f>SUM(D1238:D1239)</f>
        <v>0</v>
      </c>
      <c r="E1237" s="533" t="e">
        <f t="shared" si="10"/>
        <v>#DIV/0!</v>
      </c>
    </row>
    <row r="1238" spans="1:5" ht="11.25" hidden="1" customHeight="1">
      <c r="A1238" s="496" t="s">
        <v>64</v>
      </c>
      <c r="B1238" s="90" t="s">
        <v>133</v>
      </c>
      <c r="C1238" s="318" t="s">
        <v>134</v>
      </c>
      <c r="D1238" s="81">
        <v>0</v>
      </c>
      <c r="E1238" s="536" t="e">
        <f t="shared" si="10"/>
        <v>#DIV/0!</v>
      </c>
    </row>
    <row r="1239" spans="1:5" ht="11.25" hidden="1" customHeight="1">
      <c r="A1239" s="496" t="s">
        <v>64</v>
      </c>
      <c r="B1239" s="90" t="s">
        <v>135</v>
      </c>
      <c r="C1239" s="318" t="s">
        <v>136</v>
      </c>
      <c r="D1239" s="81">
        <v>0</v>
      </c>
      <c r="E1239" s="536" t="e">
        <f t="shared" si="10"/>
        <v>#DIV/0!</v>
      </c>
    </row>
    <row r="1240" spans="1:5" ht="11.25" hidden="1" customHeight="1">
      <c r="A1240" s="543"/>
      <c r="B1240" s="415"/>
      <c r="C1240" s="632"/>
      <c r="D1240" s="81"/>
      <c r="E1240" s="536"/>
    </row>
    <row r="1241" spans="1:5" ht="11.25" hidden="1" customHeight="1">
      <c r="A1241" s="543"/>
      <c r="B1241" s="415"/>
      <c r="C1241" s="632"/>
      <c r="D1241" s="81"/>
      <c r="E1241" s="536"/>
    </row>
    <row r="1242" spans="1:5" ht="11.25" hidden="1" customHeight="1">
      <c r="A1242" s="493" t="s">
        <v>348</v>
      </c>
      <c r="B1242" s="415" t="s">
        <v>514</v>
      </c>
      <c r="C1242" s="620" t="s">
        <v>185</v>
      </c>
      <c r="D1242" s="89">
        <f>+D1245</f>
        <v>0</v>
      </c>
      <c r="E1242" s="533" t="e">
        <f>+D1242/$D$1254</f>
        <v>#DIV/0!</v>
      </c>
    </row>
    <row r="1243" spans="1:5" ht="11.25" hidden="1" customHeight="1">
      <c r="A1243" s="499"/>
      <c r="B1243" s="621"/>
      <c r="C1243" s="622"/>
      <c r="D1243" s="540"/>
      <c r="E1243" s="533"/>
    </row>
    <row r="1244" spans="1:5" ht="11.25" hidden="1" customHeight="1">
      <c r="A1244" s="499" t="s">
        <v>184</v>
      </c>
      <c r="B1244" s="621" t="s">
        <v>515</v>
      </c>
      <c r="C1244" s="622" t="s">
        <v>516</v>
      </c>
      <c r="D1244" s="539">
        <f>+D1245</f>
        <v>0</v>
      </c>
      <c r="E1244" s="533" t="e">
        <f>+D1244/$D$1254</f>
        <v>#DIV/0!</v>
      </c>
    </row>
    <row r="1245" spans="1:5" ht="11.25" hidden="1" customHeight="1">
      <c r="A1245" s="493" t="s">
        <v>184</v>
      </c>
      <c r="B1245" s="412" t="s">
        <v>466</v>
      </c>
      <c r="C1245" s="289" t="s">
        <v>467</v>
      </c>
      <c r="D1245" s="540"/>
      <c r="E1245" s="536" t="e">
        <f>+D1245/$D$1254</f>
        <v>#DIV/0!</v>
      </c>
    </row>
    <row r="1246" spans="1:5" ht="11.25" hidden="1" customHeight="1">
      <c r="A1246" s="543"/>
      <c r="B1246" s="415"/>
      <c r="C1246" s="632"/>
      <c r="D1246" s="81"/>
      <c r="E1246" s="533"/>
    </row>
    <row r="1247" spans="1:5" ht="11.25" hidden="1" customHeight="1">
      <c r="A1247" s="543"/>
      <c r="B1247" s="415"/>
      <c r="C1247" s="632"/>
      <c r="D1247" s="81"/>
      <c r="E1247" s="533"/>
    </row>
    <row r="1248" spans="1:5" ht="11.25" hidden="1" customHeight="1">
      <c r="A1248" s="532"/>
      <c r="B1248" s="415" t="s">
        <v>191</v>
      </c>
      <c r="C1248" s="620" t="s">
        <v>192</v>
      </c>
      <c r="D1248" s="89">
        <f>+D1250</f>
        <v>0</v>
      </c>
      <c r="E1248" s="533" t="e">
        <f>+D1248/$D$1254</f>
        <v>#DIV/0!</v>
      </c>
    </row>
    <row r="1249" spans="1:5" ht="11.25" hidden="1" customHeight="1">
      <c r="A1249" s="541"/>
      <c r="B1249" s="412"/>
      <c r="C1249" s="552"/>
      <c r="D1249" s="81"/>
      <c r="E1249" s="533" t="e">
        <f>+D1249/$D$1254</f>
        <v>#DIV/0!</v>
      </c>
    </row>
    <row r="1250" spans="1:5" ht="11.25" hidden="1" customHeight="1">
      <c r="A1250" s="556">
        <v>4</v>
      </c>
      <c r="B1250" s="537" t="s">
        <v>193</v>
      </c>
      <c r="C1250" s="500" t="s">
        <v>194</v>
      </c>
      <c r="D1250" s="535">
        <f>+D1252+D1251</f>
        <v>0</v>
      </c>
      <c r="E1250" s="533" t="e">
        <f>+D1250/$D$1254</f>
        <v>#DIV/0!</v>
      </c>
    </row>
    <row r="1251" spans="1:5" ht="11.25" hidden="1" customHeight="1">
      <c r="A1251" s="541">
        <v>4</v>
      </c>
      <c r="B1251" s="412" t="s">
        <v>195</v>
      </c>
      <c r="C1251" s="552" t="s">
        <v>196</v>
      </c>
      <c r="D1251" s="81">
        <v>0</v>
      </c>
      <c r="E1251" s="533" t="e">
        <f>+D1251/$D$1254</f>
        <v>#DIV/0!</v>
      </c>
    </row>
    <row r="1252" spans="1:5" ht="11.25" hidden="1" customHeight="1">
      <c r="A1252" s="541">
        <v>4</v>
      </c>
      <c r="B1252" s="412" t="s">
        <v>197</v>
      </c>
      <c r="C1252" s="552" t="s">
        <v>198</v>
      </c>
      <c r="D1252" s="81">
        <v>0</v>
      </c>
      <c r="E1252" s="533" t="e">
        <f>+D1252/$D$1254</f>
        <v>#DIV/0!</v>
      </c>
    </row>
    <row r="1253" spans="1:5" ht="11.25" hidden="1" customHeight="1">
      <c r="A1253" s="541"/>
      <c r="B1253" s="412"/>
      <c r="C1253" s="552"/>
      <c r="D1253" s="81"/>
      <c r="E1253" s="536"/>
    </row>
    <row r="1254" spans="1:5" ht="19.2" hidden="1" customHeight="1">
      <c r="A1254" s="737" t="s">
        <v>338</v>
      </c>
      <c r="B1254" s="738"/>
      <c r="C1254" s="739"/>
      <c r="D1254" s="644">
        <f>+D1199+D1248+D1219+D1231+D1242</f>
        <v>0</v>
      </c>
      <c r="E1254" s="527" t="e">
        <f>+D1254/D1254</f>
        <v>#DIV/0!</v>
      </c>
    </row>
    <row r="1255" spans="1:5" ht="11.25" hidden="1" customHeight="1">
      <c r="A1255" s="351"/>
      <c r="B1255" s="351"/>
      <c r="C1255" s="351"/>
      <c r="D1255" s="561"/>
      <c r="E1255" s="334"/>
    </row>
    <row r="1256" spans="1:5" ht="11.25" hidden="1" customHeight="1">
      <c r="A1256" s="351"/>
      <c r="B1256" s="351"/>
      <c r="C1256" s="351"/>
      <c r="D1256" s="561"/>
      <c r="E1256" s="334"/>
    </row>
    <row r="1257" spans="1:5" ht="11.25" hidden="1" customHeight="1">
      <c r="A1257" s="351"/>
      <c r="B1257" s="351"/>
      <c r="C1257" s="351"/>
      <c r="D1257" s="561"/>
      <c r="E1257" s="334"/>
    </row>
    <row r="1258" spans="1:5" ht="11.25" hidden="1" customHeight="1">
      <c r="B1258" s="311"/>
      <c r="C1258" s="448"/>
    </row>
    <row r="1259" spans="1:5" ht="11.25" hidden="1" customHeight="1">
      <c r="B1259" s="311"/>
      <c r="C1259" s="448"/>
    </row>
    <row r="1260" spans="1:5" ht="11.25" hidden="1" customHeight="1">
      <c r="B1260" s="560" t="s">
        <v>339</v>
      </c>
      <c r="D1260" s="561" t="s">
        <v>340</v>
      </c>
      <c r="E1260" s="368" t="s">
        <v>341</v>
      </c>
    </row>
    <row r="1261" spans="1:5" ht="11.25" hidden="1" customHeight="1">
      <c r="B1261" s="367"/>
    </row>
    <row r="1262" spans="1:5" ht="11.25" hidden="1" customHeight="1">
      <c r="A1262" s="741" t="s">
        <v>19</v>
      </c>
      <c r="B1262" s="741"/>
      <c r="C1262" s="751" t="s">
        <v>20</v>
      </c>
      <c r="D1262" s="752" t="s">
        <v>21</v>
      </c>
      <c r="E1262" s="740" t="s">
        <v>22</v>
      </c>
    </row>
    <row r="1263" spans="1:5" ht="11.25" hidden="1" customHeight="1">
      <c r="A1263" s="758"/>
      <c r="B1263" s="741"/>
      <c r="C1263" s="751"/>
      <c r="D1263" s="752"/>
      <c r="E1263" s="740"/>
    </row>
    <row r="1264" spans="1:5" ht="11.25" hidden="1" customHeight="1">
      <c r="A1264" s="652"/>
      <c r="B1264" s="653"/>
      <c r="C1264" s="654"/>
      <c r="D1264" s="75"/>
      <c r="E1264" s="655"/>
    </row>
    <row r="1265" spans="1:5" ht="10.199999999999999" hidden="1">
      <c r="A1265" s="532" t="s">
        <v>23</v>
      </c>
      <c r="B1265" s="286" t="s">
        <v>24</v>
      </c>
      <c r="C1265" s="317" t="s">
        <v>25</v>
      </c>
      <c r="D1265" s="89">
        <f>+D1267+D1273+D1278+D1282+D1270</f>
        <v>0</v>
      </c>
      <c r="E1265" s="533" t="e">
        <f>+D1265/$D$1287</f>
        <v>#DIV/0!</v>
      </c>
    </row>
    <row r="1266" spans="1:5" ht="10.199999999999999" hidden="1">
      <c r="A1266" s="532"/>
      <c r="B1266" s="286"/>
      <c r="C1266" s="320"/>
      <c r="D1266" s="89"/>
      <c r="E1266" s="533"/>
    </row>
    <row r="1267" spans="1:5" ht="10.199999999999999" hidden="1">
      <c r="A1267" s="534" t="s">
        <v>26</v>
      </c>
      <c r="B1267" s="294" t="s">
        <v>27</v>
      </c>
      <c r="C1267" s="323" t="s">
        <v>28</v>
      </c>
      <c r="D1267" s="535">
        <f>SUM(D1268:D1268)</f>
        <v>0</v>
      </c>
      <c r="E1267" s="533" t="e">
        <f t="shared" ref="E1267:E1285" si="11">+D1267/$D$1287</f>
        <v>#DIV/0!</v>
      </c>
    </row>
    <row r="1268" spans="1:5" ht="10.199999999999999" hidden="1">
      <c r="A1268" s="496" t="s">
        <v>26</v>
      </c>
      <c r="B1268" s="90" t="s">
        <v>29</v>
      </c>
      <c r="C1268" s="318" t="s">
        <v>30</v>
      </c>
      <c r="D1268" s="81">
        <v>0</v>
      </c>
      <c r="E1268" s="536" t="e">
        <f t="shared" si="11"/>
        <v>#DIV/0!</v>
      </c>
    </row>
    <row r="1269" spans="1:5" ht="10.199999999999999" hidden="1">
      <c r="A1269" s="496"/>
      <c r="B1269" s="90"/>
      <c r="D1269" s="81"/>
      <c r="E1269" s="536"/>
    </row>
    <row r="1270" spans="1:5" ht="10.199999999999999" hidden="1">
      <c r="A1270" s="499" t="s">
        <v>26</v>
      </c>
      <c r="B1270" s="537" t="s">
        <v>35</v>
      </c>
      <c r="C1270" s="500" t="s">
        <v>36</v>
      </c>
      <c r="D1270" s="535">
        <f>+D1271</f>
        <v>0</v>
      </c>
      <c r="E1270" s="533" t="e">
        <f t="shared" si="11"/>
        <v>#DIV/0!</v>
      </c>
    </row>
    <row r="1271" spans="1:5" ht="10.199999999999999" hidden="1">
      <c r="A1271" s="493" t="s">
        <v>26</v>
      </c>
      <c r="B1271" s="412" t="s">
        <v>37</v>
      </c>
      <c r="C1271" s="289" t="s">
        <v>38</v>
      </c>
      <c r="D1271" s="81">
        <v>0</v>
      </c>
      <c r="E1271" s="536" t="e">
        <f t="shared" si="11"/>
        <v>#DIV/0!</v>
      </c>
    </row>
    <row r="1272" spans="1:5" ht="10.199999999999999" hidden="1">
      <c r="A1272" s="496"/>
      <c r="B1272" s="90"/>
      <c r="D1272" s="81"/>
      <c r="E1272" s="536"/>
    </row>
    <row r="1273" spans="1:5" ht="10.199999999999999" hidden="1">
      <c r="A1273" s="534" t="s">
        <v>26</v>
      </c>
      <c r="B1273" s="294" t="s">
        <v>41</v>
      </c>
      <c r="C1273" s="323" t="s">
        <v>42</v>
      </c>
      <c r="D1273" s="535">
        <f>SUM(D1274:D1276)</f>
        <v>0</v>
      </c>
      <c r="E1273" s="533" t="e">
        <f t="shared" si="11"/>
        <v>#DIV/0!</v>
      </c>
    </row>
    <row r="1274" spans="1:5" ht="10.199999999999999" hidden="1">
      <c r="A1274" s="496" t="s">
        <v>26</v>
      </c>
      <c r="B1274" s="90" t="s">
        <v>43</v>
      </c>
      <c r="C1274" s="318" t="s">
        <v>44</v>
      </c>
      <c r="D1274" s="81">
        <v>0</v>
      </c>
      <c r="E1274" s="536" t="e">
        <f t="shared" si="11"/>
        <v>#DIV/0!</v>
      </c>
    </row>
    <row r="1275" spans="1:5" ht="10.199999999999999" hidden="1">
      <c r="A1275" s="496" t="s">
        <v>26</v>
      </c>
      <c r="B1275" s="90" t="s">
        <v>45</v>
      </c>
      <c r="C1275" s="318" t="s">
        <v>46</v>
      </c>
      <c r="D1275" s="81">
        <f>+(D1267+D1270+D1274+D1276)/12</f>
        <v>0</v>
      </c>
      <c r="E1275" s="536" t="e">
        <f t="shared" si="11"/>
        <v>#DIV/0!</v>
      </c>
    </row>
    <row r="1276" spans="1:5" ht="10.199999999999999" hidden="1">
      <c r="A1276" s="496" t="s">
        <v>26</v>
      </c>
      <c r="B1276" s="90" t="s">
        <v>342</v>
      </c>
      <c r="C1276" s="318" t="s">
        <v>343</v>
      </c>
      <c r="D1276" s="81">
        <v>0</v>
      </c>
      <c r="E1276" s="536" t="e">
        <f t="shared" si="11"/>
        <v>#DIV/0!</v>
      </c>
    </row>
    <row r="1277" spans="1:5" ht="10.199999999999999" hidden="1">
      <c r="A1277" s="496"/>
      <c r="B1277" s="90"/>
      <c r="D1277" s="81"/>
      <c r="E1277" s="536"/>
    </row>
    <row r="1278" spans="1:5" ht="20.399999999999999" hidden="1">
      <c r="A1278" s="499" t="s">
        <v>49</v>
      </c>
      <c r="B1278" s="538" t="s">
        <v>50</v>
      </c>
      <c r="C1278" s="332" t="s">
        <v>51</v>
      </c>
      <c r="D1278" s="535">
        <f>SUM(D1279:D1280)</f>
        <v>0</v>
      </c>
      <c r="E1278" s="533" t="e">
        <f t="shared" si="11"/>
        <v>#DIV/0!</v>
      </c>
    </row>
    <row r="1279" spans="1:5" ht="20.399999999999999" hidden="1">
      <c r="A1279" s="281" t="s">
        <v>49</v>
      </c>
      <c r="B1279" s="279" t="s">
        <v>52</v>
      </c>
      <c r="C1279" s="336" t="s">
        <v>53</v>
      </c>
      <c r="D1279" s="81">
        <f>+(D1267+D1270+D1274+D1276)*9.25%</f>
        <v>0</v>
      </c>
      <c r="E1279" s="536" t="e">
        <f t="shared" si="11"/>
        <v>#DIV/0!</v>
      </c>
    </row>
    <row r="1280" spans="1:5" ht="10.199999999999999" hidden="1">
      <c r="A1280" s="281" t="s">
        <v>49</v>
      </c>
      <c r="B1280" s="279" t="s">
        <v>54</v>
      </c>
      <c r="C1280" s="336" t="s">
        <v>55</v>
      </c>
      <c r="D1280" s="81">
        <f>+(D1267+D1270+D1274+D1276)*0.5%</f>
        <v>0</v>
      </c>
      <c r="E1280" s="536" t="e">
        <f t="shared" si="11"/>
        <v>#DIV/0!</v>
      </c>
    </row>
    <row r="1281" spans="1:5" ht="10.199999999999999" hidden="1">
      <c r="A1281" s="290"/>
      <c r="B1281" s="279"/>
      <c r="C1281" s="339"/>
      <c r="D1281" s="81"/>
      <c r="E1281" s="536"/>
    </row>
    <row r="1282" spans="1:5" ht="20.399999999999999" hidden="1">
      <c r="A1282" s="499" t="s">
        <v>49</v>
      </c>
      <c r="B1282" s="538" t="s">
        <v>56</v>
      </c>
      <c r="C1282" s="332" t="s">
        <v>57</v>
      </c>
      <c r="D1282" s="535">
        <f>SUM(D1283:D1285)</f>
        <v>0</v>
      </c>
      <c r="E1282" s="533" t="e">
        <f t="shared" si="11"/>
        <v>#DIV/0!</v>
      </c>
    </row>
    <row r="1283" spans="1:5" ht="20.399999999999999" hidden="1">
      <c r="A1283" s="281" t="s">
        <v>49</v>
      </c>
      <c r="B1283" s="279" t="s">
        <v>58</v>
      </c>
      <c r="C1283" s="336" t="s">
        <v>59</v>
      </c>
      <c r="D1283" s="81">
        <f>+(D1267+D1270+D1274+D1276)*5.42%</f>
        <v>0</v>
      </c>
      <c r="E1283" s="536" t="e">
        <f t="shared" si="11"/>
        <v>#DIV/0!</v>
      </c>
    </row>
    <row r="1284" spans="1:5" ht="20.399999999999999" hidden="1">
      <c r="A1284" s="493" t="s">
        <v>49</v>
      </c>
      <c r="B1284" s="412" t="s">
        <v>60</v>
      </c>
      <c r="C1284" s="289" t="s">
        <v>61</v>
      </c>
      <c r="D1284" s="81">
        <f>+(D1267+D1270+D1274+D1276)*3%</f>
        <v>0</v>
      </c>
      <c r="E1284" s="536" t="e">
        <f t="shared" si="11"/>
        <v>#DIV/0!</v>
      </c>
    </row>
    <row r="1285" spans="1:5" ht="10.199999999999999" hidden="1">
      <c r="A1285" s="493" t="s">
        <v>49</v>
      </c>
      <c r="B1285" s="412" t="s">
        <v>62</v>
      </c>
      <c r="C1285" s="289" t="s">
        <v>63</v>
      </c>
      <c r="D1285" s="81">
        <f>+(D1267+D1270+D1274+D1276)*1.5%</f>
        <v>0</v>
      </c>
      <c r="E1285" s="536" t="e">
        <f t="shared" si="11"/>
        <v>#DIV/0!</v>
      </c>
    </row>
    <row r="1286" spans="1:5" ht="11.25" hidden="1" customHeight="1">
      <c r="A1286" s="496"/>
      <c r="B1286" s="656"/>
      <c r="C1286" s="657"/>
      <c r="D1286" s="81"/>
      <c r="E1286" s="633"/>
    </row>
    <row r="1287" spans="1:5" ht="19.2" hidden="1" customHeight="1">
      <c r="A1287" s="737" t="s">
        <v>344</v>
      </c>
      <c r="B1287" s="738"/>
      <c r="C1287" s="739"/>
      <c r="D1287" s="644">
        <f>+D1265</f>
        <v>0</v>
      </c>
      <c r="E1287" s="527" t="e">
        <f>+D1287/D1287</f>
        <v>#DIV/0!</v>
      </c>
    </row>
    <row r="1288" spans="1:5" ht="11.25" hidden="1" customHeight="1">
      <c r="B1288" s="311"/>
      <c r="C1288" s="448"/>
    </row>
    <row r="1289" spans="1:5" ht="11.25" hidden="1" customHeight="1">
      <c r="B1289" s="311"/>
      <c r="C1289" s="448"/>
    </row>
    <row r="1290" spans="1:5" ht="11.25" hidden="1" customHeight="1">
      <c r="B1290" s="311"/>
      <c r="C1290" s="448"/>
    </row>
    <row r="1291" spans="1:5" ht="11.25" hidden="1" customHeight="1">
      <c r="B1291" s="311"/>
      <c r="C1291" s="448"/>
    </row>
    <row r="1292" spans="1:5" ht="11.25" hidden="1" customHeight="1">
      <c r="B1292" s="311"/>
      <c r="C1292" s="448"/>
    </row>
    <row r="1293" spans="1:5" ht="11.25" hidden="1" customHeight="1">
      <c r="B1293" s="311"/>
      <c r="C1293" s="448"/>
    </row>
    <row r="1294" spans="1:5" ht="11.25" hidden="1" customHeight="1">
      <c r="B1294" s="311"/>
      <c r="C1294" s="448"/>
    </row>
    <row r="1295" spans="1:5" ht="11.25" hidden="1" customHeight="1">
      <c r="B1295" s="420" t="s">
        <v>345</v>
      </c>
      <c r="C1295" s="420"/>
      <c r="D1295" s="312" t="s">
        <v>346</v>
      </c>
      <c r="E1295" s="368" t="s">
        <v>347</v>
      </c>
    </row>
    <row r="1296" spans="1:5" ht="11.25" hidden="1" customHeight="1">
      <c r="B1296" s="367"/>
    </row>
    <row r="1297" spans="1:5" ht="11.25" hidden="1" customHeight="1">
      <c r="A1297" s="741" t="s">
        <v>19</v>
      </c>
      <c r="B1297" s="741"/>
      <c r="C1297" s="751" t="s">
        <v>20</v>
      </c>
      <c r="D1297" s="752" t="s">
        <v>21</v>
      </c>
      <c r="E1297" s="740" t="s">
        <v>22</v>
      </c>
    </row>
    <row r="1298" spans="1:5" ht="11.25" hidden="1" customHeight="1">
      <c r="A1298" s="758"/>
      <c r="B1298" s="741"/>
      <c r="C1298" s="751"/>
      <c r="D1298" s="752"/>
      <c r="E1298" s="740"/>
    </row>
    <row r="1299" spans="1:5" ht="11.25" hidden="1" customHeight="1">
      <c r="A1299" s="652"/>
      <c r="B1299" s="653"/>
      <c r="C1299" s="654"/>
      <c r="D1299" s="75"/>
      <c r="E1299" s="655"/>
    </row>
    <row r="1300" spans="1:5" ht="11.25" hidden="1" customHeight="1">
      <c r="A1300" s="532" t="s">
        <v>23</v>
      </c>
      <c r="B1300" s="286" t="s">
        <v>24</v>
      </c>
      <c r="C1300" s="317" t="s">
        <v>25</v>
      </c>
      <c r="D1300" s="89">
        <f>+D1302+D1308+D1313+D1317+D1305</f>
        <v>0</v>
      </c>
      <c r="E1300" s="533" t="e">
        <f>+D1300/$D$1369</f>
        <v>#DIV/0!</v>
      </c>
    </row>
    <row r="1301" spans="1:5" ht="11.25" hidden="1" customHeight="1">
      <c r="A1301" s="532"/>
      <c r="B1301" s="286"/>
      <c r="C1301" s="320"/>
      <c r="D1301" s="89"/>
      <c r="E1301" s="533"/>
    </row>
    <row r="1302" spans="1:5" ht="11.25" hidden="1" customHeight="1">
      <c r="A1302" s="534" t="s">
        <v>26</v>
      </c>
      <c r="B1302" s="294" t="s">
        <v>27</v>
      </c>
      <c r="C1302" s="323" t="s">
        <v>28</v>
      </c>
      <c r="D1302" s="535">
        <f>SUM(D1303:D1303)</f>
        <v>0</v>
      </c>
      <c r="E1302" s="533" t="e">
        <f>+D1302/$D$1369</f>
        <v>#DIV/0!</v>
      </c>
    </row>
    <row r="1303" spans="1:5" ht="11.25" hidden="1" customHeight="1">
      <c r="A1303" s="496" t="s">
        <v>26</v>
      </c>
      <c r="B1303" s="90" t="s">
        <v>29</v>
      </c>
      <c r="C1303" s="318" t="s">
        <v>30</v>
      </c>
      <c r="D1303" s="81">
        <v>0</v>
      </c>
      <c r="E1303" s="536" t="e">
        <f>+D1303/$D$1369</f>
        <v>#DIV/0!</v>
      </c>
    </row>
    <row r="1304" spans="1:5" ht="11.25" hidden="1" customHeight="1">
      <c r="A1304" s="496"/>
      <c r="B1304" s="90"/>
      <c r="D1304" s="81"/>
      <c r="E1304" s="536"/>
    </row>
    <row r="1305" spans="1:5" ht="11.25" hidden="1" customHeight="1">
      <c r="A1305" s="499" t="s">
        <v>26</v>
      </c>
      <c r="B1305" s="537" t="s">
        <v>35</v>
      </c>
      <c r="C1305" s="500" t="s">
        <v>36</v>
      </c>
      <c r="D1305" s="535">
        <f>+D1306</f>
        <v>0</v>
      </c>
      <c r="E1305" s="533" t="e">
        <f>+D1305/$D$1369</f>
        <v>#DIV/0!</v>
      </c>
    </row>
    <row r="1306" spans="1:5" ht="11.25" hidden="1" customHeight="1">
      <c r="A1306" s="493" t="s">
        <v>26</v>
      </c>
      <c r="B1306" s="412" t="s">
        <v>37</v>
      </c>
      <c r="C1306" s="289" t="s">
        <v>38</v>
      </c>
      <c r="D1306" s="81">
        <v>0</v>
      </c>
      <c r="E1306" s="536" t="e">
        <f>+D1306/$D$1369</f>
        <v>#DIV/0!</v>
      </c>
    </row>
    <row r="1307" spans="1:5" ht="11.25" hidden="1" customHeight="1">
      <c r="A1307" s="496"/>
      <c r="B1307" s="90"/>
      <c r="D1307" s="81"/>
      <c r="E1307" s="536"/>
    </row>
    <row r="1308" spans="1:5" ht="11.25" hidden="1" customHeight="1">
      <c r="A1308" s="534" t="s">
        <v>26</v>
      </c>
      <c r="B1308" s="294" t="s">
        <v>41</v>
      </c>
      <c r="C1308" s="323" t="s">
        <v>42</v>
      </c>
      <c r="D1308" s="535">
        <f>SUM(D1309:D1311)</f>
        <v>0</v>
      </c>
      <c r="E1308" s="533" t="e">
        <f>+D1308/$D$1369</f>
        <v>#DIV/0!</v>
      </c>
    </row>
    <row r="1309" spans="1:5" ht="11.25" hidden="1" customHeight="1">
      <c r="A1309" s="496" t="s">
        <v>26</v>
      </c>
      <c r="B1309" s="90" t="s">
        <v>43</v>
      </c>
      <c r="C1309" s="318" t="s">
        <v>44</v>
      </c>
      <c r="D1309" s="81">
        <v>0</v>
      </c>
      <c r="E1309" s="536" t="e">
        <f>+D1309/$D$1369</f>
        <v>#DIV/0!</v>
      </c>
    </row>
    <row r="1310" spans="1:5" ht="11.25" hidden="1" customHeight="1">
      <c r="A1310" s="496" t="s">
        <v>26</v>
      </c>
      <c r="B1310" s="90" t="s">
        <v>45</v>
      </c>
      <c r="C1310" s="318" t="s">
        <v>46</v>
      </c>
      <c r="D1310" s="81">
        <f>+(D1302+D1305+D1309+D1311)/12</f>
        <v>0</v>
      </c>
      <c r="E1310" s="536" t="e">
        <f>+D1310/$D$1369</f>
        <v>#DIV/0!</v>
      </c>
    </row>
    <row r="1311" spans="1:5" ht="11.25" hidden="1" customHeight="1">
      <c r="A1311" s="496" t="s">
        <v>26</v>
      </c>
      <c r="B1311" s="90" t="s">
        <v>342</v>
      </c>
      <c r="C1311" s="318" t="s">
        <v>343</v>
      </c>
      <c r="D1311" s="81">
        <v>0</v>
      </c>
      <c r="E1311" s="536" t="e">
        <f>+D1311/$D$1369</f>
        <v>#DIV/0!</v>
      </c>
    </row>
    <row r="1312" spans="1:5" ht="10.199999999999999" hidden="1">
      <c r="A1312" s="496"/>
      <c r="B1312" s="90"/>
      <c r="D1312" s="81"/>
      <c r="E1312" s="536"/>
    </row>
    <row r="1313" spans="1:5" ht="20.399999999999999" hidden="1">
      <c r="A1313" s="499" t="s">
        <v>49</v>
      </c>
      <c r="B1313" s="538" t="s">
        <v>50</v>
      </c>
      <c r="C1313" s="332" t="s">
        <v>51</v>
      </c>
      <c r="D1313" s="535">
        <f>SUM(D1314:D1315)</f>
        <v>0</v>
      </c>
      <c r="E1313" s="533" t="e">
        <f>+D1313/$D$1369</f>
        <v>#DIV/0!</v>
      </c>
    </row>
    <row r="1314" spans="1:5" ht="20.399999999999999" hidden="1">
      <c r="A1314" s="281" t="s">
        <v>49</v>
      </c>
      <c r="B1314" s="279" t="s">
        <v>52</v>
      </c>
      <c r="C1314" s="336" t="s">
        <v>53</v>
      </c>
      <c r="D1314" s="81">
        <f>+(D1302+D1305+D1309+D1311)*9.25%</f>
        <v>0</v>
      </c>
      <c r="E1314" s="536" t="e">
        <f>+D1314/$D$1369</f>
        <v>#DIV/0!</v>
      </c>
    </row>
    <row r="1315" spans="1:5" ht="10.199999999999999" hidden="1">
      <c r="A1315" s="281" t="s">
        <v>49</v>
      </c>
      <c r="B1315" s="279" t="s">
        <v>54</v>
      </c>
      <c r="C1315" s="336" t="s">
        <v>55</v>
      </c>
      <c r="D1315" s="81">
        <f>+(D1302+D1305+D1309+D1311)*0.5%</f>
        <v>0</v>
      </c>
      <c r="E1315" s="536" t="e">
        <f>+D1315/$D$1369</f>
        <v>#DIV/0!</v>
      </c>
    </row>
    <row r="1316" spans="1:5" ht="10.199999999999999" hidden="1">
      <c r="A1316" s="290"/>
      <c r="B1316" s="279"/>
      <c r="C1316" s="339"/>
      <c r="D1316" s="81"/>
      <c r="E1316" s="536"/>
    </row>
    <row r="1317" spans="1:5" ht="20.399999999999999" hidden="1">
      <c r="A1317" s="499" t="s">
        <v>49</v>
      </c>
      <c r="B1317" s="538" t="s">
        <v>56</v>
      </c>
      <c r="C1317" s="332" t="s">
        <v>57</v>
      </c>
      <c r="D1317" s="535">
        <f>SUM(D1318:D1320)</f>
        <v>0</v>
      </c>
      <c r="E1317" s="533" t="e">
        <f>+D1317/$D$1369</f>
        <v>#DIV/0!</v>
      </c>
    </row>
    <row r="1318" spans="1:5" ht="20.399999999999999" hidden="1">
      <c r="A1318" s="281" t="s">
        <v>49</v>
      </c>
      <c r="B1318" s="279" t="s">
        <v>58</v>
      </c>
      <c r="C1318" s="336" t="s">
        <v>59</v>
      </c>
      <c r="D1318" s="81">
        <f>+(D1302+D1305+D1309+D1311)*5.42%</f>
        <v>0</v>
      </c>
      <c r="E1318" s="536" t="e">
        <f>+D1318/$D$1369</f>
        <v>#DIV/0!</v>
      </c>
    </row>
    <row r="1319" spans="1:5" ht="20.399999999999999" hidden="1">
      <c r="A1319" s="493" t="s">
        <v>49</v>
      </c>
      <c r="B1319" s="412" t="s">
        <v>60</v>
      </c>
      <c r="C1319" s="289" t="s">
        <v>61</v>
      </c>
      <c r="D1319" s="81">
        <f>+(D1302+D1305+D1309+D1311)*3%</f>
        <v>0</v>
      </c>
      <c r="E1319" s="536" t="e">
        <f>+D1319/$D$1369</f>
        <v>#DIV/0!</v>
      </c>
    </row>
    <row r="1320" spans="1:5" ht="10.199999999999999" hidden="1">
      <c r="A1320" s="493" t="s">
        <v>49</v>
      </c>
      <c r="B1320" s="412" t="s">
        <v>62</v>
      </c>
      <c r="C1320" s="289" t="s">
        <v>63</v>
      </c>
      <c r="D1320" s="81">
        <f>+(D1302+D1305+D1309+D1311)*1.5%</f>
        <v>0</v>
      </c>
      <c r="E1320" s="536" t="e">
        <f>+D1320/$D$1369</f>
        <v>#DIV/0!</v>
      </c>
    </row>
    <row r="1321" spans="1:5" ht="10.199999999999999" hidden="1">
      <c r="A1321" s="496"/>
      <c r="B1321" s="653"/>
      <c r="C1321" s="640"/>
      <c r="D1321" s="81"/>
      <c r="E1321" s="633"/>
    </row>
    <row r="1322" spans="1:5" ht="11.25" hidden="1" customHeight="1">
      <c r="A1322" s="496"/>
      <c r="B1322" s="653"/>
      <c r="C1322" s="640"/>
      <c r="D1322" s="81"/>
      <c r="E1322" s="633"/>
    </row>
    <row r="1323" spans="1:5" ht="11.25" hidden="1" customHeight="1">
      <c r="A1323" s="639" t="s">
        <v>64</v>
      </c>
      <c r="B1323" s="286" t="s">
        <v>205</v>
      </c>
      <c r="C1323" s="640" t="s">
        <v>65</v>
      </c>
      <c r="D1323" s="89">
        <f>+D1334+D1331+D1325</f>
        <v>0</v>
      </c>
      <c r="E1323" s="533" t="e">
        <f>+D1323/$D$1369</f>
        <v>#DIV/0!</v>
      </c>
    </row>
    <row r="1324" spans="1:5" ht="11.25" hidden="1" customHeight="1">
      <c r="A1324" s="496"/>
      <c r="B1324" s="498"/>
      <c r="C1324" s="550"/>
      <c r="D1324" s="81"/>
      <c r="E1324" s="633"/>
    </row>
    <row r="1325" spans="1:5" ht="11.25" hidden="1" customHeight="1">
      <c r="A1325" s="499" t="s">
        <v>64</v>
      </c>
      <c r="B1325" s="294">
        <v>1.03</v>
      </c>
      <c r="C1325" s="617" t="s">
        <v>78</v>
      </c>
      <c r="D1325" s="535">
        <f>+D1326</f>
        <v>0</v>
      </c>
      <c r="E1325" s="615" t="e">
        <f>+D1325/$D$1369</f>
        <v>#DIV/0!</v>
      </c>
    </row>
    <row r="1326" spans="1:5" ht="11.25" hidden="1" customHeight="1">
      <c r="A1326" s="281" t="s">
        <v>64</v>
      </c>
      <c r="B1326" s="90" t="s">
        <v>214</v>
      </c>
      <c r="C1326" s="658" t="s">
        <v>215</v>
      </c>
      <c r="D1326" s="81"/>
      <c r="E1326" s="633" t="e">
        <f>+D1326/$D$1369</f>
        <v>#DIV/0!</v>
      </c>
    </row>
    <row r="1327" spans="1:5" ht="11.25" hidden="1" customHeight="1">
      <c r="A1327" s="496"/>
      <c r="B1327" s="498"/>
      <c r="C1327" s="550"/>
      <c r="D1327" s="81"/>
      <c r="E1327" s="633"/>
    </row>
    <row r="1328" spans="1:5" ht="11.25" hidden="1" customHeight="1">
      <c r="A1328" s="499" t="s">
        <v>64</v>
      </c>
      <c r="B1328" s="294">
        <v>1.04</v>
      </c>
      <c r="C1328" s="617" t="s">
        <v>90</v>
      </c>
      <c r="D1328" s="535">
        <f>+D1329</f>
        <v>0</v>
      </c>
      <c r="E1328" s="615" t="e">
        <f>+D1328/$D$1369</f>
        <v>#DIV/0!</v>
      </c>
    </row>
    <row r="1329" spans="1:5" ht="11.25" hidden="1" customHeight="1">
      <c r="A1329" s="281" t="s">
        <v>64</v>
      </c>
      <c r="B1329" s="90" t="s">
        <v>95</v>
      </c>
      <c r="C1329" s="658" t="s">
        <v>96</v>
      </c>
      <c r="D1329" s="81">
        <v>0</v>
      </c>
      <c r="E1329" s="633" t="e">
        <f>+D1329/$D$1369</f>
        <v>#DIV/0!</v>
      </c>
    </row>
    <row r="1330" spans="1:5" ht="11.25" hidden="1" customHeight="1">
      <c r="A1330" s="496"/>
      <c r="B1330" s="498"/>
      <c r="C1330" s="550"/>
      <c r="D1330" s="81"/>
      <c r="E1330" s="633"/>
    </row>
    <row r="1331" spans="1:5" ht="11.25" hidden="1" customHeight="1">
      <c r="A1331" s="499" t="s">
        <v>64</v>
      </c>
      <c r="B1331" s="294" t="s">
        <v>99</v>
      </c>
      <c r="C1331" s="617" t="s">
        <v>280</v>
      </c>
      <c r="D1331" s="535">
        <f>+D1332</f>
        <v>0</v>
      </c>
      <c r="E1331" s="615" t="e">
        <f>+D1331/$D$1369</f>
        <v>#DIV/0!</v>
      </c>
    </row>
    <row r="1332" spans="1:5" ht="11.25" hidden="1" customHeight="1">
      <c r="A1332" s="281" t="s">
        <v>64</v>
      </c>
      <c r="B1332" s="90" t="s">
        <v>101</v>
      </c>
      <c r="C1332" s="658" t="s">
        <v>102</v>
      </c>
      <c r="D1332" s="81">
        <v>0</v>
      </c>
      <c r="E1332" s="633" t="e">
        <f>+D1332/$D$1369</f>
        <v>#DIV/0!</v>
      </c>
    </row>
    <row r="1333" spans="1:5" ht="11.25" hidden="1" customHeight="1">
      <c r="A1333" s="496"/>
      <c r="B1333" s="498"/>
      <c r="C1333" s="550"/>
      <c r="D1333" s="81"/>
      <c r="E1333" s="633"/>
    </row>
    <row r="1334" spans="1:5" ht="11.25" hidden="1" customHeight="1">
      <c r="A1334" s="499" t="s">
        <v>64</v>
      </c>
      <c r="B1334" s="294" t="s">
        <v>251</v>
      </c>
      <c r="C1334" s="617" t="s">
        <v>103</v>
      </c>
      <c r="D1334" s="535">
        <f>SUM(D1335:D1337)</f>
        <v>0</v>
      </c>
      <c r="E1334" s="533" t="e">
        <f>+D1334/$D$1369</f>
        <v>#DIV/0!</v>
      </c>
    </row>
    <row r="1335" spans="1:5" ht="11.25" hidden="1" customHeight="1">
      <c r="A1335" s="281" t="s">
        <v>64</v>
      </c>
      <c r="B1335" s="90" t="s">
        <v>104</v>
      </c>
      <c r="C1335" s="658" t="s">
        <v>105</v>
      </c>
      <c r="D1335" s="81">
        <v>0</v>
      </c>
      <c r="E1335" s="536" t="e">
        <f>+D1335/$D$1369</f>
        <v>#DIV/0!</v>
      </c>
    </row>
    <row r="1336" spans="1:5" ht="11.25" hidden="1" customHeight="1">
      <c r="A1336" s="281" t="s">
        <v>64</v>
      </c>
      <c r="B1336" s="90" t="s">
        <v>108</v>
      </c>
      <c r="C1336" s="658" t="s">
        <v>109</v>
      </c>
      <c r="D1336" s="81">
        <v>0</v>
      </c>
      <c r="E1336" s="536" t="e">
        <f>+D1336/$D$1369</f>
        <v>#DIV/0!</v>
      </c>
    </row>
    <row r="1337" spans="1:5" ht="11.25" hidden="1" customHeight="1">
      <c r="A1337" s="281" t="s">
        <v>64</v>
      </c>
      <c r="B1337" s="90" t="s">
        <v>110</v>
      </c>
      <c r="C1337" s="658" t="s">
        <v>111</v>
      </c>
      <c r="D1337" s="81">
        <v>0</v>
      </c>
      <c r="E1337" s="536" t="e">
        <f>+D1337/$D$1369</f>
        <v>#DIV/0!</v>
      </c>
    </row>
    <row r="1338" spans="1:5" ht="11.25" hidden="1" customHeight="1">
      <c r="A1338" s="496"/>
      <c r="B1338" s="498"/>
      <c r="C1338" s="550"/>
      <c r="D1338" s="81"/>
      <c r="E1338" s="633"/>
    </row>
    <row r="1339" spans="1:5" ht="11.25" hidden="1" customHeight="1">
      <c r="A1339" s="496"/>
      <c r="B1339" s="286"/>
      <c r="C1339" s="657"/>
      <c r="D1339" s="81"/>
      <c r="E1339" s="633"/>
    </row>
    <row r="1340" spans="1:5" ht="11.25" hidden="1" customHeight="1">
      <c r="A1340" s="639" t="s">
        <v>64</v>
      </c>
      <c r="B1340" s="286">
        <v>2</v>
      </c>
      <c r="C1340" s="640" t="s">
        <v>122</v>
      </c>
      <c r="D1340" s="89">
        <f>+D1342+D1347</f>
        <v>0</v>
      </c>
      <c r="E1340" s="533" t="e">
        <f>+D1340/$D$1369</f>
        <v>#DIV/0!</v>
      </c>
    </row>
    <row r="1341" spans="1:5" ht="11.25" hidden="1" customHeight="1">
      <c r="A1341" s="496"/>
      <c r="B1341" s="286"/>
      <c r="C1341" s="657"/>
      <c r="D1341" s="81"/>
      <c r="E1341" s="633"/>
    </row>
    <row r="1342" spans="1:5" ht="11.25" hidden="1" customHeight="1">
      <c r="A1342" s="499" t="s">
        <v>64</v>
      </c>
      <c r="B1342" s="294" t="s">
        <v>131</v>
      </c>
      <c r="C1342" s="617" t="s">
        <v>132</v>
      </c>
      <c r="D1342" s="539">
        <f>SUM(D1343:D1345)</f>
        <v>0</v>
      </c>
      <c r="E1342" s="533" t="e">
        <f>+D1342/$D$1369</f>
        <v>#DIV/0!</v>
      </c>
    </row>
    <row r="1343" spans="1:5" ht="11.25" hidden="1" customHeight="1">
      <c r="A1343" s="281" t="s">
        <v>64</v>
      </c>
      <c r="B1343" s="90" t="s">
        <v>129</v>
      </c>
      <c r="C1343" s="550" t="s">
        <v>130</v>
      </c>
      <c r="D1343" s="81">
        <v>0</v>
      </c>
      <c r="E1343" s="536" t="e">
        <f>+D1343/$D$1369</f>
        <v>#DIV/0!</v>
      </c>
    </row>
    <row r="1344" spans="1:5" ht="11.25" hidden="1" customHeight="1">
      <c r="A1344" s="281" t="s">
        <v>64</v>
      </c>
      <c r="B1344" s="90" t="s">
        <v>254</v>
      </c>
      <c r="C1344" s="550" t="s">
        <v>255</v>
      </c>
      <c r="D1344" s="81">
        <v>0</v>
      </c>
      <c r="E1344" s="536" t="e">
        <f>+D1344/$D$1369</f>
        <v>#DIV/0!</v>
      </c>
    </row>
    <row r="1345" spans="1:5" ht="11.25" hidden="1" customHeight="1">
      <c r="A1345" s="281" t="s">
        <v>64</v>
      </c>
      <c r="B1345" s="90" t="s">
        <v>240</v>
      </c>
      <c r="C1345" s="550" t="s">
        <v>241</v>
      </c>
      <c r="D1345" s="81">
        <v>0</v>
      </c>
      <c r="E1345" s="536" t="e">
        <f>+D1345/$D$1369</f>
        <v>#DIV/0!</v>
      </c>
    </row>
    <row r="1346" spans="1:5" ht="11.25" hidden="1" customHeight="1">
      <c r="A1346" s="281"/>
      <c r="B1346" s="90"/>
      <c r="C1346" s="550"/>
      <c r="D1346" s="81"/>
      <c r="E1346" s="633"/>
    </row>
    <row r="1347" spans="1:5" ht="11.25" hidden="1" customHeight="1">
      <c r="A1347" s="499" t="s">
        <v>64</v>
      </c>
      <c r="B1347" s="294" t="s">
        <v>145</v>
      </c>
      <c r="C1347" s="617" t="s">
        <v>146</v>
      </c>
      <c r="D1347" s="539">
        <f>+D1348</f>
        <v>0</v>
      </c>
      <c r="E1347" s="533" t="e">
        <f>+D1347/$D$1369</f>
        <v>#DIV/0!</v>
      </c>
    </row>
    <row r="1348" spans="1:5" ht="11.25" hidden="1" customHeight="1">
      <c r="A1348" s="281" t="s">
        <v>64</v>
      </c>
      <c r="B1348" s="90" t="s">
        <v>155</v>
      </c>
      <c r="C1348" s="550" t="s">
        <v>156</v>
      </c>
      <c r="D1348" s="81">
        <v>0</v>
      </c>
      <c r="E1348" s="533" t="e">
        <f t="shared" ref="E1348:E1354" si="12">+D1348/$D$1369</f>
        <v>#DIV/0!</v>
      </c>
    </row>
    <row r="1349" spans="1:5" ht="11.25" hidden="1" customHeight="1">
      <c r="A1349" s="281"/>
      <c r="B1349" s="90"/>
      <c r="C1349" s="550"/>
      <c r="D1349" s="81"/>
      <c r="E1349" s="533"/>
    </row>
    <row r="1350" spans="1:5" ht="11.25" hidden="1" customHeight="1">
      <c r="A1350" s="281"/>
      <c r="B1350" s="90"/>
      <c r="C1350" s="550"/>
      <c r="D1350" s="81"/>
      <c r="E1350" s="533"/>
    </row>
    <row r="1351" spans="1:5" ht="11.25" hidden="1" customHeight="1">
      <c r="A1351" s="639">
        <v>2</v>
      </c>
      <c r="B1351" s="286">
        <v>5</v>
      </c>
      <c r="C1351" s="640" t="s">
        <v>157</v>
      </c>
      <c r="D1351" s="89">
        <f>+D1353</f>
        <v>0</v>
      </c>
      <c r="E1351" s="533" t="e">
        <f>+D1351/D1369</f>
        <v>#DIV/0!</v>
      </c>
    </row>
    <row r="1352" spans="1:5" ht="11.25" hidden="1" customHeight="1">
      <c r="A1352" s="281"/>
      <c r="B1352" s="90"/>
      <c r="C1352" s="550"/>
      <c r="D1352" s="81"/>
      <c r="E1352" s="533"/>
    </row>
    <row r="1353" spans="1:5" ht="11.25" hidden="1" customHeight="1">
      <c r="A1353" s="499" t="s">
        <v>158</v>
      </c>
      <c r="B1353" s="294" t="s">
        <v>159</v>
      </c>
      <c r="C1353" s="617" t="s">
        <v>160</v>
      </c>
      <c r="D1353" s="539">
        <f>+D1354</f>
        <v>0</v>
      </c>
      <c r="E1353" s="533" t="e">
        <f t="shared" si="12"/>
        <v>#DIV/0!</v>
      </c>
    </row>
    <row r="1354" spans="1:5" ht="11.25" hidden="1" customHeight="1">
      <c r="A1354" s="281" t="s">
        <v>158</v>
      </c>
      <c r="B1354" s="90" t="s">
        <v>169</v>
      </c>
      <c r="C1354" s="550" t="s">
        <v>303</v>
      </c>
      <c r="D1354" s="81">
        <v>0</v>
      </c>
      <c r="E1354" s="536" t="e">
        <f t="shared" si="12"/>
        <v>#DIV/0!</v>
      </c>
    </row>
    <row r="1355" spans="1:5" ht="11.25" hidden="1" customHeight="1">
      <c r="A1355" s="281"/>
      <c r="B1355" s="90"/>
      <c r="C1355" s="550"/>
      <c r="D1355" s="81"/>
      <c r="E1355" s="633"/>
    </row>
    <row r="1356" spans="1:5" ht="11.25" hidden="1" customHeight="1">
      <c r="A1356" s="281"/>
      <c r="B1356" s="90"/>
      <c r="C1356" s="550"/>
      <c r="D1356" s="81"/>
      <c r="E1356" s="633"/>
    </row>
    <row r="1357" spans="1:5" ht="11.25" hidden="1" customHeight="1">
      <c r="A1357" s="639" t="s">
        <v>348</v>
      </c>
      <c r="B1357" s="286">
        <v>6</v>
      </c>
      <c r="C1357" s="640" t="s">
        <v>185</v>
      </c>
      <c r="D1357" s="89">
        <f>+D1359</f>
        <v>0</v>
      </c>
      <c r="E1357" s="533"/>
    </row>
    <row r="1358" spans="1:5" ht="11.25" hidden="1" customHeight="1">
      <c r="A1358" s="281"/>
      <c r="B1358" s="90"/>
      <c r="C1358" s="550"/>
      <c r="D1358" s="81"/>
      <c r="E1358" s="633"/>
    </row>
    <row r="1359" spans="1:5" ht="11.25" hidden="1" customHeight="1">
      <c r="A1359" s="499" t="s">
        <v>184</v>
      </c>
      <c r="B1359" s="294" t="s">
        <v>186</v>
      </c>
      <c r="C1359" s="617" t="s">
        <v>187</v>
      </c>
      <c r="D1359" s="539">
        <f>+D1360</f>
        <v>0</v>
      </c>
      <c r="E1359" s="533" t="e">
        <f>+D1359/$D$1369</f>
        <v>#DIV/0!</v>
      </c>
    </row>
    <row r="1360" spans="1:5" ht="11.25" hidden="1" customHeight="1">
      <c r="A1360" s="281" t="s">
        <v>184</v>
      </c>
      <c r="B1360" s="90" t="s">
        <v>349</v>
      </c>
      <c r="C1360" s="550" t="s">
        <v>350</v>
      </c>
      <c r="D1360" s="81">
        <v>0</v>
      </c>
      <c r="E1360" s="633" t="e">
        <f>+D1360/$D$1369</f>
        <v>#DIV/0!</v>
      </c>
    </row>
    <row r="1361" spans="1:5" ht="11.25" hidden="1" customHeight="1">
      <c r="A1361" s="281"/>
      <c r="B1361" s="90"/>
      <c r="C1361" s="550"/>
      <c r="D1361" s="81"/>
      <c r="E1361" s="633"/>
    </row>
    <row r="1362" spans="1:5" ht="11.25" hidden="1" customHeight="1">
      <c r="A1362" s="281"/>
      <c r="B1362" s="90"/>
      <c r="C1362" s="550"/>
      <c r="D1362" s="81"/>
      <c r="E1362" s="633"/>
    </row>
    <row r="1363" spans="1:5" ht="11.25" hidden="1" customHeight="1">
      <c r="A1363" s="639">
        <v>4</v>
      </c>
      <c r="B1363" s="286" t="s">
        <v>191</v>
      </c>
      <c r="C1363" s="640" t="s">
        <v>192</v>
      </c>
      <c r="D1363" s="89">
        <f>+D1365</f>
        <v>0</v>
      </c>
      <c r="E1363" s="533" t="e">
        <f>+D1363/$D$1369</f>
        <v>#DIV/0!</v>
      </c>
    </row>
    <row r="1364" spans="1:5" ht="11.25" hidden="1" customHeight="1">
      <c r="A1364" s="496"/>
      <c r="B1364" s="286"/>
      <c r="C1364" s="657"/>
      <c r="D1364" s="81"/>
      <c r="E1364" s="633"/>
    </row>
    <row r="1365" spans="1:5" ht="11.25" hidden="1" customHeight="1">
      <c r="A1365" s="499">
        <v>4</v>
      </c>
      <c r="B1365" s="294" t="s">
        <v>193</v>
      </c>
      <c r="C1365" s="617" t="s">
        <v>194</v>
      </c>
      <c r="D1365" s="539">
        <f>+D1366+D1367</f>
        <v>0</v>
      </c>
      <c r="E1365" s="533" t="e">
        <f>+D1365/$D$1369</f>
        <v>#DIV/0!</v>
      </c>
    </row>
    <row r="1366" spans="1:5" ht="11.25" hidden="1" customHeight="1">
      <c r="A1366" s="281">
        <v>4</v>
      </c>
      <c r="B1366" s="90" t="s">
        <v>195</v>
      </c>
      <c r="C1366" s="550" t="s">
        <v>196</v>
      </c>
      <c r="D1366" s="81">
        <v>0</v>
      </c>
      <c r="E1366" s="536" t="e">
        <f>+D1366/$D$1369</f>
        <v>#DIV/0!</v>
      </c>
    </row>
    <row r="1367" spans="1:5" ht="11.25" hidden="1" customHeight="1">
      <c r="A1367" s="281">
        <v>4</v>
      </c>
      <c r="B1367" s="90" t="s">
        <v>197</v>
      </c>
      <c r="C1367" s="550" t="s">
        <v>198</v>
      </c>
      <c r="D1367" s="81">
        <v>0</v>
      </c>
      <c r="E1367" s="536" t="e">
        <f>+D1367/$D$1369</f>
        <v>#DIV/0!</v>
      </c>
    </row>
    <row r="1368" spans="1:5" ht="11.25" hidden="1" customHeight="1">
      <c r="A1368" s="496"/>
      <c r="B1368" s="656"/>
      <c r="C1368" s="657"/>
      <c r="D1368" s="81"/>
      <c r="E1368" s="633"/>
    </row>
    <row r="1369" spans="1:5" ht="19.5" hidden="1" customHeight="1">
      <c r="A1369" s="737" t="s">
        <v>351</v>
      </c>
      <c r="B1369" s="738"/>
      <c r="C1369" s="739"/>
      <c r="D1369" s="644">
        <f>+D1323+D1340+D1300+D1363+D1357+D1351</f>
        <v>0</v>
      </c>
      <c r="E1369" s="527" t="e">
        <f>+D1369/D1369</f>
        <v>#DIV/0!</v>
      </c>
    </row>
    <row r="1370" spans="1:5" ht="11.25" hidden="1" customHeight="1">
      <c r="B1370" s="311"/>
      <c r="C1370" s="448"/>
    </row>
    <row r="1371" spans="1:5" ht="11.25" hidden="1" customHeight="1">
      <c r="B1371" s="311"/>
      <c r="C1371" s="448"/>
    </row>
    <row r="1372" spans="1:5" ht="11.25" hidden="1" customHeight="1">
      <c r="B1372" s="311"/>
      <c r="C1372" s="448"/>
    </row>
    <row r="1373" spans="1:5" ht="11.25" hidden="1" customHeight="1">
      <c r="B1373" s="311"/>
      <c r="C1373" s="448"/>
    </row>
    <row r="1374" spans="1:5" ht="11.25" hidden="1" customHeight="1">
      <c r="B1374" s="311"/>
      <c r="C1374" s="448"/>
    </row>
    <row r="1375" spans="1:5" ht="11.25" hidden="1" customHeight="1">
      <c r="B1375" s="311"/>
      <c r="C1375" s="448"/>
    </row>
    <row r="1376" spans="1:5" ht="11.25" hidden="1" customHeight="1">
      <c r="B1376" s="560" t="s">
        <v>352</v>
      </c>
      <c r="D1376" s="561" t="s">
        <v>353</v>
      </c>
      <c r="E1376" s="368" t="s">
        <v>354</v>
      </c>
    </row>
    <row r="1377" spans="1:5" ht="11.25" hidden="1" customHeight="1">
      <c r="B1377" s="367"/>
    </row>
    <row r="1378" spans="1:5" ht="11.25" hidden="1" customHeight="1">
      <c r="A1378" s="741" t="s">
        <v>19</v>
      </c>
      <c r="B1378" s="741"/>
      <c r="C1378" s="751" t="s">
        <v>20</v>
      </c>
      <c r="D1378" s="752" t="s">
        <v>21</v>
      </c>
      <c r="E1378" s="740" t="s">
        <v>22</v>
      </c>
    </row>
    <row r="1379" spans="1:5" ht="11.25" hidden="1" customHeight="1">
      <c r="A1379" s="758"/>
      <c r="B1379" s="741"/>
      <c r="C1379" s="751"/>
      <c r="D1379" s="752"/>
      <c r="E1379" s="740"/>
    </row>
    <row r="1380" spans="1:5" ht="11.25" hidden="1" customHeight="1">
      <c r="A1380" s="652"/>
      <c r="B1380" s="653"/>
      <c r="C1380" s="654"/>
      <c r="D1380" s="75"/>
      <c r="E1380" s="655"/>
    </row>
    <row r="1381" spans="1:5" ht="11.25" hidden="1" customHeight="1">
      <c r="A1381" s="532" t="s">
        <v>23</v>
      </c>
      <c r="B1381" s="286" t="s">
        <v>24</v>
      </c>
      <c r="C1381" s="317" t="s">
        <v>25</v>
      </c>
      <c r="D1381" s="89">
        <f>+D1383+D1389+D1395+D1399+D1386</f>
        <v>0</v>
      </c>
      <c r="E1381" s="533" t="e">
        <f>+D1381/$D$1430</f>
        <v>#DIV/0!</v>
      </c>
    </row>
    <row r="1382" spans="1:5" ht="11.25" hidden="1" customHeight="1">
      <c r="A1382" s="532"/>
      <c r="B1382" s="286"/>
      <c r="C1382" s="320"/>
      <c r="D1382" s="89"/>
      <c r="E1382" s="533"/>
    </row>
    <row r="1383" spans="1:5" ht="11.25" hidden="1" customHeight="1">
      <c r="A1383" s="534" t="s">
        <v>26</v>
      </c>
      <c r="B1383" s="294" t="s">
        <v>27</v>
      </c>
      <c r="C1383" s="323" t="s">
        <v>28</v>
      </c>
      <c r="D1383" s="535">
        <f>SUM(D1384:D1384)</f>
        <v>0</v>
      </c>
      <c r="E1383" s="533" t="e">
        <f>+D1383/$D$1430</f>
        <v>#DIV/0!</v>
      </c>
    </row>
    <row r="1384" spans="1:5" ht="11.25" hidden="1" customHeight="1">
      <c r="A1384" s="496" t="s">
        <v>26</v>
      </c>
      <c r="B1384" s="90" t="s">
        <v>29</v>
      </c>
      <c r="C1384" s="318" t="s">
        <v>30</v>
      </c>
      <c r="D1384" s="81">
        <v>0</v>
      </c>
      <c r="E1384" s="536" t="e">
        <f>+D1384/$D$1430</f>
        <v>#DIV/0!</v>
      </c>
    </row>
    <row r="1385" spans="1:5" ht="11.25" hidden="1" customHeight="1">
      <c r="A1385" s="496"/>
      <c r="B1385" s="90"/>
      <c r="D1385" s="81"/>
      <c r="E1385" s="536"/>
    </row>
    <row r="1386" spans="1:5" ht="11.25" hidden="1" customHeight="1">
      <c r="A1386" s="499" t="s">
        <v>26</v>
      </c>
      <c r="B1386" s="537" t="s">
        <v>35</v>
      </c>
      <c r="C1386" s="500" t="s">
        <v>36</v>
      </c>
      <c r="D1386" s="535">
        <f>+D1387</f>
        <v>0</v>
      </c>
      <c r="E1386" s="533" t="e">
        <f>+D1386/$D$1430</f>
        <v>#DIV/0!</v>
      </c>
    </row>
    <row r="1387" spans="1:5" ht="11.25" hidden="1" customHeight="1">
      <c r="A1387" s="493" t="s">
        <v>26</v>
      </c>
      <c r="B1387" s="412" t="s">
        <v>37</v>
      </c>
      <c r="C1387" s="289" t="s">
        <v>38</v>
      </c>
      <c r="D1387" s="81">
        <v>0</v>
      </c>
      <c r="E1387" s="536" t="e">
        <f>+D1387/$D$1430</f>
        <v>#DIV/0!</v>
      </c>
    </row>
    <row r="1388" spans="1:5" ht="11.25" hidden="1" customHeight="1">
      <c r="A1388" s="496"/>
      <c r="B1388" s="90"/>
      <c r="D1388" s="81"/>
      <c r="E1388" s="536"/>
    </row>
    <row r="1389" spans="1:5" ht="11.25" hidden="1" customHeight="1">
      <c r="A1389" s="534" t="s">
        <v>26</v>
      </c>
      <c r="B1389" s="294" t="s">
        <v>41</v>
      </c>
      <c r="C1389" s="323" t="s">
        <v>42</v>
      </c>
      <c r="D1389" s="535">
        <f>SUM(D1390:D1393)</f>
        <v>0</v>
      </c>
      <c r="E1389" s="533" t="e">
        <f>+D1389/$D$1430</f>
        <v>#DIV/0!</v>
      </c>
    </row>
    <row r="1390" spans="1:5" ht="11.25" hidden="1" customHeight="1">
      <c r="A1390" s="496" t="s">
        <v>26</v>
      </c>
      <c r="B1390" s="90" t="s">
        <v>43</v>
      </c>
      <c r="C1390" s="318" t="s">
        <v>44</v>
      </c>
      <c r="D1390" s="81">
        <v>0</v>
      </c>
      <c r="E1390" s="533" t="e">
        <f t="shared" ref="E1390:E1392" si="13">+D1390/$D$1430</f>
        <v>#DIV/0!</v>
      </c>
    </row>
    <row r="1391" spans="1:5" ht="11.25" hidden="1" customHeight="1">
      <c r="A1391" s="496" t="s">
        <v>26</v>
      </c>
      <c r="B1391" s="90" t="s">
        <v>45</v>
      </c>
      <c r="C1391" s="318" t="s">
        <v>46</v>
      </c>
      <c r="D1391" s="81">
        <f>+(D1383+D1386+D1390+D1393)/12</f>
        <v>0</v>
      </c>
      <c r="E1391" s="533" t="e">
        <f t="shared" si="13"/>
        <v>#DIV/0!</v>
      </c>
    </row>
    <row r="1392" spans="1:5" ht="11.25" hidden="1" customHeight="1">
      <c r="A1392" s="496"/>
      <c r="B1392" s="90" t="s">
        <v>47</v>
      </c>
      <c r="C1392" s="318" t="s">
        <v>48</v>
      </c>
      <c r="D1392" s="81">
        <v>0</v>
      </c>
      <c r="E1392" s="536" t="e">
        <f t="shared" si="13"/>
        <v>#DIV/0!</v>
      </c>
    </row>
    <row r="1393" spans="1:5" ht="11.25" hidden="1" customHeight="1">
      <c r="A1393" s="496" t="s">
        <v>26</v>
      </c>
      <c r="B1393" s="90" t="s">
        <v>342</v>
      </c>
      <c r="C1393" s="318" t="s">
        <v>343</v>
      </c>
      <c r="D1393" s="81">
        <v>0</v>
      </c>
      <c r="E1393" s="536" t="e">
        <f>+D1393/$D$1430</f>
        <v>#DIV/0!</v>
      </c>
    </row>
    <row r="1394" spans="1:5" ht="11.25" hidden="1" customHeight="1">
      <c r="A1394" s="496"/>
      <c r="B1394" s="90"/>
      <c r="D1394" s="81"/>
      <c r="E1394" s="536"/>
    </row>
    <row r="1395" spans="1:5" ht="20.399999999999999" hidden="1">
      <c r="A1395" s="499" t="s">
        <v>49</v>
      </c>
      <c r="B1395" s="538" t="s">
        <v>50</v>
      </c>
      <c r="C1395" s="332" t="s">
        <v>51</v>
      </c>
      <c r="D1395" s="535">
        <f>SUM(D1396:D1397)</f>
        <v>0</v>
      </c>
      <c r="E1395" s="533" t="e">
        <f>+D1395/$D$1430</f>
        <v>#DIV/0!</v>
      </c>
    </row>
    <row r="1396" spans="1:5" ht="20.399999999999999" hidden="1">
      <c r="A1396" s="281" t="s">
        <v>49</v>
      </c>
      <c r="B1396" s="279" t="s">
        <v>52</v>
      </c>
      <c r="C1396" s="336" t="s">
        <v>53</v>
      </c>
      <c r="D1396" s="81">
        <v>0</v>
      </c>
      <c r="E1396" s="536" t="e">
        <f>+D1396/$D$1430</f>
        <v>#DIV/0!</v>
      </c>
    </row>
    <row r="1397" spans="1:5" ht="10.199999999999999" hidden="1" customHeight="1">
      <c r="A1397" s="281" t="s">
        <v>49</v>
      </c>
      <c r="B1397" s="279" t="s">
        <v>54</v>
      </c>
      <c r="C1397" s="336" t="s">
        <v>55</v>
      </c>
      <c r="D1397" s="81">
        <v>0</v>
      </c>
      <c r="E1397" s="536" t="e">
        <f>+D1397/$D$1430</f>
        <v>#DIV/0!</v>
      </c>
    </row>
    <row r="1398" spans="1:5" ht="11.25" hidden="1" customHeight="1">
      <c r="A1398" s="290"/>
      <c r="B1398" s="279"/>
      <c r="C1398" s="339"/>
      <c r="D1398" s="81"/>
      <c r="E1398" s="536"/>
    </row>
    <row r="1399" spans="1:5" ht="20.399999999999999" hidden="1">
      <c r="A1399" s="499" t="s">
        <v>49</v>
      </c>
      <c r="B1399" s="538" t="s">
        <v>56</v>
      </c>
      <c r="C1399" s="332" t="s">
        <v>57</v>
      </c>
      <c r="D1399" s="535">
        <f>SUM(D1400:D1402)</f>
        <v>0</v>
      </c>
      <c r="E1399" s="533" t="e">
        <f>+D1399/$D$1430</f>
        <v>#DIV/0!</v>
      </c>
    </row>
    <row r="1400" spans="1:5" ht="20.399999999999999" hidden="1">
      <c r="A1400" s="281" t="s">
        <v>49</v>
      </c>
      <c r="B1400" s="279" t="s">
        <v>58</v>
      </c>
      <c r="C1400" s="336" t="s">
        <v>59</v>
      </c>
      <c r="D1400" s="81">
        <v>0</v>
      </c>
      <c r="E1400" s="536" t="e">
        <f>+D1400/$D$1430</f>
        <v>#DIV/0!</v>
      </c>
    </row>
    <row r="1401" spans="1:5" s="68" customFormat="1" ht="20.399999999999999" hidden="1">
      <c r="A1401" s="493" t="s">
        <v>49</v>
      </c>
      <c r="B1401" s="412" t="s">
        <v>60</v>
      </c>
      <c r="C1401" s="289" t="s">
        <v>61</v>
      </c>
      <c r="D1401" s="81">
        <v>0</v>
      </c>
      <c r="E1401" s="536" t="e">
        <f>+D1401/$D$1430</f>
        <v>#DIV/0!</v>
      </c>
    </row>
    <row r="1402" spans="1:5" ht="11.25" hidden="1" customHeight="1">
      <c r="A1402" s="493" t="s">
        <v>49</v>
      </c>
      <c r="B1402" s="412" t="s">
        <v>62</v>
      </c>
      <c r="C1402" s="289" t="s">
        <v>63</v>
      </c>
      <c r="D1402" s="81">
        <v>0</v>
      </c>
      <c r="E1402" s="536" t="e">
        <f>+D1402/$D$1430</f>
        <v>#DIV/0!</v>
      </c>
    </row>
    <row r="1403" spans="1:5" ht="11.25" hidden="1" customHeight="1">
      <c r="A1403" s="496"/>
      <c r="B1403" s="653"/>
      <c r="C1403" s="640"/>
      <c r="D1403" s="81"/>
      <c r="E1403" s="633"/>
    </row>
    <row r="1404" spans="1:5" ht="11.25" hidden="1" customHeight="1">
      <c r="A1404" s="496"/>
      <c r="B1404" s="653"/>
      <c r="C1404" s="640"/>
      <c r="D1404" s="81"/>
      <c r="E1404" s="633"/>
    </row>
    <row r="1405" spans="1:5" ht="11.25" hidden="1" customHeight="1">
      <c r="A1405" s="639" t="s">
        <v>64</v>
      </c>
      <c r="B1405" s="286" t="s">
        <v>205</v>
      </c>
      <c r="C1405" s="640" t="s">
        <v>65</v>
      </c>
      <c r="D1405" s="89">
        <f>+D1413+D1407+D1410</f>
        <v>0</v>
      </c>
      <c r="E1405" s="533" t="e">
        <f>+D1405/$D$1430</f>
        <v>#DIV/0!</v>
      </c>
    </row>
    <row r="1406" spans="1:5" ht="11.25" hidden="1" customHeight="1">
      <c r="A1406" s="496"/>
      <c r="B1406" s="498"/>
      <c r="C1406" s="550"/>
      <c r="D1406" s="81"/>
      <c r="E1406" s="633"/>
    </row>
    <row r="1407" spans="1:5" ht="11.25" hidden="1" customHeight="1">
      <c r="A1407" s="499" t="s">
        <v>64</v>
      </c>
      <c r="B1407" s="294">
        <v>1.01</v>
      </c>
      <c r="C1407" s="617" t="s">
        <v>67</v>
      </c>
      <c r="D1407" s="535">
        <f>+D1408</f>
        <v>0</v>
      </c>
      <c r="E1407" s="533" t="e">
        <f>+D1407/$D$1430</f>
        <v>#DIV/0!</v>
      </c>
    </row>
    <row r="1408" spans="1:5" ht="11.25" hidden="1" customHeight="1">
      <c r="A1408" s="281" t="s">
        <v>64</v>
      </c>
      <c r="B1408" s="90" t="s">
        <v>330</v>
      </c>
      <c r="C1408" s="658" t="s">
        <v>590</v>
      </c>
      <c r="D1408" s="81"/>
      <c r="E1408" s="633" t="e">
        <f>+D1408/$D$1430</f>
        <v>#DIV/0!</v>
      </c>
    </row>
    <row r="1409" spans="1:5" ht="11.25" hidden="1" customHeight="1">
      <c r="A1409" s="496"/>
      <c r="B1409" s="498"/>
      <c r="C1409" s="550"/>
      <c r="D1409" s="81"/>
      <c r="E1409" s="633"/>
    </row>
    <row r="1410" spans="1:5" ht="11.25" hidden="1" customHeight="1">
      <c r="A1410" s="499" t="s">
        <v>64</v>
      </c>
      <c r="B1410" s="294">
        <v>1.04</v>
      </c>
      <c r="C1410" s="617" t="s">
        <v>90</v>
      </c>
      <c r="D1410" s="535">
        <f>+D1411</f>
        <v>0</v>
      </c>
      <c r="E1410" s="533" t="e">
        <f>+D1410/$D$1430</f>
        <v>#DIV/0!</v>
      </c>
    </row>
    <row r="1411" spans="1:5" ht="11.25" hidden="1" customHeight="1">
      <c r="A1411" s="281" t="s">
        <v>64</v>
      </c>
      <c r="B1411" s="90" t="s">
        <v>97</v>
      </c>
      <c r="C1411" s="658" t="s">
        <v>98</v>
      </c>
      <c r="D1411" s="81"/>
      <c r="E1411" s="633" t="e">
        <f>+D1411/$D$1430</f>
        <v>#DIV/0!</v>
      </c>
    </row>
    <row r="1412" spans="1:5" ht="11.25" hidden="1" customHeight="1">
      <c r="A1412" s="496"/>
      <c r="B1412" s="498"/>
      <c r="C1412" s="550"/>
      <c r="D1412" s="81"/>
      <c r="E1412" s="633"/>
    </row>
    <row r="1413" spans="1:5" ht="11.25" hidden="1" customHeight="1">
      <c r="A1413" s="499" t="s">
        <v>64</v>
      </c>
      <c r="B1413" s="294" t="s">
        <v>251</v>
      </c>
      <c r="C1413" s="617" t="s">
        <v>103</v>
      </c>
      <c r="D1413" s="535">
        <f>+D1414+D1415</f>
        <v>0</v>
      </c>
      <c r="E1413" s="533" t="e">
        <f>+D1413/$D$1430</f>
        <v>#DIV/0!</v>
      </c>
    </row>
    <row r="1414" spans="1:5" ht="10.199999999999999" hidden="1">
      <c r="A1414" s="281" t="s">
        <v>64</v>
      </c>
      <c r="B1414" s="90" t="s">
        <v>108</v>
      </c>
      <c r="C1414" s="658" t="s">
        <v>109</v>
      </c>
      <c r="D1414" s="81">
        <v>0</v>
      </c>
      <c r="E1414" s="536" t="e">
        <f>+D1414/$D$1430</f>
        <v>#DIV/0!</v>
      </c>
    </row>
    <row r="1415" spans="1:5" ht="11.25" hidden="1" customHeight="1">
      <c r="A1415" s="281" t="s">
        <v>64</v>
      </c>
      <c r="B1415" s="90" t="s">
        <v>110</v>
      </c>
      <c r="C1415" s="658" t="s">
        <v>111</v>
      </c>
      <c r="D1415" s="81">
        <v>0</v>
      </c>
      <c r="E1415" s="536" t="e">
        <f>+D1415/$D$1430</f>
        <v>#DIV/0!</v>
      </c>
    </row>
    <row r="1416" spans="1:5" ht="11.25" hidden="1" customHeight="1">
      <c r="A1416" s="496"/>
      <c r="B1416" s="498"/>
      <c r="C1416" s="550"/>
      <c r="D1416" s="81"/>
      <c r="E1416" s="633"/>
    </row>
    <row r="1417" spans="1:5" ht="10.199999999999999" hidden="1">
      <c r="A1417" s="496"/>
      <c r="B1417" s="286"/>
      <c r="C1417" s="657"/>
      <c r="D1417" s="81"/>
      <c r="E1417" s="633"/>
    </row>
    <row r="1418" spans="1:5" ht="10.199999999999999" hidden="1">
      <c r="A1418" s="639" t="s">
        <v>64</v>
      </c>
      <c r="B1418" s="286">
        <v>2</v>
      </c>
      <c r="C1418" s="640" t="s">
        <v>122</v>
      </c>
      <c r="D1418" s="89">
        <f>+D1420</f>
        <v>0</v>
      </c>
      <c r="E1418" s="533" t="e">
        <f>+D1418/$D$1430</f>
        <v>#DIV/0!</v>
      </c>
    </row>
    <row r="1419" spans="1:5" ht="10.199999999999999" hidden="1">
      <c r="A1419" s="496"/>
      <c r="B1419" s="286"/>
      <c r="C1419" s="657"/>
      <c r="D1419" s="81"/>
      <c r="E1419" s="633"/>
    </row>
    <row r="1420" spans="1:5" ht="20.399999999999999" hidden="1">
      <c r="A1420" s="499" t="s">
        <v>64</v>
      </c>
      <c r="B1420" s="294" t="s">
        <v>131</v>
      </c>
      <c r="C1420" s="617" t="s">
        <v>132</v>
      </c>
      <c r="D1420" s="539">
        <f>+D1421+D1422</f>
        <v>0</v>
      </c>
      <c r="E1420" s="533" t="e">
        <f>+D1420/$D$1430</f>
        <v>#DIV/0!</v>
      </c>
    </row>
    <row r="1421" spans="1:5" ht="10.199999999999999" hidden="1">
      <c r="A1421" s="281" t="s">
        <v>64</v>
      </c>
      <c r="B1421" s="90" t="s">
        <v>254</v>
      </c>
      <c r="C1421" s="550" t="s">
        <v>255</v>
      </c>
      <c r="D1421" s="81">
        <v>0</v>
      </c>
      <c r="E1421" s="536" t="e">
        <f>+D1421/$D$1430</f>
        <v>#DIV/0!</v>
      </c>
    </row>
    <row r="1422" spans="1:5" ht="10.199999999999999" hidden="1">
      <c r="A1422" s="281" t="s">
        <v>64</v>
      </c>
      <c r="B1422" s="90" t="s">
        <v>240</v>
      </c>
      <c r="C1422" s="550" t="s">
        <v>241</v>
      </c>
      <c r="D1422" s="81">
        <v>0</v>
      </c>
      <c r="E1422" s="536" t="e">
        <f>+D1422/$D$1430</f>
        <v>#DIV/0!</v>
      </c>
    </row>
    <row r="1423" spans="1:5" ht="10.199999999999999" hidden="1">
      <c r="A1423" s="281"/>
      <c r="B1423" s="90"/>
      <c r="C1423" s="550"/>
      <c r="D1423" s="81"/>
      <c r="E1423" s="633"/>
    </row>
    <row r="1424" spans="1:5" ht="10.199999999999999" hidden="1">
      <c r="A1424" s="281"/>
      <c r="B1424" s="90"/>
      <c r="C1424" s="550"/>
      <c r="D1424" s="81"/>
      <c r="E1424" s="633"/>
    </row>
    <row r="1425" spans="1:5" ht="10.199999999999999" hidden="1">
      <c r="A1425" s="639">
        <v>4</v>
      </c>
      <c r="B1425" s="286" t="s">
        <v>191</v>
      </c>
      <c r="C1425" s="640" t="s">
        <v>192</v>
      </c>
      <c r="D1425" s="89">
        <f>+D1427</f>
        <v>0</v>
      </c>
      <c r="E1425" s="533" t="e">
        <f>+D1425/$D$1430</f>
        <v>#DIV/0!</v>
      </c>
    </row>
    <row r="1426" spans="1:5" ht="10.199999999999999" hidden="1">
      <c r="A1426" s="496"/>
      <c r="B1426" s="286"/>
      <c r="C1426" s="657"/>
      <c r="D1426" s="81"/>
      <c r="E1426" s="633"/>
    </row>
    <row r="1427" spans="1:5" ht="10.199999999999999" hidden="1">
      <c r="A1427" s="499">
        <v>4</v>
      </c>
      <c r="B1427" s="294" t="s">
        <v>193</v>
      </c>
      <c r="C1427" s="617" t="s">
        <v>194</v>
      </c>
      <c r="D1427" s="539">
        <f>+D1428</f>
        <v>0</v>
      </c>
      <c r="E1427" s="533" t="e">
        <f>+D1427/$D$1430</f>
        <v>#DIV/0!</v>
      </c>
    </row>
    <row r="1428" spans="1:5" ht="10.199999999999999" hidden="1">
      <c r="A1428" s="281">
        <v>4</v>
      </c>
      <c r="B1428" s="90" t="s">
        <v>195</v>
      </c>
      <c r="C1428" s="550" t="s">
        <v>196</v>
      </c>
      <c r="D1428" s="81">
        <v>0</v>
      </c>
      <c r="E1428" s="536" t="e">
        <f>+D1428/$D$1430</f>
        <v>#DIV/0!</v>
      </c>
    </row>
    <row r="1429" spans="1:5" ht="10.199999999999999" hidden="1">
      <c r="A1429" s="496"/>
      <c r="B1429" s="656"/>
      <c r="C1429" s="657"/>
      <c r="D1429" s="81"/>
      <c r="E1429" s="633"/>
    </row>
    <row r="1430" spans="1:5" ht="15.6" hidden="1" customHeight="1">
      <c r="A1430" s="737" t="s">
        <v>355</v>
      </c>
      <c r="B1430" s="738"/>
      <c r="C1430" s="739"/>
      <c r="D1430" s="644">
        <f>+D1405+D1418+D1381+D1425</f>
        <v>0</v>
      </c>
      <c r="E1430" s="527" t="e">
        <f>+D1430/D1430</f>
        <v>#DIV/0!</v>
      </c>
    </row>
    <row r="1431" spans="1:5" ht="10.199999999999999" hidden="1">
      <c r="C1431" s="481"/>
      <c r="D1431" s="352"/>
    </row>
    <row r="1432" spans="1:5" ht="10.199999999999999" hidden="1">
      <c r="C1432" s="481"/>
      <c r="D1432" s="352"/>
    </row>
    <row r="1433" spans="1:5" ht="10.199999999999999" hidden="1">
      <c r="C1433" s="481"/>
      <c r="D1433" s="352"/>
    </row>
    <row r="1434" spans="1:5" ht="10.199999999999999" hidden="1">
      <c r="C1434" s="481"/>
      <c r="D1434" s="352"/>
    </row>
    <row r="1435" spans="1:5" ht="10.199999999999999" hidden="1">
      <c r="C1435" s="481"/>
      <c r="D1435" s="352"/>
    </row>
    <row r="1436" spans="1:5" ht="10.199999999999999">
      <c r="B1436" s="560" t="s">
        <v>356</v>
      </c>
      <c r="D1436" s="561" t="s">
        <v>357</v>
      </c>
    </row>
    <row r="1437" spans="1:5" ht="10.199999999999999">
      <c r="C1437" s="481"/>
      <c r="D1437" s="352"/>
    </row>
    <row r="1438" spans="1:5" ht="10.199999999999999">
      <c r="A1438" s="741" t="s">
        <v>19</v>
      </c>
      <c r="B1438" s="741"/>
      <c r="C1438" s="751" t="s">
        <v>20</v>
      </c>
      <c r="D1438" s="752" t="s">
        <v>21</v>
      </c>
      <c r="E1438" s="740" t="s">
        <v>22</v>
      </c>
    </row>
    <row r="1439" spans="1:5" ht="10.199999999999999">
      <c r="A1439" s="741"/>
      <c r="B1439" s="741"/>
      <c r="C1439" s="751"/>
      <c r="D1439" s="752"/>
      <c r="E1439" s="740"/>
    </row>
    <row r="1440" spans="1:5" ht="10.199999999999999">
      <c r="A1440" s="528"/>
      <c r="B1440" s="529"/>
      <c r="C1440" s="355"/>
      <c r="D1440" s="530"/>
      <c r="E1440" s="531"/>
    </row>
    <row r="1441" spans="1:5" ht="10.199999999999999" hidden="1">
      <c r="A1441" s="532" t="s">
        <v>23</v>
      </c>
      <c r="B1441" s="286" t="s">
        <v>24</v>
      </c>
      <c r="C1441" s="317" t="s">
        <v>25</v>
      </c>
      <c r="D1441" s="89">
        <f>+D1443+D1450+D1455+D1459+D1447</f>
        <v>0</v>
      </c>
      <c r="E1441" s="533">
        <f>+D1441/$D$1566</f>
        <v>0</v>
      </c>
    </row>
    <row r="1442" spans="1:5" ht="10.199999999999999" hidden="1">
      <c r="A1442" s="532"/>
      <c r="B1442" s="286"/>
      <c r="C1442" s="320"/>
      <c r="D1442" s="89"/>
      <c r="E1442" s="533"/>
    </row>
    <row r="1443" spans="1:5" ht="10.199999999999999" hidden="1">
      <c r="A1443" s="534" t="s">
        <v>26</v>
      </c>
      <c r="B1443" s="294" t="s">
        <v>27</v>
      </c>
      <c r="C1443" s="323" t="s">
        <v>28</v>
      </c>
      <c r="D1443" s="535">
        <f>SUM(D1444:D1445)</f>
        <v>0</v>
      </c>
      <c r="E1443" s="533">
        <f>+D1443/$D$1566</f>
        <v>0</v>
      </c>
    </row>
    <row r="1444" spans="1:5" ht="10.199999999999999" hidden="1">
      <c r="A1444" s="496" t="s">
        <v>26</v>
      </c>
      <c r="B1444" s="90" t="s">
        <v>29</v>
      </c>
      <c r="C1444" s="318" t="s">
        <v>30</v>
      </c>
      <c r="D1444" s="81">
        <f>+D1571+D1684</f>
        <v>0</v>
      </c>
      <c r="E1444" s="536">
        <f>+D1444/$D$1566</f>
        <v>0</v>
      </c>
    </row>
    <row r="1445" spans="1:5" ht="10.199999999999999" hidden="1">
      <c r="A1445" s="496" t="s">
        <v>26</v>
      </c>
      <c r="B1445" s="90" t="s">
        <v>31</v>
      </c>
      <c r="C1445" s="318" t="s">
        <v>32</v>
      </c>
      <c r="D1445" s="81">
        <f>+D1616</f>
        <v>0</v>
      </c>
      <c r="E1445" s="536">
        <f>+D1445/$D$1566</f>
        <v>0</v>
      </c>
    </row>
    <row r="1446" spans="1:5" ht="10.199999999999999" hidden="1">
      <c r="A1446" s="496"/>
      <c r="B1446" s="90"/>
      <c r="D1446" s="81"/>
      <c r="E1446" s="536"/>
    </row>
    <row r="1447" spans="1:5" ht="10.199999999999999" hidden="1">
      <c r="A1447" s="534" t="s">
        <v>26</v>
      </c>
      <c r="B1447" s="294" t="s">
        <v>35</v>
      </c>
      <c r="C1447" s="323" t="s">
        <v>36</v>
      </c>
      <c r="D1447" s="535">
        <f>+D1448</f>
        <v>0</v>
      </c>
      <c r="E1447" s="533">
        <f>+D1447/$D$1566</f>
        <v>0</v>
      </c>
    </row>
    <row r="1448" spans="1:5" ht="10.199999999999999" hidden="1">
      <c r="A1448" s="496" t="s">
        <v>26</v>
      </c>
      <c r="B1448" s="90" t="s">
        <v>37</v>
      </c>
      <c r="C1448" s="318" t="s">
        <v>38</v>
      </c>
      <c r="D1448" s="81">
        <f>+D1572</f>
        <v>0</v>
      </c>
      <c r="E1448" s="536">
        <f>+D1448/$D$1566</f>
        <v>0</v>
      </c>
    </row>
    <row r="1449" spans="1:5" ht="10.199999999999999" hidden="1">
      <c r="A1449" s="496"/>
      <c r="B1449" s="90"/>
      <c r="D1449" s="81"/>
      <c r="E1449" s="536"/>
    </row>
    <row r="1450" spans="1:5" ht="10.199999999999999" hidden="1">
      <c r="A1450" s="534" t="s">
        <v>26</v>
      </c>
      <c r="B1450" s="294" t="s">
        <v>41</v>
      </c>
      <c r="C1450" s="323" t="s">
        <v>42</v>
      </c>
      <c r="D1450" s="535">
        <f>SUM(D1451:D1453)</f>
        <v>0</v>
      </c>
      <c r="E1450" s="533">
        <f>+D1450/$D$1566</f>
        <v>0</v>
      </c>
    </row>
    <row r="1451" spans="1:5" ht="10.199999999999999" hidden="1">
      <c r="A1451" s="496" t="s">
        <v>26</v>
      </c>
      <c r="B1451" s="90" t="s">
        <v>43</v>
      </c>
      <c r="C1451" s="318" t="s">
        <v>44</v>
      </c>
      <c r="D1451" s="81">
        <f>+D1573+D1685</f>
        <v>0</v>
      </c>
      <c r="E1451" s="536">
        <f>+D1451/$D$1566</f>
        <v>0</v>
      </c>
    </row>
    <row r="1452" spans="1:5" ht="10.199999999999999" hidden="1">
      <c r="A1452" s="496" t="s">
        <v>26</v>
      </c>
      <c r="B1452" s="90" t="s">
        <v>45</v>
      </c>
      <c r="C1452" s="318" t="s">
        <v>46</v>
      </c>
      <c r="D1452" s="81">
        <f>+D1574+D1686</f>
        <v>0</v>
      </c>
      <c r="E1452" s="536">
        <f>+D1452/$D$1566</f>
        <v>0</v>
      </c>
    </row>
    <row r="1453" spans="1:5" ht="10.199999999999999" hidden="1">
      <c r="A1453" s="496" t="s">
        <v>26</v>
      </c>
      <c r="B1453" s="90" t="s">
        <v>47</v>
      </c>
      <c r="C1453" s="318" t="s">
        <v>48</v>
      </c>
      <c r="D1453" s="81">
        <f>+D1575+D1668+D1618</f>
        <v>0</v>
      </c>
      <c r="E1453" s="536">
        <f>+D1453/$D$1566</f>
        <v>0</v>
      </c>
    </row>
    <row r="1454" spans="1:5" ht="10.199999999999999" hidden="1">
      <c r="A1454" s="496"/>
      <c r="B1454" s="90"/>
      <c r="D1454" s="81"/>
      <c r="E1454" s="533"/>
    </row>
    <row r="1455" spans="1:5" ht="20.399999999999999" hidden="1">
      <c r="A1455" s="499" t="s">
        <v>49</v>
      </c>
      <c r="B1455" s="538" t="s">
        <v>50</v>
      </c>
      <c r="C1455" s="332" t="s">
        <v>51</v>
      </c>
      <c r="D1455" s="539">
        <f>SUM(D1456:D1457)</f>
        <v>0</v>
      </c>
      <c r="E1455" s="533">
        <f>+D1455/$D$1566</f>
        <v>0</v>
      </c>
    </row>
    <row r="1456" spans="1:5" ht="20.399999999999999" hidden="1">
      <c r="A1456" s="281" t="s">
        <v>49</v>
      </c>
      <c r="B1456" s="279" t="s">
        <v>52</v>
      </c>
      <c r="C1456" s="336" t="s">
        <v>53</v>
      </c>
      <c r="D1456" s="540">
        <f>+D1576+D1687</f>
        <v>0</v>
      </c>
      <c r="E1456" s="536">
        <f>+D1456/$D$1566</f>
        <v>0</v>
      </c>
    </row>
    <row r="1457" spans="1:5" ht="10.199999999999999" hidden="1">
      <c r="A1457" s="281" t="s">
        <v>49</v>
      </c>
      <c r="B1457" s="279" t="s">
        <v>54</v>
      </c>
      <c r="C1457" s="336" t="s">
        <v>55</v>
      </c>
      <c r="D1457" s="540">
        <f>+D1577+D1688</f>
        <v>0</v>
      </c>
      <c r="E1457" s="536">
        <f>+D1457/$D$1566</f>
        <v>0</v>
      </c>
    </row>
    <row r="1458" spans="1:5" ht="10.199999999999999" hidden="1">
      <c r="A1458" s="290"/>
      <c r="B1458" s="279"/>
      <c r="C1458" s="339"/>
      <c r="D1458" s="540"/>
      <c r="E1458" s="533"/>
    </row>
    <row r="1459" spans="1:5" ht="20.399999999999999" hidden="1">
      <c r="A1459" s="499" t="s">
        <v>49</v>
      </c>
      <c r="B1459" s="538" t="s">
        <v>56</v>
      </c>
      <c r="C1459" s="332" t="s">
        <v>57</v>
      </c>
      <c r="D1459" s="539">
        <f>SUM(D1460:D1462)</f>
        <v>0</v>
      </c>
      <c r="E1459" s="533">
        <f>+D1459/$D$1566</f>
        <v>0</v>
      </c>
    </row>
    <row r="1460" spans="1:5" ht="20.399999999999999" hidden="1">
      <c r="A1460" s="281" t="s">
        <v>49</v>
      </c>
      <c r="B1460" s="279" t="s">
        <v>58</v>
      </c>
      <c r="C1460" s="336" t="s">
        <v>59</v>
      </c>
      <c r="D1460" s="540">
        <f>+D1578+D1689</f>
        <v>0</v>
      </c>
      <c r="E1460" s="536">
        <f>+D1460/$D$1566</f>
        <v>0</v>
      </c>
    </row>
    <row r="1461" spans="1:5" ht="20.399999999999999" hidden="1">
      <c r="A1461" s="493" t="s">
        <v>49</v>
      </c>
      <c r="B1461" s="412" t="s">
        <v>60</v>
      </c>
      <c r="C1461" s="289" t="s">
        <v>61</v>
      </c>
      <c r="D1461" s="540">
        <f>+D1579+D1690</f>
        <v>0</v>
      </c>
      <c r="E1461" s="536">
        <f>+D1461/$D$1566</f>
        <v>0</v>
      </c>
    </row>
    <row r="1462" spans="1:5" ht="10.199999999999999" hidden="1">
      <c r="A1462" s="493" t="s">
        <v>49</v>
      </c>
      <c r="B1462" s="412" t="s">
        <v>62</v>
      </c>
      <c r="C1462" s="289" t="s">
        <v>63</v>
      </c>
      <c r="D1462" s="540">
        <f>+D1580+D1691</f>
        <v>0</v>
      </c>
      <c r="E1462" s="536">
        <f>+D1462/$D$1566</f>
        <v>0</v>
      </c>
    </row>
    <row r="1463" spans="1:5" ht="10.199999999999999" hidden="1">
      <c r="A1463" s="290"/>
      <c r="B1463" s="279"/>
      <c r="C1463" s="552"/>
      <c r="D1463" s="540"/>
      <c r="E1463" s="533"/>
    </row>
    <row r="1464" spans="1:5" ht="10.199999999999999" hidden="1">
      <c r="A1464" s="290"/>
      <c r="B1464" s="279"/>
      <c r="C1464" s="339"/>
      <c r="D1464" s="540"/>
      <c r="E1464" s="533"/>
    </row>
    <row r="1465" spans="1:5" ht="10.199999999999999">
      <c r="A1465" s="532" t="s">
        <v>64</v>
      </c>
      <c r="B1465" s="286" t="s">
        <v>205</v>
      </c>
      <c r="C1465" s="317" t="s">
        <v>65</v>
      </c>
      <c r="D1465" s="89">
        <f>+D1467+D1473+D1484++D1477+D1490+D1494+D1487+D1470</f>
        <v>-2000000</v>
      </c>
      <c r="E1465" s="533">
        <f>+D1465/$D$1566</f>
        <v>0.38461538461538464</v>
      </c>
    </row>
    <row r="1466" spans="1:5" ht="10.199999999999999">
      <c r="A1466" s="532"/>
      <c r="B1466" s="286"/>
      <c r="C1466" s="320"/>
      <c r="D1466" s="89"/>
      <c r="E1466" s="533"/>
    </row>
    <row r="1467" spans="1:5" ht="10.199999999999999" hidden="1">
      <c r="A1467" s="534" t="s">
        <v>64</v>
      </c>
      <c r="B1467" s="294" t="s">
        <v>66</v>
      </c>
      <c r="C1467" s="323" t="s">
        <v>67</v>
      </c>
      <c r="D1467" s="535">
        <f>+D1468</f>
        <v>0</v>
      </c>
      <c r="E1467" s="533">
        <f>+D1467/$D$1566</f>
        <v>0</v>
      </c>
    </row>
    <row r="1468" spans="1:5" ht="10.199999999999999" hidden="1">
      <c r="A1468" s="496" t="s">
        <v>64</v>
      </c>
      <c r="B1468" s="90" t="s">
        <v>70</v>
      </c>
      <c r="C1468" s="318" t="s">
        <v>71</v>
      </c>
      <c r="D1468" s="81">
        <f>+D1692</f>
        <v>0</v>
      </c>
      <c r="E1468" s="536">
        <f>+D1468/$D$1566</f>
        <v>0</v>
      </c>
    </row>
    <row r="1469" spans="1:5" ht="10.199999999999999" hidden="1">
      <c r="A1469" s="496"/>
      <c r="B1469" s="90"/>
      <c r="D1469" s="81"/>
      <c r="E1469" s="536"/>
    </row>
    <row r="1470" spans="1:5" ht="10.199999999999999" hidden="1">
      <c r="A1470" s="534" t="s">
        <v>64</v>
      </c>
      <c r="B1470" s="294" t="s">
        <v>72</v>
      </c>
      <c r="C1470" s="323" t="s">
        <v>73</v>
      </c>
      <c r="D1470" s="535">
        <f>+D1471</f>
        <v>0</v>
      </c>
      <c r="E1470" s="533">
        <f>+D1470/$D$1566</f>
        <v>0</v>
      </c>
    </row>
    <row r="1471" spans="1:5" ht="10.199999999999999" hidden="1">
      <c r="A1471" s="496" t="s">
        <v>64</v>
      </c>
      <c r="B1471" s="90" t="s">
        <v>358</v>
      </c>
      <c r="C1471" s="318" t="s">
        <v>359</v>
      </c>
      <c r="D1471" s="81">
        <f>+D1625</f>
        <v>0</v>
      </c>
      <c r="E1471" s="536">
        <f>+D1471/$D$1566</f>
        <v>0</v>
      </c>
    </row>
    <row r="1472" spans="1:5" ht="10.199999999999999" hidden="1">
      <c r="A1472" s="496"/>
      <c r="B1472" s="90"/>
      <c r="D1472" s="81"/>
      <c r="E1472" s="536"/>
    </row>
    <row r="1473" spans="1:5" ht="10.199999999999999">
      <c r="A1473" s="534" t="s">
        <v>64</v>
      </c>
      <c r="B1473" s="294">
        <v>1.03</v>
      </c>
      <c r="C1473" s="323" t="s">
        <v>78</v>
      </c>
      <c r="D1473" s="535">
        <f>SUM(D1474:D1475)</f>
        <v>-1500000</v>
      </c>
      <c r="E1473" s="533">
        <f>+D1473/$D$1566</f>
        <v>0.28846153846153844</v>
      </c>
    </row>
    <row r="1474" spans="1:5" ht="10.199999999999999">
      <c r="A1474" s="496" t="s">
        <v>64</v>
      </c>
      <c r="B1474" s="90" t="s">
        <v>79</v>
      </c>
      <c r="C1474" s="318" t="s">
        <v>80</v>
      </c>
      <c r="D1474" s="81">
        <f>+D1693+D1581</f>
        <v>-1500000</v>
      </c>
      <c r="E1474" s="536">
        <f>+D1474/$D$1566</f>
        <v>0.28846153846153844</v>
      </c>
    </row>
    <row r="1475" spans="1:5" ht="10.199999999999999" hidden="1">
      <c r="A1475" s="496" t="s">
        <v>64</v>
      </c>
      <c r="B1475" s="90" t="s">
        <v>81</v>
      </c>
      <c r="C1475" s="318" t="s">
        <v>82</v>
      </c>
      <c r="D1475" s="81">
        <f>+D1694+D1582</f>
        <v>0</v>
      </c>
      <c r="E1475" s="536">
        <f>+D1475/$D$1566</f>
        <v>0</v>
      </c>
    </row>
    <row r="1476" spans="1:5" ht="10.199999999999999">
      <c r="A1476" s="496"/>
      <c r="B1476" s="90"/>
      <c r="D1476" s="81"/>
      <c r="E1476" s="536"/>
    </row>
    <row r="1477" spans="1:5" ht="12.9" hidden="1" customHeight="1">
      <c r="A1477" s="534" t="s">
        <v>64</v>
      </c>
      <c r="B1477" s="294">
        <v>1.04</v>
      </c>
      <c r="C1477" s="323" t="s">
        <v>90</v>
      </c>
      <c r="D1477" s="535">
        <f>SUM(D1478:D1482)</f>
        <v>0</v>
      </c>
      <c r="E1477" s="533">
        <f>+D1477/D1566</f>
        <v>0</v>
      </c>
    </row>
    <row r="1478" spans="1:5" ht="12.9" hidden="1" customHeight="1">
      <c r="A1478" s="496" t="s">
        <v>64</v>
      </c>
      <c r="B1478" s="90" t="s">
        <v>360</v>
      </c>
      <c r="C1478" s="318" t="s">
        <v>361</v>
      </c>
      <c r="D1478" s="81">
        <f>+D1669</f>
        <v>0</v>
      </c>
      <c r="E1478" s="536">
        <f>+D1478/D1566</f>
        <v>0</v>
      </c>
    </row>
    <row r="1479" spans="1:5" ht="10.199999999999999" hidden="1">
      <c r="A1479" s="496" t="s">
        <v>64</v>
      </c>
      <c r="B1479" s="90" t="s">
        <v>207</v>
      </c>
      <c r="C1479" s="318" t="s">
        <v>216</v>
      </c>
      <c r="D1479" s="81">
        <f>+D1670</f>
        <v>0</v>
      </c>
      <c r="E1479" s="536">
        <f>+D1479/$D$1566</f>
        <v>0</v>
      </c>
    </row>
    <row r="1480" spans="1:5" ht="10.199999999999999" hidden="1">
      <c r="A1480" s="496" t="s">
        <v>64</v>
      </c>
      <c r="B1480" s="90" t="s">
        <v>91</v>
      </c>
      <c r="C1480" s="318" t="s">
        <v>92</v>
      </c>
      <c r="D1480" s="81">
        <f>+D1583</f>
        <v>0</v>
      </c>
      <c r="E1480" s="536">
        <f>+D1480/$D$1566</f>
        <v>0</v>
      </c>
    </row>
    <row r="1481" spans="1:5" ht="10.199999999999999" hidden="1">
      <c r="A1481" s="496" t="s">
        <v>64</v>
      </c>
      <c r="B1481" s="90" t="s">
        <v>95</v>
      </c>
      <c r="C1481" s="318" t="s">
        <v>96</v>
      </c>
      <c r="D1481" s="81">
        <f>+D1584+D1626</f>
        <v>0</v>
      </c>
      <c r="E1481" s="536">
        <f>+D1481/$D$1566</f>
        <v>0</v>
      </c>
    </row>
    <row r="1482" spans="1:5" ht="10.199999999999999" hidden="1">
      <c r="A1482" s="496" t="s">
        <v>64</v>
      </c>
      <c r="B1482" s="90" t="s">
        <v>97</v>
      </c>
      <c r="C1482" s="318" t="s">
        <v>98</v>
      </c>
      <c r="D1482" s="81">
        <f>+D1585+D1627</f>
        <v>0</v>
      </c>
      <c r="E1482" s="536">
        <f>+D1482/$D$1566</f>
        <v>0</v>
      </c>
    </row>
    <row r="1483" spans="1:5" ht="10.199999999999999" hidden="1">
      <c r="A1483" s="496"/>
      <c r="B1483" s="90"/>
      <c r="D1483" s="81"/>
      <c r="E1483" s="536"/>
    </row>
    <row r="1484" spans="1:5" ht="10.199999999999999" hidden="1">
      <c r="A1484" s="534" t="s">
        <v>64</v>
      </c>
      <c r="B1484" s="294">
        <v>1.05</v>
      </c>
      <c r="C1484" s="323" t="s">
        <v>362</v>
      </c>
      <c r="D1484" s="535">
        <f>SUM(D1485:D1485)</f>
        <v>0</v>
      </c>
      <c r="E1484" s="533">
        <f>+D1484/$D$1566</f>
        <v>0</v>
      </c>
    </row>
    <row r="1485" spans="1:5" ht="10.199999999999999" hidden="1">
      <c r="A1485" s="496" t="s">
        <v>64</v>
      </c>
      <c r="B1485" s="90" t="s">
        <v>249</v>
      </c>
      <c r="C1485" s="318" t="s">
        <v>250</v>
      </c>
      <c r="D1485" s="81">
        <f>+D1586+D1628</f>
        <v>0</v>
      </c>
      <c r="E1485" s="536">
        <f>+D1485/$D$1566</f>
        <v>0</v>
      </c>
    </row>
    <row r="1486" spans="1:5" ht="10.199999999999999" hidden="1">
      <c r="A1486" s="496"/>
      <c r="B1486" s="90"/>
      <c r="D1486" s="81"/>
      <c r="E1486" s="536"/>
    </row>
    <row r="1487" spans="1:5" ht="10.199999999999999" hidden="1">
      <c r="A1487" s="534" t="s">
        <v>64</v>
      </c>
      <c r="B1487" s="294" t="s">
        <v>99</v>
      </c>
      <c r="C1487" s="323" t="s">
        <v>280</v>
      </c>
      <c r="D1487" s="535">
        <f>+D1488</f>
        <v>0</v>
      </c>
      <c r="E1487" s="533">
        <f>+D1487/D1566</f>
        <v>0</v>
      </c>
    </row>
    <row r="1488" spans="1:5" ht="10.199999999999999" hidden="1">
      <c r="A1488" s="496" t="s">
        <v>64</v>
      </c>
      <c r="B1488" s="90" t="s">
        <v>101</v>
      </c>
      <c r="C1488" s="318" t="s">
        <v>102</v>
      </c>
      <c r="D1488" s="81">
        <f>+D1696</f>
        <v>0</v>
      </c>
      <c r="E1488" s="536">
        <f>+D1488/$D$1566</f>
        <v>0</v>
      </c>
    </row>
    <row r="1489" spans="1:5" ht="10.199999999999999" hidden="1">
      <c r="A1489" s="496"/>
      <c r="B1489" s="90"/>
      <c r="D1489" s="81"/>
      <c r="E1489" s="536"/>
    </row>
    <row r="1490" spans="1:5" ht="10.199999999999999" hidden="1">
      <c r="A1490" s="534" t="s">
        <v>64</v>
      </c>
      <c r="B1490" s="294">
        <v>1.07</v>
      </c>
      <c r="C1490" s="323" t="s">
        <v>282</v>
      </c>
      <c r="D1490" s="535">
        <f>SUM(D1491:D1492)</f>
        <v>0</v>
      </c>
      <c r="E1490" s="533">
        <f>+D1490/$D$1566</f>
        <v>0</v>
      </c>
    </row>
    <row r="1491" spans="1:5" ht="10.199999999999999" hidden="1">
      <c r="A1491" s="496" t="s">
        <v>64</v>
      </c>
      <c r="B1491" s="90" t="s">
        <v>363</v>
      </c>
      <c r="C1491" s="318" t="s">
        <v>364</v>
      </c>
      <c r="D1491" s="81">
        <f>+D1587</f>
        <v>0</v>
      </c>
      <c r="E1491" s="536">
        <f>+D1491/$D$1566</f>
        <v>0</v>
      </c>
    </row>
    <row r="1492" spans="1:5" ht="10.199999999999999" hidden="1">
      <c r="A1492" s="496" t="s">
        <v>64</v>
      </c>
      <c r="B1492" s="90" t="s">
        <v>283</v>
      </c>
      <c r="C1492" s="318" t="s">
        <v>284</v>
      </c>
      <c r="D1492" s="81">
        <f>+D1629+D1698</f>
        <v>0</v>
      </c>
      <c r="E1492" s="536"/>
    </row>
    <row r="1493" spans="1:5" ht="10.199999999999999" hidden="1">
      <c r="A1493" s="496"/>
      <c r="B1493" s="90"/>
      <c r="D1493" s="81"/>
      <c r="E1493" s="536"/>
    </row>
    <row r="1494" spans="1:5" ht="10.199999999999999">
      <c r="A1494" s="534" t="s">
        <v>64</v>
      </c>
      <c r="B1494" s="294" t="s">
        <v>251</v>
      </c>
      <c r="C1494" s="323" t="s">
        <v>103</v>
      </c>
      <c r="D1494" s="535">
        <f>SUM(D1495:D1498)</f>
        <v>-500000</v>
      </c>
      <c r="E1494" s="533">
        <f>+D1494/$D$1566</f>
        <v>9.6153846153846159E-2</v>
      </c>
    </row>
    <row r="1495" spans="1:5" ht="10.199999999999999" hidden="1">
      <c r="A1495" s="281" t="s">
        <v>64</v>
      </c>
      <c r="B1495" s="279" t="s">
        <v>110</v>
      </c>
      <c r="C1495" s="336" t="s">
        <v>111</v>
      </c>
      <c r="D1495" s="540">
        <f>+D1588</f>
        <v>0</v>
      </c>
      <c r="E1495" s="536">
        <f>+D1495/$D$1566</f>
        <v>0</v>
      </c>
    </row>
    <row r="1496" spans="1:5" ht="10.199999999999999">
      <c r="A1496" s="281" t="s">
        <v>64</v>
      </c>
      <c r="B1496" s="279" t="s">
        <v>108</v>
      </c>
      <c r="C1496" s="336" t="s">
        <v>109</v>
      </c>
      <c r="D1496" s="540">
        <f>+D1699+D1630+D1671</f>
        <v>-500000</v>
      </c>
      <c r="E1496" s="536">
        <f>+D1496/$D$1566</f>
        <v>9.6153846153846159E-2</v>
      </c>
    </row>
    <row r="1497" spans="1:5" ht="20.399999999999999" hidden="1">
      <c r="A1497" s="281" t="s">
        <v>64</v>
      </c>
      <c r="B1497" s="279" t="s">
        <v>114</v>
      </c>
      <c r="C1497" s="336" t="s">
        <v>115</v>
      </c>
      <c r="D1497" s="540">
        <v>0</v>
      </c>
      <c r="E1497" s="536">
        <f>+D1497/$D$1566</f>
        <v>0</v>
      </c>
    </row>
    <row r="1498" spans="1:5" ht="10.199999999999999" hidden="1">
      <c r="A1498" s="290" t="s">
        <v>64</v>
      </c>
      <c r="B1498" s="279" t="s">
        <v>116</v>
      </c>
      <c r="C1498" s="339" t="s">
        <v>117</v>
      </c>
      <c r="D1498" s="540">
        <f>+D1589</f>
        <v>0</v>
      </c>
      <c r="E1498" s="536">
        <f>+D1498/$D$1566</f>
        <v>0</v>
      </c>
    </row>
    <row r="1499" spans="1:5" ht="10.199999999999999">
      <c r="A1499" s="290"/>
      <c r="B1499" s="279"/>
      <c r="C1499" s="339"/>
      <c r="D1499" s="540"/>
      <c r="E1499" s="533"/>
    </row>
    <row r="1500" spans="1:5" ht="10.199999999999999">
      <c r="A1500" s="290"/>
      <c r="B1500" s="279"/>
      <c r="C1500" s="339"/>
      <c r="D1500" s="540"/>
      <c r="E1500" s="533"/>
    </row>
    <row r="1501" spans="1:5" s="68" customFormat="1" ht="10.199999999999999">
      <c r="A1501" s="599" t="s">
        <v>64</v>
      </c>
      <c r="B1501" s="286" t="s">
        <v>3</v>
      </c>
      <c r="C1501" s="442" t="s">
        <v>122</v>
      </c>
      <c r="D1501" s="89">
        <f>+D1515+D1524+D1528+D1503+D1510</f>
        <v>-1800000</v>
      </c>
      <c r="E1501" s="533">
        <f>+D1501/$D$1566</f>
        <v>0.34615384615384615</v>
      </c>
    </row>
    <row r="1502" spans="1:5" s="68" customFormat="1" ht="10.199999999999999">
      <c r="A1502" s="599"/>
      <c r="B1502" s="286"/>
      <c r="C1502" s="420"/>
      <c r="D1502" s="89"/>
      <c r="E1502" s="533"/>
    </row>
    <row r="1503" spans="1:5" s="68" customFormat="1" ht="10.199999999999999">
      <c r="A1503" s="599" t="s">
        <v>64</v>
      </c>
      <c r="B1503" s="286" t="s">
        <v>123</v>
      </c>
      <c r="C1503" s="420" t="s">
        <v>124</v>
      </c>
      <c r="D1503" s="535">
        <f>SUM(D1504:D1508)</f>
        <v>-1500000</v>
      </c>
      <c r="E1503" s="533">
        <f t="shared" ref="E1503:E1508" si="14">+D1503/$D$1566</f>
        <v>0.28846153846153844</v>
      </c>
    </row>
    <row r="1504" spans="1:5" s="68" customFormat="1" ht="10.199999999999999">
      <c r="A1504" s="281" t="s">
        <v>64</v>
      </c>
      <c r="B1504" s="279" t="s">
        <v>125</v>
      </c>
      <c r="C1504" s="308" t="s">
        <v>217</v>
      </c>
      <c r="D1504" s="81">
        <f>+D1700+D1590</f>
        <v>-200000</v>
      </c>
      <c r="E1504" s="536">
        <f t="shared" si="14"/>
        <v>3.8461538461538464E-2</v>
      </c>
    </row>
    <row r="1505" spans="1:5" s="68" customFormat="1" ht="10.199999999999999" hidden="1">
      <c r="A1505" s="281" t="s">
        <v>64</v>
      </c>
      <c r="B1505" s="279" t="s">
        <v>127</v>
      </c>
      <c r="C1505" s="308" t="s">
        <v>128</v>
      </c>
      <c r="D1505" s="81">
        <f>+D1701+D1591+D1631</f>
        <v>0</v>
      </c>
      <c r="E1505" s="536">
        <f t="shared" si="14"/>
        <v>0</v>
      </c>
    </row>
    <row r="1506" spans="1:5" s="68" customFormat="1" ht="10.199999999999999" hidden="1">
      <c r="A1506" s="281" t="s">
        <v>64</v>
      </c>
      <c r="B1506" s="279" t="s">
        <v>365</v>
      </c>
      <c r="C1506" s="308" t="s">
        <v>366</v>
      </c>
      <c r="D1506" s="81">
        <f>+D1632+D1702</f>
        <v>0</v>
      </c>
      <c r="E1506" s="536">
        <f t="shared" si="14"/>
        <v>0</v>
      </c>
    </row>
    <row r="1507" spans="1:5" s="68" customFormat="1" ht="10.199999999999999">
      <c r="A1507" s="281" t="s">
        <v>64</v>
      </c>
      <c r="B1507" s="279" t="s">
        <v>129</v>
      </c>
      <c r="C1507" s="308" t="s">
        <v>130</v>
      </c>
      <c r="D1507" s="81">
        <f>+D1703+D1592+D1633+D1672</f>
        <v>-1300000</v>
      </c>
      <c r="E1507" s="536">
        <f t="shared" si="14"/>
        <v>0.25</v>
      </c>
    </row>
    <row r="1508" spans="1:5" s="68" customFormat="1" ht="10.199999999999999" hidden="1">
      <c r="A1508" s="281" t="s">
        <v>64</v>
      </c>
      <c r="B1508" s="279" t="s">
        <v>218</v>
      </c>
      <c r="C1508" s="308" t="s">
        <v>219</v>
      </c>
      <c r="D1508" s="81">
        <f>+D1593+D1704</f>
        <v>0</v>
      </c>
      <c r="E1508" s="536">
        <f t="shared" si="14"/>
        <v>0</v>
      </c>
    </row>
    <row r="1509" spans="1:5" s="68" customFormat="1" ht="10.199999999999999">
      <c r="A1509" s="599"/>
      <c r="B1509" s="286"/>
      <c r="C1509" s="420"/>
      <c r="D1509" s="89"/>
      <c r="E1509" s="533"/>
    </row>
    <row r="1510" spans="1:5" s="68" customFormat="1" ht="10.199999999999999" hidden="1">
      <c r="A1510" s="599" t="s">
        <v>64</v>
      </c>
      <c r="B1510" s="286" t="s">
        <v>236</v>
      </c>
      <c r="C1510" s="420" t="s">
        <v>237</v>
      </c>
      <c r="D1510" s="89">
        <f>SUM(D1511:D1513)</f>
        <v>0</v>
      </c>
      <c r="E1510" s="533">
        <f>+D1510/$D$1566</f>
        <v>0</v>
      </c>
    </row>
    <row r="1511" spans="1:5" s="68" customFormat="1" ht="10.199999999999999" hidden="1">
      <c r="A1511" s="281" t="s">
        <v>64</v>
      </c>
      <c r="B1511" s="279" t="s">
        <v>367</v>
      </c>
      <c r="C1511" s="308" t="s">
        <v>368</v>
      </c>
      <c r="D1511" s="81">
        <f>+D1634</f>
        <v>0</v>
      </c>
      <c r="E1511" s="536">
        <f>+D1511/$D$1566</f>
        <v>0</v>
      </c>
    </row>
    <row r="1512" spans="1:5" s="68" customFormat="1" ht="10.199999999999999" hidden="1">
      <c r="A1512" s="281" t="s">
        <v>64</v>
      </c>
      <c r="B1512" s="279" t="s">
        <v>285</v>
      </c>
      <c r="C1512" s="308" t="s">
        <v>286</v>
      </c>
      <c r="D1512" s="81">
        <f>+D1594+D1635</f>
        <v>0</v>
      </c>
      <c r="E1512" s="536">
        <f>+D1512/$D$1566</f>
        <v>0</v>
      </c>
    </row>
    <row r="1513" spans="1:5" s="68" customFormat="1" ht="10.199999999999999" hidden="1">
      <c r="A1513" s="281" t="s">
        <v>64</v>
      </c>
      <c r="B1513" s="279" t="s">
        <v>582</v>
      </c>
      <c r="C1513" s="308" t="s">
        <v>583</v>
      </c>
      <c r="D1513" s="81">
        <f>+D1636</f>
        <v>0</v>
      </c>
      <c r="E1513" s="536">
        <f>+D1513/$D$1566</f>
        <v>0</v>
      </c>
    </row>
    <row r="1514" spans="1:5" s="68" customFormat="1" ht="10.199999999999999" hidden="1">
      <c r="A1514" s="599"/>
      <c r="B1514" s="286"/>
      <c r="C1514" s="420"/>
      <c r="D1514" s="89"/>
      <c r="E1514" s="533"/>
    </row>
    <row r="1515" spans="1:5" s="68" customFormat="1" ht="20.399999999999999" hidden="1">
      <c r="A1515" s="275" t="s">
        <v>64</v>
      </c>
      <c r="B1515" s="294">
        <v>2.0299999999999998</v>
      </c>
      <c r="C1515" s="618" t="s">
        <v>132</v>
      </c>
      <c r="D1515" s="535">
        <f>SUM(D1516:D1522)</f>
        <v>0</v>
      </c>
      <c r="E1515" s="533">
        <f t="shared" ref="E1515:E1522" si="15">+D1515/$D$1566</f>
        <v>0</v>
      </c>
    </row>
    <row r="1516" spans="1:5" s="68" customFormat="1" ht="10.199999999999999" hidden="1">
      <c r="A1516" s="80" t="s">
        <v>64</v>
      </c>
      <c r="B1516" s="90" t="s">
        <v>133</v>
      </c>
      <c r="C1516" s="68" t="s">
        <v>134</v>
      </c>
      <c r="D1516" s="81">
        <f>+D1637+D1595+D1673</f>
        <v>0</v>
      </c>
      <c r="E1516" s="536">
        <f t="shared" si="15"/>
        <v>0</v>
      </c>
    </row>
    <row r="1517" spans="1:5" s="68" customFormat="1" ht="10.199999999999999" hidden="1">
      <c r="A1517" s="80" t="s">
        <v>64</v>
      </c>
      <c r="B1517" s="90" t="s">
        <v>135</v>
      </c>
      <c r="C1517" s="68" t="s">
        <v>136</v>
      </c>
      <c r="D1517" s="81">
        <f>+D1638</f>
        <v>0</v>
      </c>
      <c r="E1517" s="536">
        <f t="shared" si="15"/>
        <v>0</v>
      </c>
    </row>
    <row r="1518" spans="1:5" s="68" customFormat="1" ht="10.199999999999999" hidden="1">
      <c r="A1518" s="80" t="s">
        <v>64</v>
      </c>
      <c r="B1518" s="90" t="s">
        <v>287</v>
      </c>
      <c r="C1518" s="68" t="s">
        <v>288</v>
      </c>
      <c r="D1518" s="81">
        <f>+D1639</f>
        <v>0</v>
      </c>
      <c r="E1518" s="536">
        <f t="shared" si="15"/>
        <v>0</v>
      </c>
    </row>
    <row r="1519" spans="1:5" s="68" customFormat="1" ht="10.199999999999999" hidden="1">
      <c r="A1519" s="80" t="s">
        <v>64</v>
      </c>
      <c r="B1519" s="90" t="s">
        <v>254</v>
      </c>
      <c r="C1519" s="68" t="s">
        <v>255</v>
      </c>
      <c r="D1519" s="81">
        <f>+D1596+D1705+D1640</f>
        <v>0</v>
      </c>
      <c r="E1519" s="536">
        <f t="shared" si="15"/>
        <v>0</v>
      </c>
    </row>
    <row r="1520" spans="1:5" s="68" customFormat="1" ht="10.199999999999999" hidden="1">
      <c r="A1520" s="80" t="s">
        <v>64</v>
      </c>
      <c r="B1520" s="90" t="s">
        <v>137</v>
      </c>
      <c r="C1520" s="68" t="s">
        <v>138</v>
      </c>
      <c r="D1520" s="81">
        <f>+D1641</f>
        <v>0</v>
      </c>
      <c r="E1520" s="536">
        <f t="shared" si="15"/>
        <v>0</v>
      </c>
    </row>
    <row r="1521" spans="1:5" s="68" customFormat="1" ht="10.199999999999999" hidden="1">
      <c r="A1521" s="80" t="s">
        <v>64</v>
      </c>
      <c r="B1521" s="90" t="s">
        <v>240</v>
      </c>
      <c r="C1521" s="68" t="s">
        <v>241</v>
      </c>
      <c r="D1521" s="81">
        <f>+D1706+D1597+D1642</f>
        <v>0</v>
      </c>
      <c r="E1521" s="536">
        <f t="shared" si="15"/>
        <v>0</v>
      </c>
    </row>
    <row r="1522" spans="1:5" s="68" customFormat="1" ht="10.199999999999999" hidden="1">
      <c r="A1522" s="80" t="s">
        <v>64</v>
      </c>
      <c r="B1522" s="90" t="s">
        <v>256</v>
      </c>
      <c r="C1522" s="68" t="s">
        <v>257</v>
      </c>
      <c r="D1522" s="81">
        <f>+D1598</f>
        <v>0</v>
      </c>
      <c r="E1522" s="536">
        <f t="shared" si="15"/>
        <v>0</v>
      </c>
    </row>
    <row r="1523" spans="1:5" s="68" customFormat="1" ht="10.199999999999999" hidden="1">
      <c r="A1523" s="80"/>
      <c r="B1523" s="90"/>
      <c r="D1523" s="81"/>
      <c r="E1523" s="536"/>
    </row>
    <row r="1524" spans="1:5" s="68" customFormat="1" ht="10.199999999999999">
      <c r="A1524" s="275" t="s">
        <v>64</v>
      </c>
      <c r="B1524" s="294">
        <v>2.04</v>
      </c>
      <c r="C1524" s="618" t="s">
        <v>220</v>
      </c>
      <c r="D1524" s="535">
        <f>SUM(D1525:D1526)</f>
        <v>-300000</v>
      </c>
      <c r="E1524" s="533">
        <f>+D1524/$D$1566</f>
        <v>5.7692307692307696E-2</v>
      </c>
    </row>
    <row r="1525" spans="1:5" s="68" customFormat="1" ht="10.199999999999999">
      <c r="A1525" s="80" t="s">
        <v>64</v>
      </c>
      <c r="B1525" s="90" t="s">
        <v>141</v>
      </c>
      <c r="C1525" s="68" t="s">
        <v>142</v>
      </c>
      <c r="D1525" s="81">
        <f>+D1707+D1643+D1599</f>
        <v>-300000</v>
      </c>
      <c r="E1525" s="536">
        <f>+D1525/$D$1566</f>
        <v>5.7692307692307696E-2</v>
      </c>
    </row>
    <row r="1526" spans="1:5" s="68" customFormat="1" ht="9" hidden="1" customHeight="1">
      <c r="A1526" s="80" t="s">
        <v>64</v>
      </c>
      <c r="B1526" s="90" t="s">
        <v>143</v>
      </c>
      <c r="C1526" s="68" t="s">
        <v>144</v>
      </c>
      <c r="D1526" s="81">
        <f>+D1708</f>
        <v>0</v>
      </c>
      <c r="E1526" s="536">
        <f>+D1526/$D$1566</f>
        <v>0</v>
      </c>
    </row>
    <row r="1527" spans="1:5" ht="10.199999999999999">
      <c r="A1527" s="290"/>
      <c r="B1527" s="279"/>
      <c r="C1527" s="339"/>
      <c r="D1527" s="540"/>
      <c r="E1527" s="536"/>
    </row>
    <row r="1528" spans="1:5" s="68" customFormat="1" ht="10.199999999999999" hidden="1">
      <c r="A1528" s="275" t="s">
        <v>64</v>
      </c>
      <c r="B1528" s="294">
        <v>2.99</v>
      </c>
      <c r="C1528" s="618" t="s">
        <v>209</v>
      </c>
      <c r="D1528" s="535">
        <f>SUM(D1529:D1536)</f>
        <v>0</v>
      </c>
      <c r="E1528" s="533">
        <f t="shared" ref="E1528:E1535" si="16">+D1528/$D$1566</f>
        <v>0</v>
      </c>
    </row>
    <row r="1529" spans="1:5" s="68" customFormat="1" ht="10.199999999999999" hidden="1">
      <c r="A1529" s="80" t="s">
        <v>64</v>
      </c>
      <c r="B1529" s="90" t="s">
        <v>147</v>
      </c>
      <c r="C1529" s="68" t="s">
        <v>148</v>
      </c>
      <c r="D1529" s="81">
        <f>+D1709+D1644</f>
        <v>0</v>
      </c>
      <c r="E1529" s="536">
        <f t="shared" si="16"/>
        <v>0</v>
      </c>
    </row>
    <row r="1530" spans="1:5" s="68" customFormat="1" ht="10.199999999999999" hidden="1">
      <c r="A1530" s="80" t="s">
        <v>64</v>
      </c>
      <c r="B1530" s="90" t="s">
        <v>149</v>
      </c>
      <c r="C1530" s="68" t="s">
        <v>150</v>
      </c>
      <c r="D1530" s="81">
        <f>+D1711+D1601</f>
        <v>0</v>
      </c>
      <c r="E1530" s="536">
        <f t="shared" si="16"/>
        <v>0</v>
      </c>
    </row>
    <row r="1531" spans="1:5" s="68" customFormat="1" ht="10.199999999999999" hidden="1">
      <c r="A1531" s="80" t="s">
        <v>64</v>
      </c>
      <c r="B1531" s="90" t="s">
        <v>369</v>
      </c>
      <c r="C1531" s="68" t="s">
        <v>370</v>
      </c>
      <c r="D1531" s="81">
        <f>+D1710+D1600+D1660</f>
        <v>0</v>
      </c>
      <c r="E1531" s="536">
        <f t="shared" si="16"/>
        <v>0</v>
      </c>
    </row>
    <row r="1532" spans="1:5" s="68" customFormat="1" ht="10.199999999999999" hidden="1">
      <c r="A1532" s="80" t="s">
        <v>64</v>
      </c>
      <c r="B1532" s="90" t="s">
        <v>151</v>
      </c>
      <c r="C1532" s="68" t="s">
        <v>152</v>
      </c>
      <c r="D1532" s="81">
        <f>+D1712+D1602+D1645</f>
        <v>0</v>
      </c>
      <c r="E1532" s="536">
        <f t="shared" si="16"/>
        <v>0</v>
      </c>
    </row>
    <row r="1533" spans="1:5" s="68" customFormat="1" ht="10.199999999999999" hidden="1">
      <c r="A1533" s="80" t="s">
        <v>64</v>
      </c>
      <c r="B1533" s="90" t="s">
        <v>153</v>
      </c>
      <c r="C1533" s="68" t="s">
        <v>154</v>
      </c>
      <c r="D1533" s="81">
        <f>+D1603+D1713+D1646</f>
        <v>0</v>
      </c>
      <c r="E1533" s="536">
        <f t="shared" si="16"/>
        <v>0</v>
      </c>
    </row>
    <row r="1534" spans="1:5" s="68" customFormat="1" ht="10.199999999999999" hidden="1">
      <c r="A1534" s="80" t="s">
        <v>64</v>
      </c>
      <c r="B1534" s="90" t="s">
        <v>155</v>
      </c>
      <c r="C1534" s="68" t="s">
        <v>156</v>
      </c>
      <c r="D1534" s="81">
        <f>+D1604</f>
        <v>0</v>
      </c>
      <c r="E1534" s="536">
        <f t="shared" si="16"/>
        <v>0</v>
      </c>
    </row>
    <row r="1535" spans="1:5" s="68" customFormat="1" ht="10.199999999999999" hidden="1">
      <c r="A1535" s="80" t="s">
        <v>64</v>
      </c>
      <c r="B1535" s="90" t="s">
        <v>289</v>
      </c>
      <c r="C1535" s="68" t="s">
        <v>290</v>
      </c>
      <c r="D1535" s="81">
        <f>+D1714</f>
        <v>0</v>
      </c>
      <c r="E1535" s="536">
        <f t="shared" si="16"/>
        <v>0</v>
      </c>
    </row>
    <row r="1536" spans="1:5" s="68" customFormat="1" ht="10.199999999999999" hidden="1">
      <c r="A1536" s="80" t="s">
        <v>64</v>
      </c>
      <c r="B1536" s="90" t="s">
        <v>291</v>
      </c>
      <c r="C1536" s="68" t="s">
        <v>292</v>
      </c>
      <c r="D1536" s="81">
        <f>+D1605+D1674</f>
        <v>0</v>
      </c>
      <c r="E1536" s="536">
        <f>+D1536/$D$1566</f>
        <v>0</v>
      </c>
    </row>
    <row r="1537" spans="1:5" ht="10.199999999999999" hidden="1">
      <c r="A1537" s="290"/>
      <c r="B1537" s="279"/>
      <c r="C1537" s="339"/>
      <c r="D1537" s="540"/>
      <c r="E1537" s="533"/>
    </row>
    <row r="1538" spans="1:5" ht="10.199999999999999">
      <c r="A1538" s="290"/>
      <c r="B1538" s="279"/>
      <c r="C1538" s="339"/>
      <c r="D1538" s="540"/>
      <c r="E1538" s="533"/>
    </row>
    <row r="1539" spans="1:5" s="68" customFormat="1" ht="10.199999999999999">
      <c r="A1539" s="599">
        <v>2</v>
      </c>
      <c r="B1539" s="286">
        <v>5</v>
      </c>
      <c r="C1539" s="442" t="s">
        <v>157</v>
      </c>
      <c r="D1539" s="89">
        <f>+D1541+D1548</f>
        <v>-1400000</v>
      </c>
      <c r="E1539" s="533">
        <f>+D1539/$D$1566</f>
        <v>0.26923076923076922</v>
      </c>
    </row>
    <row r="1540" spans="1:5" s="68" customFormat="1" ht="10.199999999999999">
      <c r="A1540" s="599"/>
      <c r="B1540" s="286"/>
      <c r="C1540" s="420"/>
      <c r="D1540" s="89"/>
      <c r="E1540" s="533"/>
    </row>
    <row r="1541" spans="1:5" s="68" customFormat="1" ht="10.199999999999999">
      <c r="A1541" s="275" t="s">
        <v>158</v>
      </c>
      <c r="B1541" s="294">
        <v>5.01</v>
      </c>
      <c r="C1541" s="618" t="s">
        <v>371</v>
      </c>
      <c r="D1541" s="535">
        <f>SUM(D1542:D1546)</f>
        <v>-1400000</v>
      </c>
      <c r="E1541" s="533">
        <f t="shared" ref="E1541:E1546" si="17">+D1541/$D$1566</f>
        <v>0.26923076923076922</v>
      </c>
    </row>
    <row r="1542" spans="1:5" s="68" customFormat="1" ht="10.199999999999999">
      <c r="A1542" s="80" t="s">
        <v>158</v>
      </c>
      <c r="B1542" s="90" t="s">
        <v>221</v>
      </c>
      <c r="C1542" s="68" t="s">
        <v>222</v>
      </c>
      <c r="D1542" s="81">
        <f>+D1606+D1647</f>
        <v>-1400000</v>
      </c>
      <c r="E1542" s="536">
        <f t="shared" si="17"/>
        <v>0.26923076923076922</v>
      </c>
    </row>
    <row r="1543" spans="1:5" s="68" customFormat="1" ht="10.199999999999999" hidden="1">
      <c r="A1543" s="80" t="s">
        <v>158</v>
      </c>
      <c r="B1543" s="90" t="s">
        <v>161</v>
      </c>
      <c r="C1543" s="68" t="s">
        <v>162</v>
      </c>
      <c r="D1543" s="81">
        <f>+D1607</f>
        <v>0</v>
      </c>
      <c r="E1543" s="536">
        <f t="shared" si="17"/>
        <v>0</v>
      </c>
    </row>
    <row r="1544" spans="1:5" s="68" customFormat="1" ht="10.199999999999999" hidden="1">
      <c r="A1544" s="80" t="s">
        <v>158</v>
      </c>
      <c r="B1544" s="90" t="s">
        <v>167</v>
      </c>
      <c r="C1544" s="68" t="s">
        <v>168</v>
      </c>
      <c r="D1544" s="81">
        <f>+D1608</f>
        <v>0</v>
      </c>
      <c r="E1544" s="536">
        <f t="shared" si="17"/>
        <v>0</v>
      </c>
    </row>
    <row r="1545" spans="1:5" s="68" customFormat="1" ht="10.199999999999999" hidden="1">
      <c r="A1545" s="80" t="s">
        <v>158</v>
      </c>
      <c r="B1545" s="90" t="s">
        <v>372</v>
      </c>
      <c r="C1545" s="68" t="s">
        <v>373</v>
      </c>
      <c r="D1545" s="81">
        <f>+D1716</f>
        <v>0</v>
      </c>
      <c r="E1545" s="536">
        <f t="shared" si="17"/>
        <v>0</v>
      </c>
    </row>
    <row r="1546" spans="1:5" s="68" customFormat="1" ht="10.199999999999999" hidden="1">
      <c r="A1546" s="80" t="s">
        <v>158</v>
      </c>
      <c r="B1546" s="90" t="s">
        <v>169</v>
      </c>
      <c r="C1546" s="68" t="s">
        <v>303</v>
      </c>
      <c r="D1546" s="81">
        <f>+D1717</f>
        <v>0</v>
      </c>
      <c r="E1546" s="536">
        <f t="shared" si="17"/>
        <v>0</v>
      </c>
    </row>
    <row r="1547" spans="1:5" s="68" customFormat="1" ht="10.199999999999999" hidden="1">
      <c r="A1547" s="80"/>
      <c r="B1547" s="90"/>
      <c r="D1547" s="81"/>
      <c r="E1547" s="536"/>
    </row>
    <row r="1548" spans="1:5" s="68" customFormat="1" ht="10.199999999999999" hidden="1">
      <c r="A1548" s="275" t="s">
        <v>158</v>
      </c>
      <c r="B1548" s="294" t="s">
        <v>176</v>
      </c>
      <c r="C1548" s="618" t="s">
        <v>177</v>
      </c>
      <c r="D1548" s="535">
        <f>+D1549</f>
        <v>0</v>
      </c>
      <c r="E1548" s="533">
        <f>+D1548/$D$1566</f>
        <v>0</v>
      </c>
    </row>
    <row r="1549" spans="1:5" s="68" customFormat="1" ht="10.199999999999999" hidden="1">
      <c r="A1549" s="80" t="s">
        <v>178</v>
      </c>
      <c r="B1549" s="90" t="s">
        <v>179</v>
      </c>
      <c r="C1549" s="68" t="s">
        <v>258</v>
      </c>
      <c r="D1549" s="81">
        <v>0</v>
      </c>
      <c r="E1549" s="536">
        <f>+D1549/$D$1566</f>
        <v>0</v>
      </c>
    </row>
    <row r="1550" spans="1:5" s="68" customFormat="1" ht="10.199999999999999" hidden="1">
      <c r="A1550" s="80"/>
      <c r="B1550" s="426"/>
      <c r="C1550" s="273"/>
      <c r="D1550" s="81"/>
      <c r="E1550" s="536"/>
    </row>
    <row r="1551" spans="1:5" s="68" customFormat="1" ht="10.199999999999999" hidden="1">
      <c r="A1551" s="80"/>
      <c r="B1551" s="426"/>
      <c r="C1551" s="273"/>
      <c r="D1551" s="81"/>
      <c r="E1551" s="536"/>
    </row>
    <row r="1552" spans="1:5" s="68" customFormat="1" ht="15" hidden="1" customHeight="1">
      <c r="A1552" s="532" t="s">
        <v>348</v>
      </c>
      <c r="B1552" s="415">
        <v>6</v>
      </c>
      <c r="C1552" s="620" t="s">
        <v>185</v>
      </c>
      <c r="D1552" s="89">
        <f>+D1554</f>
        <v>0</v>
      </c>
      <c r="E1552" s="533">
        <f>+D1552/$D$1566</f>
        <v>0</v>
      </c>
    </row>
    <row r="1553" spans="1:5" s="68" customFormat="1" ht="15" hidden="1" customHeight="1">
      <c r="A1553" s="532"/>
      <c r="B1553" s="415"/>
      <c r="C1553" s="620"/>
      <c r="D1553" s="81"/>
      <c r="E1553" s="536"/>
    </row>
    <row r="1554" spans="1:5" s="68" customFormat="1" ht="15" hidden="1" customHeight="1">
      <c r="A1554" s="275" t="s">
        <v>374</v>
      </c>
      <c r="B1554" s="294" t="s">
        <v>375</v>
      </c>
      <c r="C1554" s="618" t="s">
        <v>376</v>
      </c>
      <c r="D1554" s="535">
        <f>+D1555</f>
        <v>0</v>
      </c>
      <c r="E1554" s="533">
        <f>+D1554/$D$1566</f>
        <v>0</v>
      </c>
    </row>
    <row r="1555" spans="1:5" s="68" customFormat="1" ht="10.199999999999999" hidden="1">
      <c r="A1555" s="80" t="s">
        <v>374</v>
      </c>
      <c r="B1555" s="90" t="s">
        <v>377</v>
      </c>
      <c r="C1555" s="68" t="s">
        <v>378</v>
      </c>
      <c r="D1555" s="81">
        <f>+D1556</f>
        <v>0</v>
      </c>
      <c r="E1555" s="536">
        <f>+D1555/$D$1566</f>
        <v>0</v>
      </c>
    </row>
    <row r="1556" spans="1:5" s="68" customFormat="1" ht="11.4" hidden="1">
      <c r="A1556" s="275"/>
      <c r="B1556" s="172" t="s">
        <v>379</v>
      </c>
      <c r="C1556" s="659" t="s">
        <v>380</v>
      </c>
      <c r="D1556" s="660">
        <f>+D1675</f>
        <v>0</v>
      </c>
      <c r="E1556" s="661">
        <f>+D1556/$D$1566</f>
        <v>0</v>
      </c>
    </row>
    <row r="1557" spans="1:5" s="68" customFormat="1" ht="10.199999999999999" hidden="1">
      <c r="A1557" s="80"/>
      <c r="B1557" s="426"/>
      <c r="C1557" s="662"/>
      <c r="D1557" s="81"/>
      <c r="E1557" s="536"/>
    </row>
    <row r="1558" spans="1:5" s="68" customFormat="1" ht="10.199999999999999" hidden="1">
      <c r="A1558" s="80"/>
      <c r="B1558" s="426"/>
      <c r="C1558" s="662"/>
      <c r="D1558" s="81"/>
      <c r="E1558" s="536"/>
    </row>
    <row r="1559" spans="1:5" s="68" customFormat="1" ht="10.199999999999999" hidden="1">
      <c r="A1559" s="532"/>
      <c r="B1559" s="415" t="s">
        <v>191</v>
      </c>
      <c r="C1559" s="620" t="s">
        <v>192</v>
      </c>
      <c r="D1559" s="89">
        <f>+D1561</f>
        <v>0</v>
      </c>
      <c r="E1559" s="533">
        <f>+D1559/$D$1566</f>
        <v>0</v>
      </c>
    </row>
    <row r="1560" spans="1:5" s="68" customFormat="1" ht="10.199999999999999" hidden="1">
      <c r="A1560" s="541"/>
      <c r="B1560" s="412"/>
      <c r="C1560" s="552"/>
      <c r="D1560" s="81"/>
      <c r="E1560" s="536"/>
    </row>
    <row r="1561" spans="1:5" s="68" customFormat="1" ht="10.199999999999999" hidden="1">
      <c r="A1561" s="556">
        <v>4</v>
      </c>
      <c r="B1561" s="537" t="s">
        <v>193</v>
      </c>
      <c r="C1561" s="500" t="s">
        <v>194</v>
      </c>
      <c r="D1561" s="535">
        <f>SUM(D1562:D1563)</f>
        <v>0</v>
      </c>
      <c r="E1561" s="533">
        <f>+D1561/$D$1566</f>
        <v>0</v>
      </c>
    </row>
    <row r="1562" spans="1:5" s="68" customFormat="1" ht="10.199999999999999" hidden="1">
      <c r="A1562" s="541">
        <v>4</v>
      </c>
      <c r="B1562" s="412" t="s">
        <v>195</v>
      </c>
      <c r="C1562" s="552" t="s">
        <v>196</v>
      </c>
      <c r="D1562" s="81">
        <v>0</v>
      </c>
      <c r="E1562" s="536">
        <f>+D1562/$D$1566</f>
        <v>0</v>
      </c>
    </row>
    <row r="1563" spans="1:5" s="68" customFormat="1" ht="10.199999999999999" hidden="1">
      <c r="A1563" s="541">
        <v>4</v>
      </c>
      <c r="B1563" s="412" t="s">
        <v>197</v>
      </c>
      <c r="C1563" s="552" t="s">
        <v>198</v>
      </c>
      <c r="D1563" s="81">
        <f>+D1648+D1677</f>
        <v>0</v>
      </c>
      <c r="E1563" s="536">
        <f>+D1563/$D$1566</f>
        <v>0</v>
      </c>
    </row>
    <row r="1564" spans="1:5" s="68" customFormat="1" ht="10.199999999999999" hidden="1">
      <c r="A1564" s="80"/>
      <c r="B1564" s="90"/>
      <c r="D1564" s="81"/>
      <c r="E1564" s="536"/>
    </row>
    <row r="1565" spans="1:5" ht="10.199999999999999">
      <c r="A1565" s="587"/>
      <c r="B1565" s="588"/>
      <c r="D1565" s="81"/>
      <c r="E1565" s="589"/>
    </row>
    <row r="1566" spans="1:5" ht="18" customHeight="1">
      <c r="A1566" s="737" t="s">
        <v>381</v>
      </c>
      <c r="B1566" s="738"/>
      <c r="C1566" s="739"/>
      <c r="D1566" s="644">
        <f>+D1441+D1465+D1501+D1539+D1559+D1552</f>
        <v>-5200000</v>
      </c>
      <c r="E1566" s="611">
        <f>+D1566/D1566</f>
        <v>1</v>
      </c>
    </row>
    <row r="1567" spans="1:5" ht="10.199999999999999">
      <c r="C1567" s="481"/>
      <c r="D1567" s="352"/>
      <c r="E1567" s="68"/>
    </row>
    <row r="1568" spans="1:5" ht="11.25" customHeight="1">
      <c r="C1568" s="481"/>
      <c r="D1568" s="352"/>
    </row>
    <row r="1569" spans="2:4" ht="11.25" customHeight="1">
      <c r="B1569" s="311"/>
      <c r="C1569" s="380" t="s">
        <v>382</v>
      </c>
      <c r="D1569" s="368" t="s">
        <v>383</v>
      </c>
    </row>
    <row r="1570" spans="2:4" ht="11.25" customHeight="1">
      <c r="B1570" s="398"/>
      <c r="C1570" s="399"/>
      <c r="D1570" s="400"/>
    </row>
    <row r="1571" spans="2:4" ht="10.199999999999999" hidden="1">
      <c r="B1571" s="663" t="s">
        <v>29</v>
      </c>
      <c r="C1571" s="336" t="s">
        <v>30</v>
      </c>
      <c r="D1571" s="389">
        <v>0</v>
      </c>
    </row>
    <row r="1572" spans="2:4" ht="10.199999999999999" hidden="1">
      <c r="B1572" s="663" t="s">
        <v>37</v>
      </c>
      <c r="C1572" s="336" t="s">
        <v>38</v>
      </c>
      <c r="D1572" s="389">
        <v>0</v>
      </c>
    </row>
    <row r="1573" spans="2:4" ht="10.199999999999999" hidden="1">
      <c r="B1573" s="73" t="s">
        <v>43</v>
      </c>
      <c r="C1573" s="318" t="s">
        <v>44</v>
      </c>
      <c r="D1573" s="389">
        <v>0</v>
      </c>
    </row>
    <row r="1574" spans="2:4" ht="10.199999999999999" hidden="1">
      <c r="B1574" s="663" t="s">
        <v>45</v>
      </c>
      <c r="C1574" s="336" t="s">
        <v>46</v>
      </c>
      <c r="D1574" s="389">
        <f>+(D1571)/12</f>
        <v>0</v>
      </c>
    </row>
    <row r="1575" spans="2:4" ht="10.199999999999999" hidden="1">
      <c r="B1575" s="663" t="s">
        <v>47</v>
      </c>
      <c r="C1575" s="336" t="s">
        <v>48</v>
      </c>
      <c r="D1575" s="387">
        <v>0</v>
      </c>
    </row>
    <row r="1576" spans="2:4" ht="20.399999999999999" hidden="1">
      <c r="B1576" s="663" t="s">
        <v>52</v>
      </c>
      <c r="C1576" s="336" t="s">
        <v>262</v>
      </c>
      <c r="D1576" s="389">
        <v>0</v>
      </c>
    </row>
    <row r="1577" spans="2:4" ht="10.199999999999999" hidden="1">
      <c r="B1577" s="663" t="s">
        <v>54</v>
      </c>
      <c r="C1577" s="336" t="s">
        <v>55</v>
      </c>
      <c r="D1577" s="389">
        <v>0</v>
      </c>
    </row>
    <row r="1578" spans="2:4" ht="20.399999999999999" hidden="1">
      <c r="B1578" s="663" t="s">
        <v>58</v>
      </c>
      <c r="C1578" s="336" t="s">
        <v>59</v>
      </c>
      <c r="D1578" s="389">
        <v>0</v>
      </c>
    </row>
    <row r="1579" spans="2:4" ht="10.199999999999999" hidden="1" customHeight="1">
      <c r="B1579" s="663" t="s">
        <v>60</v>
      </c>
      <c r="C1579" s="336" t="s">
        <v>263</v>
      </c>
      <c r="D1579" s="389">
        <v>0</v>
      </c>
    </row>
    <row r="1580" spans="2:4" ht="11.25" hidden="1" customHeight="1">
      <c r="B1580" s="663" t="s">
        <v>62</v>
      </c>
      <c r="C1580" s="336" t="s">
        <v>63</v>
      </c>
      <c r="D1580" s="389">
        <v>0</v>
      </c>
    </row>
    <row r="1581" spans="2:4" ht="11.25" customHeight="1">
      <c r="B1581" s="663" t="s">
        <v>79</v>
      </c>
      <c r="C1581" s="336" t="s">
        <v>80</v>
      </c>
      <c r="D1581" s="389">
        <v>-1500000</v>
      </c>
    </row>
    <row r="1582" spans="2:4" ht="11.25" hidden="1" customHeight="1">
      <c r="B1582" s="663" t="s">
        <v>81</v>
      </c>
      <c r="C1582" s="336" t="s">
        <v>82</v>
      </c>
      <c r="D1582" s="389">
        <v>0</v>
      </c>
    </row>
    <row r="1583" spans="2:4" ht="11.25" hidden="1" customHeight="1">
      <c r="B1583" s="664" t="s">
        <v>91</v>
      </c>
      <c r="C1583" s="305" t="s">
        <v>92</v>
      </c>
      <c r="D1583" s="389">
        <v>0</v>
      </c>
    </row>
    <row r="1584" spans="2:4" ht="11.25" hidden="1" customHeight="1">
      <c r="B1584" s="664" t="s">
        <v>95</v>
      </c>
      <c r="C1584" s="305" t="s">
        <v>96</v>
      </c>
      <c r="D1584" s="389"/>
    </row>
    <row r="1585" spans="2:4" ht="11.25" hidden="1" customHeight="1">
      <c r="B1585" s="664" t="s">
        <v>97</v>
      </c>
      <c r="C1585" s="305" t="s">
        <v>98</v>
      </c>
      <c r="D1585" s="389"/>
    </row>
    <row r="1586" spans="2:4" ht="11.25" hidden="1" customHeight="1">
      <c r="B1586" s="664" t="s">
        <v>249</v>
      </c>
      <c r="C1586" s="305" t="s">
        <v>250</v>
      </c>
      <c r="D1586" s="413">
        <v>0</v>
      </c>
    </row>
    <row r="1587" spans="2:4" ht="11.25" hidden="1" customHeight="1">
      <c r="B1587" s="664" t="s">
        <v>363</v>
      </c>
      <c r="C1587" s="305" t="s">
        <v>364</v>
      </c>
      <c r="D1587" s="413">
        <v>0</v>
      </c>
    </row>
    <row r="1588" spans="2:4" ht="11.25" hidden="1" customHeight="1">
      <c r="B1588" s="664" t="s">
        <v>110</v>
      </c>
      <c r="C1588" s="305" t="s">
        <v>111</v>
      </c>
      <c r="D1588" s="413">
        <v>0</v>
      </c>
    </row>
    <row r="1589" spans="2:4" ht="11.25" hidden="1" customHeight="1">
      <c r="B1589" s="664" t="s">
        <v>116</v>
      </c>
      <c r="C1589" s="305" t="s">
        <v>117</v>
      </c>
      <c r="D1589" s="413"/>
    </row>
    <row r="1590" spans="2:4" ht="11.25" customHeight="1">
      <c r="B1590" s="664" t="s">
        <v>125</v>
      </c>
      <c r="C1590" s="305" t="s">
        <v>126</v>
      </c>
      <c r="D1590" s="413">
        <v>-200000</v>
      </c>
    </row>
    <row r="1591" spans="2:4" ht="11.25" hidden="1" customHeight="1">
      <c r="B1591" s="664" t="s">
        <v>127</v>
      </c>
      <c r="C1591" s="305" t="s">
        <v>128</v>
      </c>
      <c r="D1591" s="413">
        <v>0</v>
      </c>
    </row>
    <row r="1592" spans="2:4" ht="11.25" hidden="1" customHeight="1">
      <c r="B1592" s="665" t="s">
        <v>129</v>
      </c>
      <c r="C1592" s="452" t="s">
        <v>130</v>
      </c>
      <c r="D1592" s="431"/>
    </row>
    <row r="1593" spans="2:4" ht="11.25" hidden="1" customHeight="1">
      <c r="B1593" s="664" t="s">
        <v>218</v>
      </c>
      <c r="C1593" s="305" t="s">
        <v>219</v>
      </c>
      <c r="D1593" s="413"/>
    </row>
    <row r="1594" spans="2:4" ht="11.25" hidden="1" customHeight="1">
      <c r="B1594" s="664" t="s">
        <v>285</v>
      </c>
      <c r="C1594" s="305" t="s">
        <v>286</v>
      </c>
      <c r="D1594" s="413">
        <v>0</v>
      </c>
    </row>
    <row r="1595" spans="2:4" ht="11.25" hidden="1" customHeight="1">
      <c r="B1595" s="664" t="s">
        <v>133</v>
      </c>
      <c r="C1595" s="305" t="s">
        <v>134</v>
      </c>
      <c r="D1595" s="413">
        <v>0</v>
      </c>
    </row>
    <row r="1596" spans="2:4" ht="11.25" hidden="1" customHeight="1">
      <c r="B1596" s="664" t="s">
        <v>254</v>
      </c>
      <c r="C1596" s="305" t="s">
        <v>255</v>
      </c>
      <c r="D1596" s="413">
        <v>0</v>
      </c>
    </row>
    <row r="1597" spans="2:4" ht="11.25" hidden="1" customHeight="1">
      <c r="B1597" s="664" t="s">
        <v>240</v>
      </c>
      <c r="C1597" s="305" t="s">
        <v>241</v>
      </c>
      <c r="D1597" s="413">
        <v>0</v>
      </c>
    </row>
    <row r="1598" spans="2:4" ht="18" hidden="1" customHeight="1">
      <c r="B1598" s="664" t="s">
        <v>256</v>
      </c>
      <c r="C1598" s="305" t="s">
        <v>257</v>
      </c>
      <c r="D1598" s="413">
        <v>0</v>
      </c>
    </row>
    <row r="1599" spans="2:4" ht="10.199999999999999">
      <c r="B1599" s="664" t="s">
        <v>141</v>
      </c>
      <c r="C1599" s="305" t="s">
        <v>142</v>
      </c>
      <c r="D1599" s="413">
        <v>-300000</v>
      </c>
    </row>
    <row r="1600" spans="2:4" ht="11.25" hidden="1" customHeight="1">
      <c r="B1600" s="664" t="s">
        <v>369</v>
      </c>
      <c r="C1600" s="305" t="s">
        <v>370</v>
      </c>
      <c r="D1600" s="413">
        <v>0</v>
      </c>
    </row>
    <row r="1601" spans="2:4" ht="11.25" hidden="1" customHeight="1">
      <c r="B1601" s="664" t="s">
        <v>149</v>
      </c>
      <c r="C1601" s="305" t="s">
        <v>150</v>
      </c>
      <c r="D1601" s="413">
        <v>0</v>
      </c>
    </row>
    <row r="1602" spans="2:4" ht="11.25" hidden="1" customHeight="1">
      <c r="B1602" s="665" t="s">
        <v>151</v>
      </c>
      <c r="C1602" s="452" t="s">
        <v>152</v>
      </c>
      <c r="D1602" s="413">
        <v>0</v>
      </c>
    </row>
    <row r="1603" spans="2:4" ht="11.25" hidden="1" customHeight="1">
      <c r="B1603" s="665" t="s">
        <v>153</v>
      </c>
      <c r="C1603" s="452" t="s">
        <v>154</v>
      </c>
      <c r="D1603" s="432">
        <v>0</v>
      </c>
    </row>
    <row r="1604" spans="2:4" ht="11.25" hidden="1" customHeight="1">
      <c r="B1604" s="664" t="s">
        <v>155</v>
      </c>
      <c r="C1604" s="305" t="s">
        <v>156</v>
      </c>
      <c r="D1604" s="413">
        <v>0</v>
      </c>
    </row>
    <row r="1605" spans="2:4" ht="10.199999999999999" hidden="1">
      <c r="B1605" s="664" t="s">
        <v>291</v>
      </c>
      <c r="C1605" s="305" t="s">
        <v>315</v>
      </c>
      <c r="D1605" s="413">
        <v>0</v>
      </c>
    </row>
    <row r="1606" spans="2:4" ht="10.199999999999999">
      <c r="B1606" s="664" t="s">
        <v>221</v>
      </c>
      <c r="C1606" s="305" t="s">
        <v>222</v>
      </c>
      <c r="D1606" s="414">
        <v>-1400000</v>
      </c>
    </row>
    <row r="1607" spans="2:4" ht="10.199999999999999" hidden="1">
      <c r="B1607" s="664" t="s">
        <v>161</v>
      </c>
      <c r="C1607" s="305" t="s">
        <v>162</v>
      </c>
      <c r="D1607" s="414">
        <v>0</v>
      </c>
    </row>
    <row r="1608" spans="2:4" ht="10.199999999999999" hidden="1">
      <c r="B1608" s="664" t="s">
        <v>167</v>
      </c>
      <c r="C1608" s="305" t="s">
        <v>168</v>
      </c>
      <c r="D1608" s="414">
        <v>0</v>
      </c>
    </row>
    <row r="1609" spans="2:4" ht="10.199999999999999" hidden="1">
      <c r="B1609" s="664" t="s">
        <v>195</v>
      </c>
      <c r="C1609" s="305" t="s">
        <v>196</v>
      </c>
      <c r="D1609" s="414">
        <v>0</v>
      </c>
    </row>
    <row r="1610" spans="2:4" ht="11.25" customHeight="1">
      <c r="B1610" s="388"/>
      <c r="C1610" s="427" t="s">
        <v>265</v>
      </c>
      <c r="D1610" s="402">
        <f>SUM(D1570:D1609)</f>
        <v>-3400000</v>
      </c>
    </row>
    <row r="1611" spans="2:4" ht="11.25" customHeight="1">
      <c r="B1611" s="403"/>
      <c r="C1611" s="404"/>
      <c r="D1611" s="405"/>
    </row>
    <row r="1612" spans="2:4" ht="11.25" customHeight="1">
      <c r="B1612" s="427"/>
      <c r="C1612" s="625"/>
      <c r="D1612" s="474"/>
    </row>
    <row r="1613" spans="2:4" ht="11.25" customHeight="1">
      <c r="C1613" s="481"/>
      <c r="D1613" s="352"/>
    </row>
    <row r="1614" spans="2:4" ht="11.25" hidden="1" customHeight="1">
      <c r="B1614" s="311"/>
      <c r="C1614" s="380" t="s">
        <v>384</v>
      </c>
      <c r="D1614" s="368" t="s">
        <v>385</v>
      </c>
    </row>
    <row r="1615" spans="2:4" ht="11.25" hidden="1" customHeight="1">
      <c r="B1615" s="424"/>
      <c r="C1615" s="382"/>
      <c r="D1615" s="425"/>
    </row>
    <row r="1616" spans="2:4" ht="11.25" hidden="1" customHeight="1">
      <c r="B1616" s="426" t="s">
        <v>31</v>
      </c>
      <c r="C1616" s="318" t="s">
        <v>32</v>
      </c>
      <c r="D1616" s="413">
        <v>0</v>
      </c>
    </row>
    <row r="1617" spans="2:4" ht="11.25" hidden="1" customHeight="1">
      <c r="B1617" s="386" t="s">
        <v>43</v>
      </c>
      <c r="C1617" s="305" t="s">
        <v>44</v>
      </c>
      <c r="D1617" s="387">
        <v>0</v>
      </c>
    </row>
    <row r="1618" spans="2:4" ht="11.25" hidden="1" customHeight="1">
      <c r="B1618" s="386" t="s">
        <v>47</v>
      </c>
      <c r="C1618" s="336" t="s">
        <v>48</v>
      </c>
      <c r="D1618" s="389"/>
    </row>
    <row r="1619" spans="2:4" ht="11.25" hidden="1" customHeight="1">
      <c r="B1619" s="386" t="s">
        <v>45</v>
      </c>
      <c r="C1619" s="305" t="s">
        <v>46</v>
      </c>
      <c r="D1619" s="389">
        <v>0</v>
      </c>
    </row>
    <row r="1620" spans="2:4" ht="20.399999999999999" hidden="1">
      <c r="B1620" s="386" t="s">
        <v>52</v>
      </c>
      <c r="C1620" s="305" t="s">
        <v>386</v>
      </c>
      <c r="D1620" s="413">
        <v>0</v>
      </c>
    </row>
    <row r="1621" spans="2:4" ht="10.199999999999999" hidden="1">
      <c r="B1621" s="386" t="s">
        <v>54</v>
      </c>
      <c r="C1621" s="305" t="s">
        <v>55</v>
      </c>
      <c r="D1621" s="413">
        <v>0</v>
      </c>
    </row>
    <row r="1622" spans="2:4" ht="20.399999999999999" hidden="1">
      <c r="B1622" s="386" t="s">
        <v>58</v>
      </c>
      <c r="C1622" s="305" t="s">
        <v>59</v>
      </c>
      <c r="D1622" s="413">
        <v>0</v>
      </c>
    </row>
    <row r="1623" spans="2:4" ht="20.399999999999999" hidden="1">
      <c r="B1623" s="386" t="s">
        <v>60</v>
      </c>
      <c r="C1623" s="305" t="s">
        <v>61</v>
      </c>
      <c r="D1623" s="413">
        <v>0</v>
      </c>
    </row>
    <row r="1624" spans="2:4" ht="11.25" hidden="1" customHeight="1">
      <c r="B1624" s="386" t="s">
        <v>62</v>
      </c>
      <c r="C1624" s="305" t="s">
        <v>63</v>
      </c>
      <c r="D1624" s="413">
        <v>0</v>
      </c>
    </row>
    <row r="1625" spans="2:4" ht="11.25" hidden="1" customHeight="1">
      <c r="B1625" s="386" t="s">
        <v>358</v>
      </c>
      <c r="C1625" s="305" t="s">
        <v>359</v>
      </c>
      <c r="D1625" s="413">
        <v>0</v>
      </c>
    </row>
    <row r="1626" spans="2:4" ht="11.25" hidden="1" customHeight="1">
      <c r="B1626" s="386" t="s">
        <v>95</v>
      </c>
      <c r="C1626" s="305" t="s">
        <v>96</v>
      </c>
      <c r="D1626" s="413">
        <v>0</v>
      </c>
    </row>
    <row r="1627" spans="2:4" ht="11.25" hidden="1" customHeight="1">
      <c r="B1627" s="386" t="s">
        <v>97</v>
      </c>
      <c r="C1627" s="305" t="s">
        <v>264</v>
      </c>
      <c r="D1627" s="413">
        <v>0</v>
      </c>
    </row>
    <row r="1628" spans="2:4" ht="11.25" hidden="1" customHeight="1">
      <c r="B1628" s="386" t="s">
        <v>249</v>
      </c>
      <c r="C1628" s="305" t="s">
        <v>250</v>
      </c>
      <c r="D1628" s="413">
        <v>0</v>
      </c>
    </row>
    <row r="1629" spans="2:4" ht="11.25" hidden="1" customHeight="1">
      <c r="B1629" s="386" t="s">
        <v>283</v>
      </c>
      <c r="C1629" s="305" t="s">
        <v>284</v>
      </c>
      <c r="D1629" s="413">
        <v>0</v>
      </c>
    </row>
    <row r="1630" spans="2:4" ht="10.199999999999999" hidden="1">
      <c r="B1630" s="386" t="s">
        <v>108</v>
      </c>
      <c r="C1630" s="305" t="s">
        <v>109</v>
      </c>
      <c r="D1630" s="413">
        <v>0</v>
      </c>
    </row>
    <row r="1631" spans="2:4" ht="10.199999999999999" hidden="1">
      <c r="B1631" s="386" t="s">
        <v>127</v>
      </c>
      <c r="C1631" s="305" t="s">
        <v>128</v>
      </c>
      <c r="D1631" s="413">
        <v>0</v>
      </c>
    </row>
    <row r="1632" spans="2:4" ht="11.25" hidden="1" customHeight="1">
      <c r="B1632" s="386" t="s">
        <v>365</v>
      </c>
      <c r="C1632" s="305" t="s">
        <v>366</v>
      </c>
      <c r="D1632" s="413">
        <v>0</v>
      </c>
    </row>
    <row r="1633" spans="2:4" ht="11.25" hidden="1" customHeight="1">
      <c r="B1633" s="386" t="s">
        <v>129</v>
      </c>
      <c r="C1633" s="305" t="s">
        <v>130</v>
      </c>
      <c r="D1633" s="413"/>
    </row>
    <row r="1634" spans="2:4" ht="11.25" hidden="1" customHeight="1">
      <c r="B1634" s="386" t="s">
        <v>367</v>
      </c>
      <c r="C1634" s="305" t="s">
        <v>368</v>
      </c>
      <c r="D1634" s="413"/>
    </row>
    <row r="1635" spans="2:4" ht="11.25" hidden="1" customHeight="1">
      <c r="B1635" s="386" t="s">
        <v>285</v>
      </c>
      <c r="C1635" s="305" t="s">
        <v>286</v>
      </c>
      <c r="D1635" s="413">
        <v>0</v>
      </c>
    </row>
    <row r="1636" spans="2:4" ht="11.25" hidden="1" customHeight="1">
      <c r="B1636" s="386" t="s">
        <v>582</v>
      </c>
      <c r="C1636" s="305" t="s">
        <v>583</v>
      </c>
      <c r="D1636" s="413"/>
    </row>
    <row r="1637" spans="2:4" ht="11.25" hidden="1" customHeight="1">
      <c r="B1637" s="386" t="s">
        <v>133</v>
      </c>
      <c r="C1637" s="305" t="s">
        <v>134</v>
      </c>
      <c r="D1637" s="413"/>
    </row>
    <row r="1638" spans="2:4" ht="11.25" hidden="1" customHeight="1">
      <c r="B1638" s="386" t="s">
        <v>135</v>
      </c>
      <c r="C1638" s="305" t="s">
        <v>136</v>
      </c>
      <c r="D1638" s="413">
        <v>0</v>
      </c>
    </row>
    <row r="1639" spans="2:4" ht="11.25" hidden="1" customHeight="1">
      <c r="B1639" s="386" t="s">
        <v>287</v>
      </c>
      <c r="C1639" s="305" t="s">
        <v>288</v>
      </c>
      <c r="D1639" s="413">
        <v>0</v>
      </c>
    </row>
    <row r="1640" spans="2:4" ht="11.25" hidden="1" customHeight="1">
      <c r="B1640" s="386" t="s">
        <v>254</v>
      </c>
      <c r="C1640" s="305" t="s">
        <v>255</v>
      </c>
      <c r="D1640" s="413"/>
    </row>
    <row r="1641" spans="2:4" ht="11.25" hidden="1" customHeight="1">
      <c r="B1641" s="386" t="s">
        <v>137</v>
      </c>
      <c r="C1641" s="305" t="s">
        <v>138</v>
      </c>
      <c r="D1641" s="413">
        <v>0</v>
      </c>
    </row>
    <row r="1642" spans="2:4" ht="11.25" hidden="1" customHeight="1">
      <c r="B1642" s="386" t="s">
        <v>240</v>
      </c>
      <c r="C1642" s="305" t="s">
        <v>241</v>
      </c>
      <c r="D1642" s="413">
        <v>0</v>
      </c>
    </row>
    <row r="1643" spans="2:4" ht="11.25" hidden="1" customHeight="1">
      <c r="B1643" s="386" t="s">
        <v>141</v>
      </c>
      <c r="C1643" s="305" t="s">
        <v>142</v>
      </c>
      <c r="D1643" s="413">
        <v>0</v>
      </c>
    </row>
    <row r="1644" spans="2:4" ht="11.25" hidden="1" customHeight="1">
      <c r="B1644" s="386" t="s">
        <v>147</v>
      </c>
      <c r="C1644" s="305" t="s">
        <v>148</v>
      </c>
      <c r="D1644" s="413">
        <v>0</v>
      </c>
    </row>
    <row r="1645" spans="2:4" ht="11.25" hidden="1" customHeight="1">
      <c r="B1645" s="386" t="s">
        <v>151</v>
      </c>
      <c r="C1645" s="305" t="s">
        <v>152</v>
      </c>
      <c r="D1645" s="413"/>
    </row>
    <row r="1646" spans="2:4" ht="11.25" hidden="1" customHeight="1">
      <c r="B1646" s="386" t="s">
        <v>153</v>
      </c>
      <c r="C1646" s="305" t="s">
        <v>154</v>
      </c>
      <c r="D1646" s="414">
        <v>0</v>
      </c>
    </row>
    <row r="1647" spans="2:4" ht="11.25" hidden="1" customHeight="1">
      <c r="B1647" s="386" t="s">
        <v>221</v>
      </c>
      <c r="C1647" s="305" t="s">
        <v>222</v>
      </c>
      <c r="D1647" s="414"/>
    </row>
    <row r="1648" spans="2:4" ht="11.25" hidden="1" customHeight="1">
      <c r="B1648" s="412" t="s">
        <v>197</v>
      </c>
      <c r="C1648" s="339" t="s">
        <v>198</v>
      </c>
      <c r="D1648" s="413">
        <v>0</v>
      </c>
    </row>
    <row r="1649" spans="2:4" ht="11.25" hidden="1" customHeight="1">
      <c r="B1649" s="426"/>
      <c r="C1649" s="393" t="s">
        <v>265</v>
      </c>
      <c r="D1649" s="394">
        <f>SUM(D1615:D1648)</f>
        <v>0</v>
      </c>
    </row>
    <row r="1650" spans="2:4" ht="11.25" hidden="1" customHeight="1">
      <c r="B1650" s="429"/>
      <c r="C1650" s="396"/>
      <c r="D1650" s="430"/>
    </row>
    <row r="1651" spans="2:4" ht="11.25" hidden="1" customHeight="1">
      <c r="C1651" s="481"/>
      <c r="D1651" s="352"/>
    </row>
    <row r="1652" spans="2:4" ht="11.25" hidden="1" customHeight="1">
      <c r="C1652" s="481"/>
      <c r="D1652" s="352"/>
    </row>
    <row r="1653" spans="2:4" ht="11.25" hidden="1" customHeight="1">
      <c r="B1653" s="350"/>
      <c r="C1653" s="380" t="s">
        <v>387</v>
      </c>
      <c r="D1653" s="454" t="s">
        <v>388</v>
      </c>
    </row>
    <row r="1654" spans="2:4" ht="11.25" hidden="1" customHeight="1">
      <c r="B1654" s="424"/>
      <c r="C1654" s="455"/>
      <c r="D1654" s="425"/>
    </row>
    <row r="1655" spans="2:4" ht="11.25" hidden="1" customHeight="1">
      <c r="B1655" s="426" t="s">
        <v>70</v>
      </c>
      <c r="C1655" s="450" t="s">
        <v>71</v>
      </c>
      <c r="D1655" s="413">
        <v>0</v>
      </c>
    </row>
    <row r="1656" spans="2:4" ht="11.25" hidden="1" customHeight="1">
      <c r="B1656" s="426" t="s">
        <v>97</v>
      </c>
      <c r="C1656" s="450" t="s">
        <v>98</v>
      </c>
      <c r="D1656" s="413"/>
    </row>
    <row r="1657" spans="2:4" ht="11.25" hidden="1" customHeight="1">
      <c r="B1657" s="426" t="s">
        <v>283</v>
      </c>
      <c r="C1657" s="450" t="s">
        <v>284</v>
      </c>
      <c r="D1657" s="413">
        <v>0</v>
      </c>
    </row>
    <row r="1658" spans="2:4" ht="11.25" hidden="1" customHeight="1">
      <c r="B1658" s="426" t="s">
        <v>285</v>
      </c>
      <c r="C1658" s="450" t="s">
        <v>286</v>
      </c>
      <c r="D1658" s="413"/>
    </row>
    <row r="1659" spans="2:4" ht="11.25" hidden="1" customHeight="1">
      <c r="B1659" s="426" t="s">
        <v>141</v>
      </c>
      <c r="C1659" s="450" t="s">
        <v>142</v>
      </c>
      <c r="D1659" s="413">
        <v>0</v>
      </c>
    </row>
    <row r="1660" spans="2:4" ht="11.25" hidden="1" customHeight="1">
      <c r="B1660" s="426" t="s">
        <v>369</v>
      </c>
      <c r="C1660" s="450" t="s">
        <v>370</v>
      </c>
      <c r="D1660" s="414">
        <v>0</v>
      </c>
    </row>
    <row r="1661" spans="2:4" ht="11.25" hidden="1" customHeight="1">
      <c r="B1661" s="426" t="s">
        <v>149</v>
      </c>
      <c r="C1661" s="450" t="s">
        <v>150</v>
      </c>
      <c r="D1661" s="414">
        <v>0</v>
      </c>
    </row>
    <row r="1662" spans="2:4" ht="11.25" hidden="1" customHeight="1">
      <c r="B1662" s="426"/>
      <c r="C1662" s="311" t="s">
        <v>389</v>
      </c>
      <c r="D1662" s="394">
        <f>SUM(D1655:D1661)</f>
        <v>0</v>
      </c>
    </row>
    <row r="1663" spans="2:4" ht="11.25" hidden="1" customHeight="1">
      <c r="B1663" s="429"/>
      <c r="C1663" s="95"/>
      <c r="D1663" s="430"/>
    </row>
    <row r="1664" spans="2:4" ht="11.25" hidden="1" customHeight="1">
      <c r="B1664" s="350"/>
      <c r="C1664" s="68"/>
    </row>
    <row r="1665" spans="2:4" ht="11.25" hidden="1" customHeight="1">
      <c r="C1665" s="481"/>
      <c r="D1665" s="352"/>
    </row>
    <row r="1666" spans="2:4" ht="11.25" customHeight="1">
      <c r="B1666" s="406"/>
      <c r="C1666" s="666" t="s">
        <v>390</v>
      </c>
      <c r="D1666" s="368" t="s">
        <v>391</v>
      </c>
    </row>
    <row r="1667" spans="2:4" ht="11.25" customHeight="1">
      <c r="B1667" s="408"/>
      <c r="C1667" s="667"/>
      <c r="D1667" s="410"/>
    </row>
    <row r="1668" spans="2:4" ht="11.25" hidden="1" customHeight="1">
      <c r="B1668" s="663" t="s">
        <v>47</v>
      </c>
      <c r="C1668" s="336" t="s">
        <v>48</v>
      </c>
      <c r="D1668" s="413"/>
    </row>
    <row r="1669" spans="2:4" ht="11.25" hidden="1" customHeight="1">
      <c r="B1669" s="668" t="s">
        <v>360</v>
      </c>
      <c r="C1669" s="339" t="s">
        <v>361</v>
      </c>
      <c r="D1669" s="413">
        <v>0</v>
      </c>
    </row>
    <row r="1670" spans="2:4" ht="11.25" hidden="1" customHeight="1">
      <c r="B1670" s="493" t="s">
        <v>207</v>
      </c>
      <c r="C1670" s="339" t="s">
        <v>216</v>
      </c>
      <c r="D1670" s="414">
        <v>0</v>
      </c>
    </row>
    <row r="1671" spans="2:4" ht="11.25" customHeight="1">
      <c r="B1671" s="493" t="s">
        <v>108</v>
      </c>
      <c r="C1671" s="339" t="s">
        <v>109</v>
      </c>
      <c r="D1671" s="413">
        <v>-500000</v>
      </c>
    </row>
    <row r="1672" spans="2:4" ht="11.25" customHeight="1">
      <c r="B1672" s="493" t="s">
        <v>129</v>
      </c>
      <c r="C1672" s="339" t="s">
        <v>130</v>
      </c>
      <c r="D1672" s="414">
        <v>-1300000</v>
      </c>
    </row>
    <row r="1673" spans="2:4" ht="11.25" hidden="1" customHeight="1">
      <c r="B1673" s="493" t="s">
        <v>133</v>
      </c>
      <c r="C1673" s="339" t="s">
        <v>566</v>
      </c>
      <c r="D1673" s="414">
        <v>0</v>
      </c>
    </row>
    <row r="1674" spans="2:4" ht="11.25" hidden="1" customHeight="1">
      <c r="B1674" s="493" t="s">
        <v>291</v>
      </c>
      <c r="C1674" s="339" t="s">
        <v>292</v>
      </c>
      <c r="D1674" s="414"/>
    </row>
    <row r="1675" spans="2:4" ht="11.25" hidden="1" customHeight="1">
      <c r="B1675" s="73" t="s">
        <v>377</v>
      </c>
      <c r="C1675" s="68" t="s">
        <v>378</v>
      </c>
      <c r="D1675" s="413">
        <f>+D1676</f>
        <v>0</v>
      </c>
    </row>
    <row r="1676" spans="2:4" ht="10.8" hidden="1">
      <c r="B1676" s="669"/>
      <c r="C1676" s="670" t="s">
        <v>380</v>
      </c>
      <c r="D1676" s="671">
        <v>0</v>
      </c>
    </row>
    <row r="1677" spans="2:4" ht="10.199999999999999" hidden="1">
      <c r="B1677" s="493" t="s">
        <v>197</v>
      </c>
      <c r="C1677" s="339" t="s">
        <v>198</v>
      </c>
      <c r="D1677" s="414">
        <v>0</v>
      </c>
    </row>
    <row r="1678" spans="2:4" ht="11.25" customHeight="1">
      <c r="B1678" s="415"/>
      <c r="C1678" s="311" t="s">
        <v>265</v>
      </c>
      <c r="D1678" s="416">
        <f>SUM(D1668:D1675)+D1677</f>
        <v>-1800000</v>
      </c>
    </row>
    <row r="1679" spans="2:4" ht="11.25" customHeight="1">
      <c r="B1679" s="417"/>
      <c r="C1679" s="418"/>
      <c r="D1679" s="419"/>
    </row>
    <row r="1680" spans="2:4" ht="11.25" hidden="1" customHeight="1">
      <c r="C1680" s="481"/>
      <c r="D1680" s="352"/>
    </row>
    <row r="1681" spans="2:4" ht="11.25" hidden="1" customHeight="1">
      <c r="C1681" s="481"/>
      <c r="D1681" s="352"/>
    </row>
    <row r="1682" spans="2:4" ht="24" hidden="1" customHeight="1">
      <c r="B1682" s="311"/>
      <c r="C1682" s="457" t="s">
        <v>392</v>
      </c>
      <c r="D1682" s="368" t="s">
        <v>393</v>
      </c>
    </row>
    <row r="1683" spans="2:4" ht="10.8" hidden="1" customHeight="1">
      <c r="B1683" s="398"/>
      <c r="C1683" s="399"/>
      <c r="D1683" s="400"/>
    </row>
    <row r="1684" spans="2:4" ht="10.8" hidden="1" customHeight="1">
      <c r="B1684" s="663" t="s">
        <v>29</v>
      </c>
      <c r="C1684" s="336" t="s">
        <v>30</v>
      </c>
      <c r="D1684" s="389">
        <v>0</v>
      </c>
    </row>
    <row r="1685" spans="2:4" ht="10.8" hidden="1" customHeight="1">
      <c r="B1685" s="73" t="s">
        <v>43</v>
      </c>
      <c r="C1685" s="318" t="s">
        <v>44</v>
      </c>
      <c r="D1685" s="389">
        <v>0</v>
      </c>
    </row>
    <row r="1686" spans="2:4" ht="10.8" hidden="1" customHeight="1">
      <c r="B1686" s="663" t="s">
        <v>45</v>
      </c>
      <c r="C1686" s="336" t="s">
        <v>46</v>
      </c>
      <c r="D1686" s="389">
        <v>0</v>
      </c>
    </row>
    <row r="1687" spans="2:4" ht="20.399999999999999" hidden="1">
      <c r="B1687" s="663" t="s">
        <v>52</v>
      </c>
      <c r="C1687" s="336" t="s">
        <v>262</v>
      </c>
      <c r="D1687" s="389">
        <v>0</v>
      </c>
    </row>
    <row r="1688" spans="2:4" ht="10.199999999999999" hidden="1">
      <c r="B1688" s="663" t="s">
        <v>54</v>
      </c>
      <c r="C1688" s="336" t="s">
        <v>55</v>
      </c>
      <c r="D1688" s="389">
        <v>0</v>
      </c>
    </row>
    <row r="1689" spans="2:4" ht="20.399999999999999" hidden="1">
      <c r="B1689" s="663" t="s">
        <v>58</v>
      </c>
      <c r="C1689" s="336" t="s">
        <v>59</v>
      </c>
      <c r="D1689" s="389">
        <v>0</v>
      </c>
    </row>
    <row r="1690" spans="2:4" ht="20.399999999999999" hidden="1">
      <c r="B1690" s="663" t="s">
        <v>60</v>
      </c>
      <c r="C1690" s="336" t="s">
        <v>263</v>
      </c>
      <c r="D1690" s="389">
        <v>0</v>
      </c>
    </row>
    <row r="1691" spans="2:4" ht="10.8" hidden="1" customHeight="1">
      <c r="B1691" s="663" t="s">
        <v>62</v>
      </c>
      <c r="C1691" s="336" t="s">
        <v>63</v>
      </c>
      <c r="D1691" s="389">
        <v>0</v>
      </c>
    </row>
    <row r="1692" spans="2:4" ht="10.199999999999999" hidden="1">
      <c r="B1692" s="663" t="s">
        <v>70</v>
      </c>
      <c r="C1692" s="336" t="s">
        <v>71</v>
      </c>
      <c r="D1692" s="389">
        <v>0</v>
      </c>
    </row>
    <row r="1693" spans="2:4" ht="10.199999999999999" hidden="1">
      <c r="B1693" s="663" t="s">
        <v>79</v>
      </c>
      <c r="C1693" s="336" t="s">
        <v>80</v>
      </c>
      <c r="D1693" s="389">
        <v>0</v>
      </c>
    </row>
    <row r="1694" spans="2:4" ht="10.199999999999999" hidden="1">
      <c r="B1694" s="663" t="s">
        <v>81</v>
      </c>
      <c r="C1694" s="336" t="s">
        <v>82</v>
      </c>
      <c r="D1694" s="389">
        <v>0</v>
      </c>
    </row>
    <row r="1695" spans="2:4" ht="10.199999999999999" hidden="1">
      <c r="B1695" s="663" t="s">
        <v>249</v>
      </c>
      <c r="C1695" s="336" t="s">
        <v>250</v>
      </c>
      <c r="D1695" s="389">
        <v>0</v>
      </c>
    </row>
    <row r="1696" spans="2:4" ht="10.199999999999999" hidden="1">
      <c r="B1696" s="663" t="s">
        <v>101</v>
      </c>
      <c r="C1696" s="336" t="s">
        <v>102</v>
      </c>
      <c r="D1696" s="389">
        <v>0</v>
      </c>
    </row>
    <row r="1697" spans="2:5" ht="10.199999999999999" hidden="1">
      <c r="B1697" s="663" t="s">
        <v>363</v>
      </c>
      <c r="C1697" s="336" t="s">
        <v>364</v>
      </c>
      <c r="D1697" s="389">
        <v>0</v>
      </c>
    </row>
    <row r="1698" spans="2:5" ht="10.199999999999999" hidden="1">
      <c r="B1698" s="663" t="s">
        <v>283</v>
      </c>
      <c r="C1698" s="336" t="s">
        <v>284</v>
      </c>
      <c r="D1698" s="389">
        <v>0</v>
      </c>
    </row>
    <row r="1699" spans="2:5" ht="10.199999999999999" hidden="1">
      <c r="B1699" s="663" t="s">
        <v>108</v>
      </c>
      <c r="C1699" s="336" t="s">
        <v>109</v>
      </c>
      <c r="D1699" s="389">
        <v>0</v>
      </c>
    </row>
    <row r="1700" spans="2:5" ht="10.199999999999999" hidden="1">
      <c r="B1700" s="663" t="s">
        <v>125</v>
      </c>
      <c r="C1700" s="336" t="s">
        <v>126</v>
      </c>
      <c r="D1700" s="389">
        <v>0</v>
      </c>
    </row>
    <row r="1701" spans="2:5" ht="10.199999999999999" hidden="1">
      <c r="B1701" s="663" t="s">
        <v>127</v>
      </c>
      <c r="C1701" s="336" t="s">
        <v>128</v>
      </c>
      <c r="D1701" s="389">
        <v>0</v>
      </c>
      <c r="E1701" s="672"/>
    </row>
    <row r="1702" spans="2:5" ht="10.199999999999999" hidden="1">
      <c r="B1702" s="663" t="s">
        <v>365</v>
      </c>
      <c r="C1702" s="336" t="s">
        <v>366</v>
      </c>
      <c r="D1702" s="389">
        <v>0</v>
      </c>
      <c r="E1702" s="672"/>
    </row>
    <row r="1703" spans="2:5" ht="10.199999999999999" hidden="1">
      <c r="B1703" s="663" t="s">
        <v>129</v>
      </c>
      <c r="C1703" s="336" t="s">
        <v>130</v>
      </c>
      <c r="D1703" s="389">
        <v>0</v>
      </c>
    </row>
    <row r="1704" spans="2:5" ht="10.199999999999999" hidden="1">
      <c r="B1704" s="663" t="s">
        <v>218</v>
      </c>
      <c r="C1704" s="336" t="s">
        <v>219</v>
      </c>
      <c r="D1704" s="389">
        <v>0</v>
      </c>
    </row>
    <row r="1705" spans="2:5" ht="11.25" hidden="1" customHeight="1">
      <c r="B1705" s="663" t="s">
        <v>254</v>
      </c>
      <c r="C1705" s="336" t="s">
        <v>255</v>
      </c>
      <c r="D1705" s="389">
        <v>0</v>
      </c>
    </row>
    <row r="1706" spans="2:5" ht="11.25" hidden="1" customHeight="1">
      <c r="B1706" s="663" t="s">
        <v>240</v>
      </c>
      <c r="C1706" s="336" t="s">
        <v>241</v>
      </c>
      <c r="D1706" s="389">
        <v>0</v>
      </c>
    </row>
    <row r="1707" spans="2:5" ht="11.25" hidden="1" customHeight="1">
      <c r="B1707" s="663" t="s">
        <v>141</v>
      </c>
      <c r="C1707" s="336" t="s">
        <v>142</v>
      </c>
      <c r="D1707" s="389">
        <v>0</v>
      </c>
    </row>
    <row r="1708" spans="2:5" ht="11.25" hidden="1" customHeight="1">
      <c r="B1708" s="663" t="s">
        <v>143</v>
      </c>
      <c r="C1708" s="336" t="s">
        <v>144</v>
      </c>
      <c r="D1708" s="389">
        <v>0</v>
      </c>
    </row>
    <row r="1709" spans="2:5" ht="11.25" hidden="1" customHeight="1">
      <c r="B1709" s="663" t="s">
        <v>147</v>
      </c>
      <c r="C1709" s="336" t="s">
        <v>148</v>
      </c>
      <c r="D1709" s="389">
        <v>0</v>
      </c>
    </row>
    <row r="1710" spans="2:5" ht="11.25" hidden="1" customHeight="1">
      <c r="B1710" s="663" t="s">
        <v>369</v>
      </c>
      <c r="C1710" s="336" t="s">
        <v>370</v>
      </c>
      <c r="D1710" s="389">
        <v>0</v>
      </c>
    </row>
    <row r="1711" spans="2:5" ht="11.25" hidden="1" customHeight="1">
      <c r="B1711" s="663" t="s">
        <v>149</v>
      </c>
      <c r="C1711" s="336" t="s">
        <v>150</v>
      </c>
      <c r="D1711" s="387">
        <v>0</v>
      </c>
    </row>
    <row r="1712" spans="2:5" ht="11.25" hidden="1" customHeight="1">
      <c r="B1712" s="663" t="s">
        <v>151</v>
      </c>
      <c r="C1712" s="336" t="s">
        <v>152</v>
      </c>
      <c r="D1712" s="389">
        <v>0</v>
      </c>
    </row>
    <row r="1713" spans="1:5" ht="11.25" hidden="1" customHeight="1">
      <c r="B1713" s="663" t="s">
        <v>153</v>
      </c>
      <c r="C1713" s="336" t="s">
        <v>154</v>
      </c>
      <c r="D1713" s="389">
        <v>0</v>
      </c>
    </row>
    <row r="1714" spans="1:5" ht="11.25" hidden="1" customHeight="1">
      <c r="B1714" s="663" t="s">
        <v>289</v>
      </c>
      <c r="C1714" s="336" t="s">
        <v>290</v>
      </c>
      <c r="D1714" s="389">
        <v>0</v>
      </c>
    </row>
    <row r="1715" spans="1:5" ht="11.25" hidden="1" customHeight="1">
      <c r="B1715" s="663" t="s">
        <v>291</v>
      </c>
      <c r="C1715" s="336" t="s">
        <v>292</v>
      </c>
      <c r="D1715" s="389">
        <v>0</v>
      </c>
    </row>
    <row r="1716" spans="1:5" ht="11.25" hidden="1" customHeight="1">
      <c r="B1716" s="663" t="s">
        <v>372</v>
      </c>
      <c r="C1716" s="336" t="s">
        <v>394</v>
      </c>
      <c r="D1716" s="389">
        <v>0</v>
      </c>
    </row>
    <row r="1717" spans="1:5" ht="11.25" hidden="1" customHeight="1">
      <c r="B1717" s="663" t="s">
        <v>169</v>
      </c>
      <c r="C1717" s="336" t="s">
        <v>303</v>
      </c>
      <c r="D1717" s="387">
        <v>0</v>
      </c>
    </row>
    <row r="1718" spans="1:5" ht="11.1" hidden="1" customHeight="1">
      <c r="B1718" s="388"/>
      <c r="C1718" s="427" t="s">
        <v>265</v>
      </c>
      <c r="D1718" s="402">
        <f>SUM(D1683:D1717)</f>
        <v>0</v>
      </c>
    </row>
    <row r="1719" spans="1:5" ht="11.25" hidden="1" customHeight="1">
      <c r="B1719" s="403"/>
      <c r="C1719" s="404"/>
      <c r="D1719" s="405"/>
    </row>
    <row r="1720" spans="1:5" ht="11.25" hidden="1" customHeight="1">
      <c r="B1720" s="427"/>
      <c r="C1720" s="625"/>
      <c r="D1720" s="474"/>
    </row>
    <row r="1721" spans="1:5" ht="11.25" hidden="1" customHeight="1">
      <c r="B1721" s="427"/>
      <c r="C1721" s="625"/>
      <c r="D1721" s="474"/>
    </row>
    <row r="1722" spans="1:5" ht="11.25" hidden="1" customHeight="1">
      <c r="B1722" s="427"/>
      <c r="C1722" s="625"/>
      <c r="D1722" s="474"/>
    </row>
    <row r="1723" spans="1:5" ht="11.25" customHeight="1">
      <c r="B1723" s="427"/>
      <c r="C1723" s="625"/>
      <c r="D1723" s="474"/>
    </row>
    <row r="1724" spans="1:5" ht="10.199999999999999">
      <c r="C1724" s="481"/>
      <c r="D1724" s="352"/>
    </row>
    <row r="1725" spans="1:5" ht="10.199999999999999" hidden="1">
      <c r="B1725" s="673" t="s">
        <v>395</v>
      </c>
      <c r="C1725" s="481"/>
      <c r="D1725" s="561" t="s">
        <v>396</v>
      </c>
      <c r="E1725" s="368" t="s">
        <v>397</v>
      </c>
    </row>
    <row r="1726" spans="1:5" ht="10.199999999999999" hidden="1">
      <c r="C1726" s="481"/>
      <c r="D1726" s="352"/>
    </row>
    <row r="1727" spans="1:5" ht="10.199999999999999" hidden="1">
      <c r="A1727" s="741" t="s">
        <v>19</v>
      </c>
      <c r="B1727" s="741"/>
      <c r="C1727" s="751" t="s">
        <v>20</v>
      </c>
      <c r="D1727" s="752" t="s">
        <v>21</v>
      </c>
      <c r="E1727" s="740" t="s">
        <v>22</v>
      </c>
    </row>
    <row r="1728" spans="1:5" ht="10.199999999999999" hidden="1">
      <c r="A1728" s="758"/>
      <c r="B1728" s="741"/>
      <c r="C1728" s="751"/>
      <c r="D1728" s="752"/>
      <c r="E1728" s="740"/>
    </row>
    <row r="1729" spans="1:5" ht="10.199999999999999" hidden="1">
      <c r="A1729" s="652"/>
      <c r="B1729" s="674"/>
      <c r="C1729" s="675"/>
      <c r="D1729" s="676"/>
      <c r="E1729" s="531"/>
    </row>
    <row r="1730" spans="1:5" ht="10.199999999999999" hidden="1">
      <c r="A1730" s="639" t="s">
        <v>64</v>
      </c>
      <c r="B1730" s="286">
        <v>1</v>
      </c>
      <c r="C1730" s="677" t="s">
        <v>65</v>
      </c>
      <c r="D1730" s="89">
        <f>+D1735+D1738+D1732</f>
        <v>0</v>
      </c>
      <c r="E1730" s="533" t="e">
        <f>+D1730/D1754</f>
        <v>#DIV/0!</v>
      </c>
    </row>
    <row r="1731" spans="1:5" ht="10.199999999999999" hidden="1">
      <c r="A1731" s="496"/>
      <c r="B1731" s="279"/>
      <c r="C1731" s="678"/>
      <c r="D1731" s="89"/>
      <c r="E1731" s="536"/>
    </row>
    <row r="1732" spans="1:5" ht="10.199999999999999" hidden="1">
      <c r="A1732" s="639" t="s">
        <v>64</v>
      </c>
      <c r="B1732" s="294">
        <v>1.01</v>
      </c>
      <c r="C1732" s="500" t="s">
        <v>67</v>
      </c>
      <c r="D1732" s="535">
        <f>+D1733</f>
        <v>0</v>
      </c>
      <c r="E1732" s="533" t="e">
        <f>+D1732/D1754</f>
        <v>#DIV/0!</v>
      </c>
    </row>
    <row r="1733" spans="1:5" ht="10.199999999999999" hidden="1">
      <c r="A1733" s="496" t="s">
        <v>64</v>
      </c>
      <c r="B1733" s="279" t="s">
        <v>70</v>
      </c>
      <c r="C1733" s="679" t="s">
        <v>71</v>
      </c>
      <c r="D1733" s="81">
        <v>0</v>
      </c>
      <c r="E1733" s="536" t="e">
        <f>+D1733/D1754</f>
        <v>#DIV/0!</v>
      </c>
    </row>
    <row r="1734" spans="1:5" ht="10.199999999999999" hidden="1">
      <c r="A1734" s="496"/>
      <c r="B1734" s="279"/>
      <c r="C1734" s="678"/>
      <c r="D1734" s="89"/>
      <c r="E1734" s="536"/>
    </row>
    <row r="1735" spans="1:5" ht="10.199999999999999" hidden="1">
      <c r="A1735" s="639" t="s">
        <v>64</v>
      </c>
      <c r="B1735" s="294" t="s">
        <v>89</v>
      </c>
      <c r="C1735" s="500" t="s">
        <v>90</v>
      </c>
      <c r="D1735" s="535">
        <f>+D1736</f>
        <v>0</v>
      </c>
      <c r="E1735" s="533" t="e">
        <f>+D1735/D1754</f>
        <v>#DIV/0!</v>
      </c>
    </row>
    <row r="1736" spans="1:5" ht="10.199999999999999" hidden="1">
      <c r="A1736" s="496" t="s">
        <v>64</v>
      </c>
      <c r="B1736" s="279" t="s">
        <v>97</v>
      </c>
      <c r="C1736" s="679" t="s">
        <v>98</v>
      </c>
      <c r="D1736" s="81">
        <v>0</v>
      </c>
      <c r="E1736" s="536" t="e">
        <f>+D1736/D1754</f>
        <v>#DIV/0!</v>
      </c>
    </row>
    <row r="1737" spans="1:5" ht="10.199999999999999" hidden="1">
      <c r="A1737" s="496"/>
      <c r="B1737" s="279"/>
      <c r="C1737" s="679"/>
      <c r="D1737" s="89"/>
      <c r="E1737" s="536"/>
    </row>
    <row r="1738" spans="1:5" ht="10.199999999999999" hidden="1">
      <c r="A1738" s="639" t="s">
        <v>64</v>
      </c>
      <c r="B1738" s="294" t="s">
        <v>281</v>
      </c>
      <c r="C1738" s="500" t="s">
        <v>282</v>
      </c>
      <c r="D1738" s="89">
        <f>+D1739</f>
        <v>0</v>
      </c>
      <c r="E1738" s="533" t="e">
        <f>+D1738/D1754</f>
        <v>#DIV/0!</v>
      </c>
    </row>
    <row r="1739" spans="1:5" ht="10.199999999999999" hidden="1">
      <c r="A1739" s="496" t="s">
        <v>64</v>
      </c>
      <c r="B1739" s="279" t="s">
        <v>363</v>
      </c>
      <c r="C1739" s="679" t="s">
        <v>364</v>
      </c>
      <c r="D1739" s="81">
        <v>0</v>
      </c>
      <c r="E1739" s="536" t="e">
        <f>+D1739/D1754</f>
        <v>#DIV/0!</v>
      </c>
    </row>
    <row r="1740" spans="1:5" ht="10.199999999999999" hidden="1">
      <c r="A1740" s="496"/>
      <c r="B1740" s="279"/>
      <c r="C1740" s="679"/>
      <c r="D1740" s="89"/>
      <c r="E1740" s="536"/>
    </row>
    <row r="1741" spans="1:5" ht="10.199999999999999" hidden="1">
      <c r="A1741" s="496"/>
      <c r="B1741" s="279"/>
      <c r="C1741" s="679"/>
      <c r="D1741" s="89"/>
      <c r="E1741" s="536"/>
    </row>
    <row r="1742" spans="1:5" ht="10.199999999999999" hidden="1">
      <c r="A1742" s="639" t="s">
        <v>64</v>
      </c>
      <c r="B1742" s="286">
        <v>2</v>
      </c>
      <c r="C1742" s="677" t="s">
        <v>122</v>
      </c>
      <c r="D1742" s="89">
        <f>+D1744</f>
        <v>0</v>
      </c>
      <c r="E1742" s="533">
        <v>1</v>
      </c>
    </row>
    <row r="1743" spans="1:5" ht="10.199999999999999" hidden="1">
      <c r="A1743" s="496"/>
      <c r="B1743" s="279"/>
      <c r="C1743" s="678"/>
      <c r="D1743" s="89"/>
      <c r="E1743" s="536"/>
    </row>
    <row r="1744" spans="1:5" ht="10.199999999999999" hidden="1">
      <c r="A1744" s="639" t="s">
        <v>64</v>
      </c>
      <c r="B1744" s="294">
        <v>2.0099999999999998</v>
      </c>
      <c r="C1744" s="500" t="s">
        <v>398</v>
      </c>
      <c r="D1744" s="535">
        <f>+D1745</f>
        <v>0</v>
      </c>
      <c r="E1744" s="533" t="e">
        <f>+D1744/$D$1754</f>
        <v>#DIV/0!</v>
      </c>
    </row>
    <row r="1745" spans="1:5" ht="10.199999999999999" hidden="1">
      <c r="A1745" s="496" t="s">
        <v>64</v>
      </c>
      <c r="B1745" s="279" t="s">
        <v>365</v>
      </c>
      <c r="C1745" s="679" t="s">
        <v>366</v>
      </c>
      <c r="D1745" s="81">
        <v>0</v>
      </c>
      <c r="E1745" s="536" t="e">
        <f>+D1745/$D$1754</f>
        <v>#DIV/0!</v>
      </c>
    </row>
    <row r="1746" spans="1:5" ht="10.199999999999999" hidden="1">
      <c r="A1746" s="496"/>
      <c r="B1746" s="279"/>
      <c r="C1746" s="679"/>
      <c r="D1746" s="81"/>
      <c r="E1746" s="536"/>
    </row>
    <row r="1747" spans="1:5" ht="10.199999999999999" hidden="1">
      <c r="A1747" s="496"/>
      <c r="B1747" s="279"/>
      <c r="C1747" s="679"/>
      <c r="D1747" s="81"/>
      <c r="E1747" s="536"/>
    </row>
    <row r="1748" spans="1:5" ht="10.199999999999999" hidden="1">
      <c r="A1748" s="639">
        <v>2</v>
      </c>
      <c r="B1748" s="286">
        <v>5</v>
      </c>
      <c r="C1748" s="677" t="s">
        <v>157</v>
      </c>
      <c r="D1748" s="89">
        <f>+D1750</f>
        <v>0</v>
      </c>
      <c r="E1748" s="533" t="e">
        <f>+D1748/D1754</f>
        <v>#DIV/0!</v>
      </c>
    </row>
    <row r="1749" spans="1:5" ht="10.199999999999999" hidden="1">
      <c r="A1749" s="496"/>
      <c r="B1749" s="279"/>
      <c r="C1749" s="679"/>
      <c r="D1749" s="81"/>
      <c r="E1749" s="536"/>
    </row>
    <row r="1750" spans="1:5" ht="10.199999999999999" hidden="1">
      <c r="A1750" s="639" t="s">
        <v>158</v>
      </c>
      <c r="B1750" s="294" t="s">
        <v>159</v>
      </c>
      <c r="C1750" s="500" t="s">
        <v>160</v>
      </c>
      <c r="D1750" s="535">
        <f>+D1751</f>
        <v>0</v>
      </c>
      <c r="E1750" s="533" t="e">
        <f>+D1750/D1754</f>
        <v>#DIV/0!</v>
      </c>
    </row>
    <row r="1751" spans="1:5" ht="10.199999999999999" hidden="1">
      <c r="A1751" s="496" t="s">
        <v>158</v>
      </c>
      <c r="B1751" s="279" t="s">
        <v>169</v>
      </c>
      <c r="C1751" s="679" t="s">
        <v>170</v>
      </c>
      <c r="D1751" s="81">
        <v>0</v>
      </c>
      <c r="E1751" s="536" t="e">
        <f>+D1751/D1754</f>
        <v>#DIV/0!</v>
      </c>
    </row>
    <row r="1752" spans="1:5" ht="10.199999999999999" hidden="1">
      <c r="A1752" s="496"/>
      <c r="B1752" s="279"/>
      <c r="C1752" s="679"/>
      <c r="D1752" s="81"/>
      <c r="E1752" s="536"/>
    </row>
    <row r="1753" spans="1:5" ht="11.1" hidden="1" customHeight="1">
      <c r="A1753" s="496"/>
      <c r="B1753" s="279"/>
      <c r="C1753" s="678"/>
      <c r="D1753" s="89"/>
      <c r="E1753" s="536"/>
    </row>
    <row r="1754" spans="1:5" ht="19.2" hidden="1" customHeight="1">
      <c r="A1754" s="737" t="s">
        <v>399</v>
      </c>
      <c r="B1754" s="738"/>
      <c r="C1754" s="739"/>
      <c r="D1754" s="644">
        <f>+D1742+D1748+D1730</f>
        <v>0</v>
      </c>
      <c r="E1754" s="611" t="e">
        <f>+D1754/D1754</f>
        <v>#DIV/0!</v>
      </c>
    </row>
    <row r="1755" spans="1:5" ht="10.199999999999999" hidden="1">
      <c r="C1755" s="481"/>
      <c r="D1755" s="352"/>
    </row>
    <row r="1756" spans="1:5" ht="10.199999999999999" hidden="1">
      <c r="C1756" s="481"/>
      <c r="D1756" s="352"/>
    </row>
    <row r="1757" spans="1:5" ht="10.199999999999999" hidden="1">
      <c r="C1757" s="481"/>
      <c r="D1757" s="352"/>
    </row>
    <row r="1758" spans="1:5" ht="10.199999999999999" hidden="1">
      <c r="C1758" s="481"/>
      <c r="D1758" s="352"/>
    </row>
    <row r="1759" spans="1:5" ht="10.199999999999999" hidden="1">
      <c r="C1759" s="481"/>
      <c r="D1759" s="352"/>
    </row>
    <row r="1760" spans="1:5" ht="11.1" hidden="1" customHeight="1">
      <c r="B1760" s="560" t="s">
        <v>400</v>
      </c>
      <c r="C1760" s="481"/>
      <c r="D1760" s="561" t="s">
        <v>401</v>
      </c>
      <c r="E1760" s="368" t="s">
        <v>402</v>
      </c>
    </row>
    <row r="1761" spans="1:5" ht="11.25" hidden="1" customHeight="1">
      <c r="C1761" s="481"/>
      <c r="D1761" s="352"/>
    </row>
    <row r="1762" spans="1:5" ht="11.25" hidden="1" customHeight="1">
      <c r="A1762" s="741" t="s">
        <v>19</v>
      </c>
      <c r="B1762" s="741"/>
      <c r="C1762" s="751" t="s">
        <v>20</v>
      </c>
      <c r="D1762" s="752" t="s">
        <v>21</v>
      </c>
      <c r="E1762" s="740" t="s">
        <v>22</v>
      </c>
    </row>
    <row r="1763" spans="1:5" ht="11.25" hidden="1" customHeight="1">
      <c r="A1763" s="758"/>
      <c r="B1763" s="741"/>
      <c r="C1763" s="751"/>
      <c r="D1763" s="752"/>
      <c r="E1763" s="740"/>
    </row>
    <row r="1764" spans="1:5" ht="11.25" hidden="1" customHeight="1">
      <c r="A1764" s="652"/>
      <c r="B1764" s="674"/>
      <c r="C1764" s="675"/>
      <c r="D1764" s="676"/>
      <c r="E1764" s="531"/>
    </row>
    <row r="1765" spans="1:5" ht="11.25" hidden="1" customHeight="1">
      <c r="A1765" s="639" t="s">
        <v>23</v>
      </c>
      <c r="B1765" s="286" t="s">
        <v>24</v>
      </c>
      <c r="C1765" s="677" t="s">
        <v>25</v>
      </c>
      <c r="D1765" s="89">
        <f>+D1767+D1771+D1776+D1780</f>
        <v>0</v>
      </c>
      <c r="E1765" s="536">
        <v>0</v>
      </c>
    </row>
    <row r="1766" spans="1:5" ht="11.25" hidden="1" customHeight="1">
      <c r="A1766" s="496"/>
      <c r="B1766" s="279"/>
      <c r="C1766" s="678"/>
      <c r="D1766" s="89"/>
      <c r="E1766" s="536"/>
    </row>
    <row r="1767" spans="1:5" ht="11.25" hidden="1" customHeight="1">
      <c r="A1767" s="639" t="s">
        <v>26</v>
      </c>
      <c r="B1767" s="294" t="s">
        <v>27</v>
      </c>
      <c r="C1767" s="500" t="s">
        <v>28</v>
      </c>
      <c r="D1767" s="535">
        <f>SUM(D1768:D1769)</f>
        <v>0</v>
      </c>
      <c r="E1767" s="533" t="e">
        <f>+D1767/$D$1826</f>
        <v>#DIV/0!</v>
      </c>
    </row>
    <row r="1768" spans="1:5" ht="11.25" hidden="1" customHeight="1">
      <c r="A1768" s="496" t="s">
        <v>26</v>
      </c>
      <c r="B1768" s="279" t="s">
        <v>29</v>
      </c>
      <c r="C1768" s="679" t="s">
        <v>30</v>
      </c>
      <c r="D1768" s="81">
        <v>0</v>
      </c>
      <c r="E1768" s="536" t="e">
        <f>+D1768/$D$1826</f>
        <v>#DIV/0!</v>
      </c>
    </row>
    <row r="1769" spans="1:5" ht="11.25" hidden="1" customHeight="1">
      <c r="A1769" s="496" t="s">
        <v>26</v>
      </c>
      <c r="B1769" s="279" t="s">
        <v>31</v>
      </c>
      <c r="C1769" s="679" t="s">
        <v>32</v>
      </c>
      <c r="D1769" s="81">
        <v>0</v>
      </c>
      <c r="E1769" s="536" t="e">
        <f>+D1769/D1826</f>
        <v>#DIV/0!</v>
      </c>
    </row>
    <row r="1770" spans="1:5" ht="11.25" hidden="1" customHeight="1">
      <c r="A1770" s="496"/>
      <c r="B1770" s="279"/>
      <c r="C1770" s="678"/>
      <c r="D1770" s="535"/>
      <c r="E1770" s="536"/>
    </row>
    <row r="1771" spans="1:5" ht="11.25" hidden="1" customHeight="1">
      <c r="A1771" s="639" t="s">
        <v>26</v>
      </c>
      <c r="B1771" s="294" t="s">
        <v>41</v>
      </c>
      <c r="C1771" s="500" t="s">
        <v>42</v>
      </c>
      <c r="D1771" s="535">
        <f>SUM(D1772:D1774)</f>
        <v>0</v>
      </c>
      <c r="E1771" s="536" t="e">
        <f>+D1771/D1826</f>
        <v>#DIV/0!</v>
      </c>
    </row>
    <row r="1772" spans="1:5" ht="11.25" hidden="1" customHeight="1">
      <c r="A1772" s="496" t="s">
        <v>26</v>
      </c>
      <c r="B1772" s="279" t="s">
        <v>43</v>
      </c>
      <c r="C1772" s="679" t="s">
        <v>44</v>
      </c>
      <c r="D1772" s="81">
        <v>0</v>
      </c>
      <c r="E1772" s="536" t="e">
        <f>+D1772/D1826</f>
        <v>#DIV/0!</v>
      </c>
    </row>
    <row r="1773" spans="1:5" ht="11.25" hidden="1" customHeight="1">
      <c r="A1773" s="496" t="s">
        <v>26</v>
      </c>
      <c r="B1773" s="279" t="s">
        <v>45</v>
      </c>
      <c r="C1773" s="679" t="s">
        <v>46</v>
      </c>
      <c r="D1773" s="81">
        <v>0</v>
      </c>
      <c r="E1773" s="536" t="e">
        <f>+D1773/D1826</f>
        <v>#DIV/0!</v>
      </c>
    </row>
    <row r="1774" spans="1:5" ht="11.25" hidden="1" customHeight="1">
      <c r="A1774" s="496" t="s">
        <v>26</v>
      </c>
      <c r="B1774" s="279" t="s">
        <v>47</v>
      </c>
      <c r="C1774" s="679" t="s">
        <v>48</v>
      </c>
      <c r="D1774" s="81">
        <v>0</v>
      </c>
      <c r="E1774" s="536" t="e">
        <f>+D1774/D1826</f>
        <v>#DIV/0!</v>
      </c>
    </row>
    <row r="1775" spans="1:5" ht="11.25" hidden="1" customHeight="1">
      <c r="A1775" s="496"/>
      <c r="B1775" s="279"/>
      <c r="C1775" s="677"/>
      <c r="D1775" s="89"/>
      <c r="E1775" s="536"/>
    </row>
    <row r="1776" spans="1:5" ht="22.8" hidden="1" customHeight="1">
      <c r="A1776" s="86" t="s">
        <v>49</v>
      </c>
      <c r="B1776" s="294" t="s">
        <v>50</v>
      </c>
      <c r="C1776" s="500" t="s">
        <v>403</v>
      </c>
      <c r="D1776" s="535">
        <f>SUM(D1777:D1778)</f>
        <v>0</v>
      </c>
      <c r="E1776" s="536" t="e">
        <f>+D1776/D1826</f>
        <v>#DIV/0!</v>
      </c>
    </row>
    <row r="1777" spans="1:5" ht="20.399999999999999" hidden="1">
      <c r="A1777" s="496" t="s">
        <v>49</v>
      </c>
      <c r="B1777" s="279" t="s">
        <v>52</v>
      </c>
      <c r="C1777" s="680" t="s">
        <v>262</v>
      </c>
      <c r="D1777" s="81">
        <v>0</v>
      </c>
      <c r="E1777" s="536" t="e">
        <f>+D1777/D1826</f>
        <v>#DIV/0!</v>
      </c>
    </row>
    <row r="1778" spans="1:5" ht="10.199999999999999" hidden="1">
      <c r="A1778" s="496" t="s">
        <v>49</v>
      </c>
      <c r="B1778" s="279" t="s">
        <v>54</v>
      </c>
      <c r="C1778" s="680" t="s">
        <v>55</v>
      </c>
      <c r="D1778" s="81">
        <v>0</v>
      </c>
      <c r="E1778" s="536" t="e">
        <f>+D1778/D1826</f>
        <v>#DIV/0!</v>
      </c>
    </row>
    <row r="1779" spans="1:5" ht="11.25" hidden="1" customHeight="1">
      <c r="A1779" s="496"/>
      <c r="B1779" s="279"/>
      <c r="C1779" s="677"/>
      <c r="D1779" s="89"/>
      <c r="E1779" s="536"/>
    </row>
    <row r="1780" spans="1:5" ht="22.8" hidden="1" customHeight="1">
      <c r="A1780" s="86" t="s">
        <v>49</v>
      </c>
      <c r="B1780" s="294" t="s">
        <v>56</v>
      </c>
      <c r="C1780" s="500" t="s">
        <v>57</v>
      </c>
      <c r="D1780" s="535">
        <f>SUM(D1781:D1783)</f>
        <v>0</v>
      </c>
      <c r="E1780" s="536" t="e">
        <f>+D1780/D1826</f>
        <v>#DIV/0!</v>
      </c>
    </row>
    <row r="1781" spans="1:5" ht="20.399999999999999" hidden="1">
      <c r="A1781" s="496" t="s">
        <v>49</v>
      </c>
      <c r="B1781" s="279" t="s">
        <v>58</v>
      </c>
      <c r="C1781" s="680" t="s">
        <v>59</v>
      </c>
      <c r="D1781" s="81">
        <v>0</v>
      </c>
      <c r="E1781" s="536" t="e">
        <f>+D1781/D1826</f>
        <v>#DIV/0!</v>
      </c>
    </row>
    <row r="1782" spans="1:5" ht="20.399999999999999" hidden="1">
      <c r="A1782" s="496" t="s">
        <v>49</v>
      </c>
      <c r="B1782" s="279" t="s">
        <v>60</v>
      </c>
      <c r="C1782" s="680" t="s">
        <v>404</v>
      </c>
      <c r="D1782" s="81">
        <v>0</v>
      </c>
      <c r="E1782" s="536" t="e">
        <f>+D1782/D1826</f>
        <v>#DIV/0!</v>
      </c>
    </row>
    <row r="1783" spans="1:5" ht="11.25" hidden="1" customHeight="1">
      <c r="A1783" s="496" t="s">
        <v>49</v>
      </c>
      <c r="B1783" s="279" t="s">
        <v>62</v>
      </c>
      <c r="C1783" s="680" t="s">
        <v>63</v>
      </c>
      <c r="D1783" s="81">
        <v>0</v>
      </c>
      <c r="E1783" s="536" t="e">
        <f>+D1783/D1826</f>
        <v>#DIV/0!</v>
      </c>
    </row>
    <row r="1784" spans="1:5" ht="11.25" hidden="1" customHeight="1">
      <c r="A1784" s="496"/>
      <c r="B1784" s="279"/>
      <c r="C1784" s="677"/>
      <c r="D1784" s="89"/>
      <c r="E1784" s="536"/>
    </row>
    <row r="1785" spans="1:5" ht="11.25" hidden="1" customHeight="1">
      <c r="A1785" s="496"/>
      <c r="B1785" s="279"/>
      <c r="C1785" s="677"/>
      <c r="D1785" s="89"/>
      <c r="E1785" s="536"/>
    </row>
    <row r="1786" spans="1:5" ht="11.25" hidden="1" customHeight="1">
      <c r="A1786" s="639" t="s">
        <v>64</v>
      </c>
      <c r="B1786" s="286">
        <v>1</v>
      </c>
      <c r="C1786" s="677" t="s">
        <v>65</v>
      </c>
      <c r="D1786" s="89">
        <f>+D1788+D1791</f>
        <v>0</v>
      </c>
      <c r="E1786" s="536" t="e">
        <f>+D1786/D1826</f>
        <v>#DIV/0!</v>
      </c>
    </row>
    <row r="1787" spans="1:5" ht="11.25" hidden="1" customHeight="1">
      <c r="A1787" s="496"/>
      <c r="B1787" s="279"/>
      <c r="C1787" s="677"/>
      <c r="D1787" s="89"/>
      <c r="E1787" s="536"/>
    </row>
    <row r="1788" spans="1:5" ht="11.25" hidden="1" customHeight="1">
      <c r="A1788" s="639" t="s">
        <v>64</v>
      </c>
      <c r="B1788" s="294" t="s">
        <v>279</v>
      </c>
      <c r="C1788" s="681" t="s">
        <v>78</v>
      </c>
      <c r="D1788" s="535">
        <f>+D1789</f>
        <v>0</v>
      </c>
      <c r="E1788" s="536" t="e">
        <f>+D1788/D1826</f>
        <v>#DIV/0!</v>
      </c>
    </row>
    <row r="1789" spans="1:5" ht="11.25" hidden="1" customHeight="1">
      <c r="A1789" s="496" t="s">
        <v>64</v>
      </c>
      <c r="B1789" s="279" t="s">
        <v>79</v>
      </c>
      <c r="C1789" s="679" t="s">
        <v>80</v>
      </c>
      <c r="D1789" s="81">
        <v>0</v>
      </c>
      <c r="E1789" s="536" t="e">
        <f>+D1789/D1826</f>
        <v>#DIV/0!</v>
      </c>
    </row>
    <row r="1790" spans="1:5" ht="11.25" hidden="1" customHeight="1">
      <c r="A1790" s="639"/>
      <c r="B1790" s="294"/>
      <c r="C1790" s="681"/>
      <c r="D1790" s="89"/>
      <c r="E1790" s="536"/>
    </row>
    <row r="1791" spans="1:5" ht="11.25" hidden="1" customHeight="1">
      <c r="A1791" s="639" t="s">
        <v>64</v>
      </c>
      <c r="B1791" s="294" t="s">
        <v>251</v>
      </c>
      <c r="C1791" s="681" t="s">
        <v>103</v>
      </c>
      <c r="D1791" s="535">
        <f>SUM(D1792:D1793)</f>
        <v>0</v>
      </c>
      <c r="E1791" s="536" t="e">
        <f>+D1791/D1826</f>
        <v>#DIV/0!</v>
      </c>
    </row>
    <row r="1792" spans="1:5" ht="11.25" hidden="1" customHeight="1">
      <c r="A1792" s="496" t="s">
        <v>64</v>
      </c>
      <c r="B1792" s="279" t="s">
        <v>110</v>
      </c>
      <c r="C1792" s="679" t="s">
        <v>111</v>
      </c>
      <c r="D1792" s="81">
        <v>0</v>
      </c>
      <c r="E1792" s="536"/>
    </row>
    <row r="1793" spans="1:5" ht="11.25" hidden="1" customHeight="1">
      <c r="A1793" s="496" t="s">
        <v>64</v>
      </c>
      <c r="B1793" s="279" t="s">
        <v>116</v>
      </c>
      <c r="C1793" s="679" t="s">
        <v>117</v>
      </c>
      <c r="D1793" s="81">
        <v>0</v>
      </c>
      <c r="E1793" s="536" t="e">
        <f>+D1793/D1826</f>
        <v>#DIV/0!</v>
      </c>
    </row>
    <row r="1794" spans="1:5" ht="11.25" hidden="1" customHeight="1">
      <c r="A1794" s="496"/>
      <c r="B1794" s="279"/>
      <c r="C1794" s="679"/>
      <c r="D1794" s="89"/>
      <c r="E1794" s="536"/>
    </row>
    <row r="1795" spans="1:5" ht="11.25" hidden="1" customHeight="1">
      <c r="A1795" s="496"/>
      <c r="B1795" s="279"/>
      <c r="C1795" s="679"/>
      <c r="D1795" s="89"/>
      <c r="E1795" s="536"/>
    </row>
    <row r="1796" spans="1:5" ht="11.25" hidden="1" customHeight="1">
      <c r="A1796" s="639" t="s">
        <v>64</v>
      </c>
      <c r="B1796" s="286" t="s">
        <v>3</v>
      </c>
      <c r="C1796" s="677" t="s">
        <v>122</v>
      </c>
      <c r="D1796" s="89">
        <f>+D1798+D1802+D1806</f>
        <v>0</v>
      </c>
      <c r="E1796" s="536" t="e">
        <f>+D1796/D1826</f>
        <v>#DIV/0!</v>
      </c>
    </row>
    <row r="1797" spans="1:5" ht="11.25" hidden="1" customHeight="1">
      <c r="A1797" s="496"/>
      <c r="B1797" s="279"/>
      <c r="C1797" s="677"/>
      <c r="D1797" s="89"/>
      <c r="E1797" s="536"/>
    </row>
    <row r="1798" spans="1:5" ht="11.25" hidden="1" customHeight="1">
      <c r="A1798" s="639" t="s">
        <v>64</v>
      </c>
      <c r="B1798" s="294" t="s">
        <v>123</v>
      </c>
      <c r="C1798" s="681" t="s">
        <v>124</v>
      </c>
      <c r="D1798" s="535">
        <f>SUM(D1799:D1800)</f>
        <v>0</v>
      </c>
      <c r="E1798" s="536" t="e">
        <f>+D1798/D1826</f>
        <v>#DIV/0!</v>
      </c>
    </row>
    <row r="1799" spans="1:5" ht="11.25" hidden="1" customHeight="1">
      <c r="A1799" s="496" t="s">
        <v>64</v>
      </c>
      <c r="B1799" s="279" t="s">
        <v>125</v>
      </c>
      <c r="C1799" s="679" t="s">
        <v>217</v>
      </c>
      <c r="D1799" s="81">
        <v>0</v>
      </c>
      <c r="E1799" s="536" t="e">
        <f>+D1799/D1826</f>
        <v>#DIV/0!</v>
      </c>
    </row>
    <row r="1800" spans="1:5" ht="11.25" hidden="1" customHeight="1">
      <c r="A1800" s="496" t="s">
        <v>64</v>
      </c>
      <c r="B1800" s="279" t="s">
        <v>218</v>
      </c>
      <c r="C1800" s="679" t="s">
        <v>219</v>
      </c>
      <c r="D1800" s="81">
        <v>0</v>
      </c>
      <c r="E1800" s="536" t="e">
        <f>+D1800/D1826</f>
        <v>#DIV/0!</v>
      </c>
    </row>
    <row r="1801" spans="1:5" ht="11.25" hidden="1" customHeight="1">
      <c r="A1801" s="496"/>
      <c r="B1801" s="279"/>
      <c r="C1801" s="677"/>
      <c r="D1801" s="89"/>
      <c r="E1801" s="536"/>
    </row>
    <row r="1802" spans="1:5" ht="11.25" hidden="1" customHeight="1">
      <c r="A1802" s="639" t="s">
        <v>64</v>
      </c>
      <c r="B1802" s="294" t="s">
        <v>139</v>
      </c>
      <c r="C1802" s="681" t="s">
        <v>140</v>
      </c>
      <c r="D1802" s="535">
        <f>SUM(D1803:D1804)</f>
        <v>0</v>
      </c>
      <c r="E1802" s="536" t="e">
        <f>+D1802/D1826</f>
        <v>#DIV/0!</v>
      </c>
    </row>
    <row r="1803" spans="1:5" ht="11.25" hidden="1" customHeight="1">
      <c r="A1803" s="496" t="s">
        <v>64</v>
      </c>
      <c r="B1803" s="279" t="s">
        <v>141</v>
      </c>
      <c r="C1803" s="679" t="s">
        <v>142</v>
      </c>
      <c r="D1803" s="81">
        <v>0</v>
      </c>
      <c r="E1803" s="536" t="e">
        <f>+D1803/D1826</f>
        <v>#DIV/0!</v>
      </c>
    </row>
    <row r="1804" spans="1:5" ht="11.25" hidden="1" customHeight="1">
      <c r="A1804" s="496" t="s">
        <v>64</v>
      </c>
      <c r="B1804" s="279" t="s">
        <v>143</v>
      </c>
      <c r="C1804" s="679" t="s">
        <v>144</v>
      </c>
      <c r="D1804" s="81">
        <v>0</v>
      </c>
      <c r="E1804" s="536" t="e">
        <f>+D1804/D1826</f>
        <v>#DIV/0!</v>
      </c>
    </row>
    <row r="1805" spans="1:5" ht="11.25" hidden="1" customHeight="1">
      <c r="A1805" s="496"/>
      <c r="B1805" s="279"/>
      <c r="C1805" s="677"/>
      <c r="D1805" s="89"/>
      <c r="E1805" s="536"/>
    </row>
    <row r="1806" spans="1:5" ht="11.25" hidden="1" customHeight="1">
      <c r="A1806" s="639" t="s">
        <v>64</v>
      </c>
      <c r="B1806" s="294" t="s">
        <v>145</v>
      </c>
      <c r="C1806" s="681" t="s">
        <v>146</v>
      </c>
      <c r="D1806" s="535">
        <f>SUM(D1807:D1809)</f>
        <v>0</v>
      </c>
      <c r="E1806" s="536" t="e">
        <f>+D1806/D1826</f>
        <v>#DIV/0!</v>
      </c>
    </row>
    <row r="1807" spans="1:5" ht="11.25" hidden="1" customHeight="1">
      <c r="A1807" s="496" t="s">
        <v>64</v>
      </c>
      <c r="B1807" s="279" t="s">
        <v>151</v>
      </c>
      <c r="C1807" s="679" t="s">
        <v>152</v>
      </c>
      <c r="D1807" s="81">
        <v>0</v>
      </c>
      <c r="E1807" s="536" t="e">
        <f>+D1807/D1826</f>
        <v>#DIV/0!</v>
      </c>
    </row>
    <row r="1808" spans="1:5" ht="11.25" hidden="1" customHeight="1">
      <c r="A1808" s="496" t="s">
        <v>64</v>
      </c>
      <c r="B1808" s="279" t="s">
        <v>155</v>
      </c>
      <c r="C1808" s="679" t="s">
        <v>156</v>
      </c>
      <c r="D1808" s="81">
        <v>0</v>
      </c>
      <c r="E1808" s="536" t="e">
        <f>+D1808/D1826</f>
        <v>#DIV/0!</v>
      </c>
    </row>
    <row r="1809" spans="1:5" ht="11.25" hidden="1" customHeight="1">
      <c r="A1809" s="496"/>
      <c r="B1809" s="279"/>
      <c r="C1809" s="678"/>
      <c r="D1809" s="89"/>
      <c r="E1809" s="536"/>
    </row>
    <row r="1810" spans="1:5" ht="11.25" hidden="1" customHeight="1">
      <c r="A1810" s="496"/>
      <c r="B1810" s="279"/>
      <c r="C1810" s="677"/>
      <c r="D1810" s="89"/>
      <c r="E1810" s="536"/>
    </row>
    <row r="1811" spans="1:5" ht="11.25" hidden="1" customHeight="1">
      <c r="A1811" s="639">
        <v>2</v>
      </c>
      <c r="B1811" s="286">
        <v>5</v>
      </c>
      <c r="C1811" s="677" t="s">
        <v>157</v>
      </c>
      <c r="D1811" s="89">
        <f>+D1813+D1816</f>
        <v>0</v>
      </c>
      <c r="E1811" s="536" t="e">
        <f>+D1811/D1826</f>
        <v>#DIV/0!</v>
      </c>
    </row>
    <row r="1812" spans="1:5" ht="11.25" hidden="1" customHeight="1">
      <c r="A1812" s="496"/>
      <c r="B1812" s="279"/>
      <c r="C1812" s="677"/>
      <c r="D1812" s="89"/>
      <c r="E1812" s="536"/>
    </row>
    <row r="1813" spans="1:5" ht="11.25" hidden="1" customHeight="1">
      <c r="A1813" s="639" t="s">
        <v>158</v>
      </c>
      <c r="B1813" s="294" t="s">
        <v>159</v>
      </c>
      <c r="C1813" s="681" t="s">
        <v>160</v>
      </c>
      <c r="D1813" s="535">
        <f>+D1814</f>
        <v>0</v>
      </c>
      <c r="E1813" s="536" t="e">
        <f>+D1813/D1826</f>
        <v>#DIV/0!</v>
      </c>
    </row>
    <row r="1814" spans="1:5" ht="11.25" hidden="1" customHeight="1">
      <c r="A1814" s="496" t="s">
        <v>158</v>
      </c>
      <c r="B1814" s="279" t="s">
        <v>169</v>
      </c>
      <c r="C1814" s="679" t="s">
        <v>170</v>
      </c>
      <c r="D1814" s="81">
        <v>0</v>
      </c>
      <c r="E1814" s="536" t="e">
        <f>+D1814/D1826</f>
        <v>#DIV/0!</v>
      </c>
    </row>
    <row r="1815" spans="1:5" ht="11.25" hidden="1" customHeight="1">
      <c r="A1815" s="496"/>
      <c r="B1815" s="279"/>
      <c r="C1815" s="677"/>
      <c r="D1815" s="89"/>
      <c r="E1815" s="536"/>
    </row>
    <row r="1816" spans="1:5" ht="11.25" hidden="1" customHeight="1">
      <c r="A1816" s="496"/>
      <c r="B1816" s="294" t="s">
        <v>171</v>
      </c>
      <c r="C1816" s="681" t="s">
        <v>172</v>
      </c>
      <c r="D1816" s="89">
        <f>+D1817</f>
        <v>0</v>
      </c>
      <c r="E1816" s="536" t="e">
        <f>+D1816/D1826</f>
        <v>#DIV/0!</v>
      </c>
    </row>
    <row r="1817" spans="1:5" ht="11.25" hidden="1" customHeight="1">
      <c r="A1817" s="496" t="s">
        <v>229</v>
      </c>
      <c r="B1817" s="279" t="s">
        <v>230</v>
      </c>
      <c r="C1817" s="679" t="s">
        <v>231</v>
      </c>
      <c r="D1817" s="81"/>
      <c r="E1817" s="536" t="e">
        <f>+D1817/D1826</f>
        <v>#DIV/0!</v>
      </c>
    </row>
    <row r="1818" spans="1:5" ht="11.25" hidden="1" customHeight="1">
      <c r="A1818" s="496"/>
      <c r="B1818" s="279"/>
      <c r="C1818" s="677"/>
      <c r="D1818" s="89"/>
      <c r="E1818" s="536"/>
    </row>
    <row r="1819" spans="1:5" ht="11.25" hidden="1" customHeight="1">
      <c r="A1819" s="496"/>
      <c r="B1819" s="279"/>
      <c r="C1819" s="677"/>
      <c r="D1819" s="89"/>
      <c r="E1819" s="536"/>
    </row>
    <row r="1820" spans="1:5" ht="11.25" hidden="1" customHeight="1">
      <c r="A1820" s="639">
        <v>4</v>
      </c>
      <c r="B1820" s="286" t="s">
        <v>191</v>
      </c>
      <c r="C1820" s="677" t="s">
        <v>192</v>
      </c>
      <c r="D1820" s="89">
        <f>+D1822</f>
        <v>0</v>
      </c>
      <c r="E1820" s="536" t="e">
        <f>+D1820/D1826</f>
        <v>#DIV/0!</v>
      </c>
    </row>
    <row r="1821" spans="1:5" ht="11.25" hidden="1" customHeight="1">
      <c r="A1821" s="496"/>
      <c r="B1821" s="279"/>
      <c r="C1821" s="681"/>
      <c r="D1821" s="89"/>
      <c r="E1821" s="536"/>
    </row>
    <row r="1822" spans="1:5" ht="11.25" hidden="1" customHeight="1">
      <c r="A1822" s="639">
        <v>4</v>
      </c>
      <c r="B1822" s="294" t="s">
        <v>193</v>
      </c>
      <c r="C1822" s="681" t="s">
        <v>194</v>
      </c>
      <c r="D1822" s="89">
        <v>0</v>
      </c>
      <c r="E1822" s="536" t="e">
        <f>+D1822/D1826</f>
        <v>#DIV/0!</v>
      </c>
    </row>
    <row r="1823" spans="1:5" ht="11.25" hidden="1" customHeight="1">
      <c r="A1823" s="496">
        <v>4</v>
      </c>
      <c r="B1823" s="279" t="s">
        <v>195</v>
      </c>
      <c r="C1823" s="679" t="s">
        <v>196</v>
      </c>
      <c r="D1823" s="81">
        <v>0</v>
      </c>
      <c r="E1823" s="536" t="e">
        <f>+D1823/D1826</f>
        <v>#DIV/0!</v>
      </c>
    </row>
    <row r="1824" spans="1:5" ht="11.25" hidden="1" customHeight="1">
      <c r="A1824" s="496"/>
      <c r="B1824" s="279"/>
      <c r="C1824" s="678"/>
      <c r="D1824" s="89"/>
      <c r="E1824" s="536"/>
    </row>
    <row r="1825" spans="1:5" ht="11.1" hidden="1" customHeight="1">
      <c r="A1825" s="496"/>
      <c r="B1825" s="279"/>
      <c r="C1825" s="678"/>
      <c r="D1825" s="89"/>
      <c r="E1825" s="536"/>
    </row>
    <row r="1826" spans="1:5" ht="19.2" hidden="1" customHeight="1">
      <c r="A1826" s="737" t="s">
        <v>405</v>
      </c>
      <c r="B1826" s="738"/>
      <c r="C1826" s="739"/>
      <c r="D1826" s="644">
        <f>+D1820+D1811+D1796+D1786+D1765</f>
        <v>0</v>
      </c>
      <c r="E1826" s="611" t="e">
        <f>+D1826/D1826</f>
        <v>#DIV/0!</v>
      </c>
    </row>
    <row r="1827" spans="1:5" ht="10.199999999999999" hidden="1">
      <c r="C1827" s="481"/>
      <c r="D1827" s="352"/>
    </row>
    <row r="1828" spans="1:5" ht="10.199999999999999" hidden="1">
      <c r="C1828" s="481"/>
      <c r="D1828" s="352"/>
    </row>
    <row r="1829" spans="1:5" ht="10.199999999999999">
      <c r="C1829" s="481"/>
      <c r="D1829" s="352"/>
    </row>
    <row r="1830" spans="1:5" ht="10.199999999999999">
      <c r="C1830" s="311" t="s">
        <v>406</v>
      </c>
      <c r="D1830" s="352"/>
      <c r="E1830" s="352">
        <f>+D1826+D1566+D1430+D1254+D1287+D1188+D1010+D793+D689+D568+D469+D412+D359+D276+D1754+D1369</f>
        <v>-65157365</v>
      </c>
    </row>
    <row r="1831" spans="1:5" ht="10.199999999999999">
      <c r="C1831" s="311"/>
      <c r="D1831" s="352"/>
      <c r="E1831" s="352"/>
    </row>
    <row r="1832" spans="1:5" ht="10.199999999999999">
      <c r="C1832" s="311"/>
      <c r="D1832" s="352"/>
      <c r="E1832" s="352"/>
    </row>
    <row r="1833" spans="1:5" ht="10.199999999999999">
      <c r="C1833" s="311"/>
      <c r="D1833" s="352"/>
      <c r="E1833" s="352"/>
    </row>
    <row r="1834" spans="1:5" ht="10.199999999999999">
      <c r="C1834" s="311"/>
      <c r="D1834" s="352"/>
      <c r="E1834" s="352"/>
    </row>
    <row r="1835" spans="1:5" ht="10.199999999999999">
      <c r="C1835" s="311"/>
      <c r="D1835" s="352"/>
      <c r="E1835" s="352"/>
    </row>
    <row r="1836" spans="1:5" ht="10.199999999999999">
      <c r="C1836" s="312"/>
      <c r="D1836" s="352"/>
    </row>
    <row r="1837" spans="1:5" ht="10.199999999999999">
      <c r="C1837" s="312"/>
      <c r="D1837" s="352"/>
    </row>
    <row r="1838" spans="1:5" ht="10.199999999999999">
      <c r="C1838" s="312"/>
      <c r="D1838" s="352"/>
    </row>
    <row r="1839" spans="1:5" ht="10.199999999999999">
      <c r="C1839" s="312"/>
      <c r="D1839" s="352"/>
    </row>
    <row r="1840" spans="1:5" ht="10.199999999999999">
      <c r="C1840" s="481"/>
      <c r="D1840" s="352"/>
    </row>
    <row r="1841" spans="1:5" ht="12">
      <c r="A1841" s="736" t="s">
        <v>407</v>
      </c>
      <c r="B1841" s="736"/>
      <c r="C1841" s="736"/>
    </row>
    <row r="1842" spans="1:5" ht="10.199999999999999"/>
    <row r="1843" spans="1:5" ht="10.8" customHeight="1"/>
    <row r="1844" spans="1:5" ht="10.8" hidden="1" customHeight="1">
      <c r="B1844" s="311" t="s">
        <v>408</v>
      </c>
      <c r="C1844" s="448" t="s">
        <v>409</v>
      </c>
    </row>
    <row r="1845" spans="1:5" ht="10.8" hidden="1" customHeight="1">
      <c r="C1845" s="355"/>
      <c r="D1845" s="352"/>
    </row>
    <row r="1846" spans="1:5" ht="10.8" hidden="1" customHeight="1">
      <c r="D1846" s="352"/>
    </row>
    <row r="1847" spans="1:5" ht="10.199999999999999" hidden="1">
      <c r="B1847" s="311" t="s">
        <v>410</v>
      </c>
      <c r="C1847" s="682" t="s">
        <v>411</v>
      </c>
      <c r="D1847" s="561" t="s">
        <v>412</v>
      </c>
      <c r="E1847" s="368" t="s">
        <v>413</v>
      </c>
    </row>
    <row r="1848" spans="1:5" ht="10.199999999999999" hidden="1">
      <c r="B1848" s="350"/>
      <c r="D1848" s="97"/>
      <c r="E1848" s="683"/>
    </row>
    <row r="1849" spans="1:5" ht="10.199999999999999" hidden="1">
      <c r="A1849" s="759" t="s">
        <v>19</v>
      </c>
      <c r="B1849" s="760"/>
      <c r="C1849" s="749" t="s">
        <v>20</v>
      </c>
      <c r="D1849" s="754" t="s">
        <v>21</v>
      </c>
      <c r="E1849" s="756" t="s">
        <v>22</v>
      </c>
    </row>
    <row r="1850" spans="1:5" ht="10.199999999999999" hidden="1">
      <c r="A1850" s="761"/>
      <c r="B1850" s="762"/>
      <c r="C1850" s="750"/>
      <c r="D1850" s="755"/>
      <c r="E1850" s="757"/>
    </row>
    <row r="1851" spans="1:5" ht="10.199999999999999" hidden="1">
      <c r="A1851" s="541"/>
      <c r="B1851" s="412"/>
      <c r="C1851" s="684"/>
      <c r="D1851" s="309"/>
      <c r="E1851" s="536"/>
    </row>
    <row r="1852" spans="1:5" ht="10.199999999999999" hidden="1">
      <c r="A1852" s="532">
        <v>2</v>
      </c>
      <c r="B1852" s="415">
        <v>5</v>
      </c>
      <c r="C1852" s="620" t="s">
        <v>157</v>
      </c>
      <c r="D1852" s="89">
        <f>+D1854</f>
        <v>0</v>
      </c>
      <c r="E1852" s="533" t="e">
        <f>+D1852/$D$1864</f>
        <v>#DIV/0!</v>
      </c>
    </row>
    <row r="1853" spans="1:5" ht="10.199999999999999" hidden="1">
      <c r="A1853" s="543"/>
      <c r="B1853" s="415"/>
      <c r="C1853" s="638"/>
      <c r="D1853" s="89"/>
      <c r="E1853" s="536"/>
    </row>
    <row r="1854" spans="1:5" ht="10.199999999999999" hidden="1">
      <c r="A1854" s="542"/>
      <c r="B1854" s="621" t="s">
        <v>171</v>
      </c>
      <c r="C1854" s="685" t="s">
        <v>172</v>
      </c>
      <c r="D1854" s="535">
        <f>+D1855+D1856</f>
        <v>0</v>
      </c>
      <c r="E1854" s="533" t="e">
        <f>+D1854/$D$1864</f>
        <v>#DIV/0!</v>
      </c>
    </row>
    <row r="1855" spans="1:5" ht="10.199999999999999" hidden="1">
      <c r="A1855" s="73" t="s">
        <v>414</v>
      </c>
      <c r="B1855" s="426" t="s">
        <v>415</v>
      </c>
      <c r="C1855" s="273" t="s">
        <v>416</v>
      </c>
      <c r="D1855" s="81">
        <v>0</v>
      </c>
      <c r="E1855" s="536" t="e">
        <f>+D1855/$D$1864</f>
        <v>#DIV/0!</v>
      </c>
    </row>
    <row r="1856" spans="1:5" ht="10.199999999999999" hidden="1">
      <c r="A1856" s="73" t="s">
        <v>181</v>
      </c>
      <c r="B1856" s="426" t="s">
        <v>182</v>
      </c>
      <c r="C1856" s="273" t="s">
        <v>417</v>
      </c>
      <c r="D1856" s="81">
        <v>0</v>
      </c>
      <c r="E1856" s="536" t="e">
        <f>+D1856/$D$1864</f>
        <v>#DIV/0!</v>
      </c>
    </row>
    <row r="1857" spans="1:5" ht="10.199999999999999" hidden="1">
      <c r="A1857" s="543"/>
      <c r="B1857" s="415"/>
      <c r="C1857" s="620"/>
      <c r="D1857" s="89"/>
      <c r="E1857" s="533"/>
    </row>
    <row r="1858" spans="1:5" ht="10.199999999999999" hidden="1">
      <c r="A1858" s="532"/>
      <c r="B1858" s="415">
        <v>9</v>
      </c>
      <c r="C1858" s="620" t="s">
        <v>192</v>
      </c>
      <c r="D1858" s="89">
        <f>+D1860</f>
        <v>0</v>
      </c>
      <c r="E1858" s="533" t="e">
        <f>+D1858/$D$1864</f>
        <v>#DIV/0!</v>
      </c>
    </row>
    <row r="1859" spans="1:5" ht="10.199999999999999" hidden="1">
      <c r="A1859" s="543"/>
      <c r="B1859" s="415"/>
      <c r="C1859" s="620"/>
      <c r="D1859" s="394"/>
      <c r="E1859" s="533"/>
    </row>
    <row r="1860" spans="1:5" ht="10.199999999999999" hidden="1">
      <c r="A1860" s="542">
        <v>4</v>
      </c>
      <c r="B1860" s="621" t="s">
        <v>193</v>
      </c>
      <c r="C1860" s="685" t="s">
        <v>194</v>
      </c>
      <c r="D1860" s="535">
        <f>+D1861</f>
        <v>0</v>
      </c>
      <c r="E1860" s="533" t="e">
        <f>+D1860/$D$1864</f>
        <v>#DIV/0!</v>
      </c>
    </row>
    <row r="1861" spans="1:5" ht="10.199999999999999" hidden="1">
      <c r="A1861" s="73">
        <v>4</v>
      </c>
      <c r="B1861" s="426" t="s">
        <v>195</v>
      </c>
      <c r="C1861" s="273" t="s">
        <v>196</v>
      </c>
      <c r="D1861" s="413">
        <v>0</v>
      </c>
      <c r="E1861" s="536" t="e">
        <f>+D1861/$D$1864</f>
        <v>#DIV/0!</v>
      </c>
    </row>
    <row r="1862" spans="1:5" ht="10.199999999999999" hidden="1">
      <c r="A1862" s="73"/>
      <c r="B1862" s="426"/>
      <c r="C1862" s="273"/>
      <c r="D1862" s="413"/>
      <c r="E1862" s="536"/>
    </row>
    <row r="1863" spans="1:5" ht="10.199999999999999" hidden="1">
      <c r="A1863" s="541"/>
      <c r="B1863" s="412"/>
      <c r="C1863" s="552"/>
      <c r="D1863" s="686"/>
      <c r="E1863" s="536"/>
    </row>
    <row r="1864" spans="1:5" ht="18" hidden="1" customHeight="1">
      <c r="A1864" s="737" t="s">
        <v>418</v>
      </c>
      <c r="B1864" s="738"/>
      <c r="C1864" s="739"/>
      <c r="D1864" s="644">
        <f>+D1852+D1858</f>
        <v>0</v>
      </c>
      <c r="E1864" s="611" t="e">
        <f>+D1864/D1864</f>
        <v>#DIV/0!</v>
      </c>
    </row>
    <row r="1865" spans="1:5" ht="10.8" hidden="1" customHeight="1"/>
    <row r="1866" spans="1:5" ht="10.8" hidden="1" customHeight="1"/>
    <row r="1867" spans="1:5" ht="11.1" hidden="1" customHeight="1">
      <c r="C1867" s="311" t="s">
        <v>419</v>
      </c>
      <c r="D1867" s="463"/>
      <c r="E1867" s="352">
        <f>+D1864</f>
        <v>0</v>
      </c>
    </row>
    <row r="1868" spans="1:5" ht="11.1" hidden="1" customHeight="1">
      <c r="C1868" s="311"/>
      <c r="D1868" s="463"/>
      <c r="E1868" s="352"/>
    </row>
    <row r="1869" spans="1:5" ht="11.1" hidden="1" customHeight="1">
      <c r="C1869" s="311"/>
      <c r="D1869" s="463"/>
      <c r="E1869" s="352"/>
    </row>
    <row r="1870" spans="1:5" ht="11.1" hidden="1" customHeight="1">
      <c r="C1870" s="311"/>
      <c r="D1870" s="463"/>
      <c r="E1870" s="352"/>
    </row>
    <row r="1871" spans="1:5" ht="10.8" hidden="1" customHeight="1"/>
    <row r="1872" spans="1:5" ht="10.8" hidden="1" customHeight="1"/>
    <row r="1873" spans="1:5" ht="10.8" hidden="1" customHeight="1">
      <c r="B1873" s="311" t="s">
        <v>420</v>
      </c>
      <c r="C1873" s="448" t="s">
        <v>421</v>
      </c>
    </row>
    <row r="1874" spans="1:5" ht="10.199999999999999" hidden="1">
      <c r="C1874" s="355"/>
      <c r="D1874" s="352"/>
    </row>
    <row r="1875" spans="1:5" ht="10.199999999999999" hidden="1">
      <c r="D1875" s="352"/>
    </row>
    <row r="1876" spans="1:5" ht="10.199999999999999" hidden="1">
      <c r="B1876" s="311" t="s">
        <v>422</v>
      </c>
      <c r="C1876" s="682" t="s">
        <v>423</v>
      </c>
      <c r="D1876" s="561" t="s">
        <v>424</v>
      </c>
      <c r="E1876" s="368" t="s">
        <v>425</v>
      </c>
    </row>
    <row r="1877" spans="1:5" ht="10.199999999999999" hidden="1">
      <c r="B1877" s="350"/>
      <c r="D1877" s="97"/>
      <c r="E1877" s="683"/>
    </row>
    <row r="1878" spans="1:5" ht="10.199999999999999" hidden="1">
      <c r="A1878" s="759" t="s">
        <v>19</v>
      </c>
      <c r="B1878" s="760"/>
      <c r="C1878" s="749" t="s">
        <v>20</v>
      </c>
      <c r="D1878" s="754" t="s">
        <v>21</v>
      </c>
      <c r="E1878" s="756" t="s">
        <v>22</v>
      </c>
    </row>
    <row r="1879" spans="1:5" ht="10.199999999999999" hidden="1">
      <c r="A1879" s="761"/>
      <c r="B1879" s="762"/>
      <c r="C1879" s="750"/>
      <c r="D1879" s="755"/>
      <c r="E1879" s="757"/>
    </row>
    <row r="1880" spans="1:5" ht="10.199999999999999" hidden="1">
      <c r="A1880" s="541"/>
      <c r="B1880" s="412"/>
      <c r="C1880" s="684"/>
      <c r="D1880" s="309"/>
      <c r="E1880" s="536"/>
    </row>
    <row r="1881" spans="1:5" ht="10.199999999999999" hidden="1">
      <c r="A1881" s="532" t="s">
        <v>23</v>
      </c>
      <c r="B1881" s="286" t="s">
        <v>24</v>
      </c>
      <c r="C1881" s="620" t="s">
        <v>25</v>
      </c>
      <c r="D1881" s="89">
        <f>+D1883+D1887+D1891+D1895</f>
        <v>0</v>
      </c>
      <c r="E1881" s="533" t="e">
        <f>+D1881/$D$1907</f>
        <v>#DIV/0!</v>
      </c>
    </row>
    <row r="1882" spans="1:5" ht="10.199999999999999" hidden="1">
      <c r="A1882" s="532"/>
      <c r="B1882" s="286"/>
      <c r="C1882" s="638"/>
      <c r="D1882" s="89"/>
      <c r="E1882" s="533"/>
    </row>
    <row r="1883" spans="1:5" ht="10.199999999999999" hidden="1">
      <c r="A1883" s="534" t="s">
        <v>26</v>
      </c>
      <c r="B1883" s="294" t="s">
        <v>27</v>
      </c>
      <c r="C1883" s="500" t="s">
        <v>28</v>
      </c>
      <c r="D1883" s="535">
        <f>SUM(D1884:D1885)</f>
        <v>0</v>
      </c>
      <c r="E1883" s="533" t="e">
        <f>+D1883/$D$1907</f>
        <v>#DIV/0!</v>
      </c>
    </row>
    <row r="1884" spans="1:5" ht="10.199999999999999" hidden="1">
      <c r="A1884" s="496" t="s">
        <v>26</v>
      </c>
      <c r="B1884" s="90" t="s">
        <v>29</v>
      </c>
      <c r="C1884" s="497" t="s">
        <v>30</v>
      </c>
      <c r="D1884" s="81">
        <v>0</v>
      </c>
      <c r="E1884" s="536" t="e">
        <f>+D1884/$D$1907</f>
        <v>#DIV/0!</v>
      </c>
    </row>
    <row r="1885" spans="1:5" ht="10.199999999999999" hidden="1">
      <c r="A1885" s="496" t="s">
        <v>26</v>
      </c>
      <c r="B1885" s="90" t="s">
        <v>33</v>
      </c>
      <c r="C1885" s="497" t="s">
        <v>426</v>
      </c>
      <c r="D1885" s="81">
        <v>0</v>
      </c>
      <c r="E1885" s="536" t="e">
        <f>+D1885/$D$1907</f>
        <v>#DIV/0!</v>
      </c>
    </row>
    <row r="1886" spans="1:5" ht="10.199999999999999" hidden="1">
      <c r="A1886" s="496"/>
      <c r="B1886" s="90"/>
      <c r="C1886" s="497"/>
      <c r="D1886" s="81"/>
      <c r="E1886" s="536"/>
    </row>
    <row r="1887" spans="1:5" ht="10.199999999999999" hidden="1">
      <c r="A1887" s="534" t="s">
        <v>26</v>
      </c>
      <c r="B1887" s="294" t="s">
        <v>41</v>
      </c>
      <c r="C1887" s="500" t="s">
        <v>42</v>
      </c>
      <c r="D1887" s="535">
        <f>SUM(D1889:D1889)</f>
        <v>0</v>
      </c>
      <c r="E1887" s="533" t="e">
        <f>+D1887/$D$1907</f>
        <v>#DIV/0!</v>
      </c>
    </row>
    <row r="1888" spans="1:5" ht="10.199999999999999" hidden="1">
      <c r="A1888" s="496" t="s">
        <v>26</v>
      </c>
      <c r="B1888" s="90" t="s">
        <v>43</v>
      </c>
      <c r="C1888" s="318" t="s">
        <v>44</v>
      </c>
      <c r="D1888" s="81">
        <v>0</v>
      </c>
      <c r="E1888" s="536" t="e">
        <f>+D1888/$D$1907</f>
        <v>#DIV/0!</v>
      </c>
    </row>
    <row r="1889" spans="1:5" ht="10.199999999999999" hidden="1">
      <c r="A1889" s="496" t="s">
        <v>26</v>
      </c>
      <c r="B1889" s="90" t="s">
        <v>45</v>
      </c>
      <c r="C1889" s="497" t="s">
        <v>46</v>
      </c>
      <c r="D1889" s="81">
        <v>0</v>
      </c>
      <c r="E1889" s="536" t="e">
        <f>+D1889/$D$1907</f>
        <v>#DIV/0!</v>
      </c>
    </row>
    <row r="1890" spans="1:5" ht="10.199999999999999" hidden="1">
      <c r="A1890" s="496"/>
      <c r="B1890" s="90"/>
      <c r="C1890" s="497"/>
      <c r="D1890" s="81"/>
      <c r="E1890" s="536"/>
    </row>
    <row r="1891" spans="1:5" ht="20.399999999999999" hidden="1">
      <c r="A1891" s="499" t="s">
        <v>49</v>
      </c>
      <c r="B1891" s="538" t="s">
        <v>50</v>
      </c>
      <c r="C1891" s="622" t="s">
        <v>51</v>
      </c>
      <c r="D1891" s="535">
        <f>SUM(D1892:D1893)</f>
        <v>0</v>
      </c>
      <c r="E1891" s="533" t="e">
        <f>+D1891/$D$1907</f>
        <v>#DIV/0!</v>
      </c>
    </row>
    <row r="1892" spans="1:5" ht="20.399999999999999" hidden="1">
      <c r="A1892" s="281" t="s">
        <v>49</v>
      </c>
      <c r="B1892" s="279" t="s">
        <v>52</v>
      </c>
      <c r="C1892" s="289" t="s">
        <v>53</v>
      </c>
      <c r="D1892" s="81">
        <v>0</v>
      </c>
      <c r="E1892" s="536" t="e">
        <f>+D1892/$D$1907</f>
        <v>#DIV/0!</v>
      </c>
    </row>
    <row r="1893" spans="1:5" ht="10.199999999999999" hidden="1">
      <c r="A1893" s="281" t="s">
        <v>49</v>
      </c>
      <c r="B1893" s="279" t="s">
        <v>54</v>
      </c>
      <c r="C1893" s="289" t="s">
        <v>55</v>
      </c>
      <c r="D1893" s="81">
        <v>0</v>
      </c>
      <c r="E1893" s="536" t="e">
        <f>+D1893/$D$1907</f>
        <v>#DIV/0!</v>
      </c>
    </row>
    <row r="1894" spans="1:5" ht="10.199999999999999" hidden="1">
      <c r="A1894" s="290"/>
      <c r="B1894" s="279"/>
      <c r="C1894" s="552"/>
      <c r="D1894" s="81"/>
      <c r="E1894" s="536"/>
    </row>
    <row r="1895" spans="1:5" ht="20.399999999999999" hidden="1">
      <c r="A1895" s="499" t="s">
        <v>49</v>
      </c>
      <c r="B1895" s="538" t="s">
        <v>56</v>
      </c>
      <c r="C1895" s="622" t="s">
        <v>57</v>
      </c>
      <c r="D1895" s="535">
        <f>SUM(D1896:D1898)</f>
        <v>0</v>
      </c>
      <c r="E1895" s="533" t="e">
        <f>+D1895/$D$1907</f>
        <v>#DIV/0!</v>
      </c>
    </row>
    <row r="1896" spans="1:5" ht="20.399999999999999" hidden="1">
      <c r="A1896" s="281" t="s">
        <v>49</v>
      </c>
      <c r="B1896" s="279" t="s">
        <v>58</v>
      </c>
      <c r="C1896" s="289" t="s">
        <v>59</v>
      </c>
      <c r="D1896" s="81">
        <v>0</v>
      </c>
      <c r="E1896" s="536" t="e">
        <f>+D1896/$D$1907</f>
        <v>#DIV/0!</v>
      </c>
    </row>
    <row r="1897" spans="1:5" ht="20.399999999999999" hidden="1">
      <c r="A1897" s="493" t="s">
        <v>49</v>
      </c>
      <c r="B1897" s="412" t="s">
        <v>60</v>
      </c>
      <c r="C1897" s="289" t="s">
        <v>61</v>
      </c>
      <c r="D1897" s="81">
        <v>0</v>
      </c>
      <c r="E1897" s="536" t="e">
        <f>+D1897/$D$1907</f>
        <v>#DIV/0!</v>
      </c>
    </row>
    <row r="1898" spans="1:5" ht="10.199999999999999" hidden="1">
      <c r="A1898" s="493" t="s">
        <v>49</v>
      </c>
      <c r="B1898" s="412" t="s">
        <v>62</v>
      </c>
      <c r="C1898" s="289" t="s">
        <v>63</v>
      </c>
      <c r="D1898" s="81">
        <v>0</v>
      </c>
      <c r="E1898" s="536" t="e">
        <f>+D1898/$D$1907</f>
        <v>#DIV/0!</v>
      </c>
    </row>
    <row r="1899" spans="1:5" ht="10.199999999999999" hidden="1">
      <c r="A1899" s="493"/>
      <c r="B1899" s="412"/>
      <c r="C1899" s="289"/>
      <c r="D1899" s="309"/>
      <c r="E1899" s="536"/>
    </row>
    <row r="1900" spans="1:5" ht="10.199999999999999" hidden="1">
      <c r="A1900" s="493"/>
      <c r="B1900" s="412"/>
      <c r="C1900" s="289"/>
      <c r="D1900" s="309"/>
      <c r="E1900" s="536"/>
    </row>
    <row r="1901" spans="1:5" ht="10.199999999999999" hidden="1">
      <c r="A1901" s="532" t="s">
        <v>190</v>
      </c>
      <c r="B1901" s="415" t="s">
        <v>191</v>
      </c>
      <c r="C1901" s="620" t="s">
        <v>192</v>
      </c>
      <c r="D1901" s="89">
        <f>+D1903</f>
        <v>0</v>
      </c>
      <c r="E1901" s="533" t="e">
        <f>+D1901/$D$1907</f>
        <v>#DIV/0!</v>
      </c>
    </row>
    <row r="1902" spans="1:5" ht="10.199999999999999" hidden="1">
      <c r="A1902" s="543"/>
      <c r="B1902" s="415"/>
      <c r="C1902" s="638"/>
      <c r="D1902" s="89"/>
      <c r="E1902" s="536"/>
    </row>
    <row r="1903" spans="1:5" ht="10.199999999999999" hidden="1">
      <c r="A1903" s="542" t="s">
        <v>190</v>
      </c>
      <c r="B1903" s="621" t="s">
        <v>193</v>
      </c>
      <c r="C1903" s="685" t="s">
        <v>194</v>
      </c>
      <c r="D1903" s="535">
        <f>SUM(D1904:D1905)</f>
        <v>0</v>
      </c>
      <c r="E1903" s="533" t="e">
        <f>+D1903/$D$1907</f>
        <v>#DIV/0!</v>
      </c>
    </row>
    <row r="1904" spans="1:5" ht="10.199999999999999" hidden="1">
      <c r="A1904" s="541">
        <v>4</v>
      </c>
      <c r="B1904" s="412" t="s">
        <v>195</v>
      </c>
      <c r="C1904" s="552" t="s">
        <v>196</v>
      </c>
      <c r="D1904" s="81">
        <v>0</v>
      </c>
      <c r="E1904" s="536" t="e">
        <f>+D1904/$D$1907</f>
        <v>#DIV/0!</v>
      </c>
    </row>
    <row r="1905" spans="1:5" ht="10.199999999999999" hidden="1">
      <c r="A1905" s="73">
        <v>4</v>
      </c>
      <c r="B1905" s="426" t="s">
        <v>197</v>
      </c>
      <c r="C1905" s="273" t="s">
        <v>198</v>
      </c>
      <c r="D1905" s="81">
        <v>0</v>
      </c>
      <c r="E1905" s="536" t="e">
        <f>+D1905/$D$1907</f>
        <v>#DIV/0!</v>
      </c>
    </row>
    <row r="1906" spans="1:5" ht="10.199999999999999" hidden="1">
      <c r="A1906" s="541"/>
      <c r="B1906" s="412"/>
      <c r="C1906" s="552"/>
      <c r="D1906" s="686"/>
      <c r="E1906" s="536"/>
    </row>
    <row r="1907" spans="1:5" ht="18" hidden="1" customHeight="1">
      <c r="A1907" s="737" t="s">
        <v>427</v>
      </c>
      <c r="B1907" s="738"/>
      <c r="C1907" s="739"/>
      <c r="D1907" s="644">
        <f>+D1901+D1881</f>
        <v>0</v>
      </c>
      <c r="E1907" s="611" t="e">
        <f>+D1907/D1907</f>
        <v>#DIV/0!</v>
      </c>
    </row>
    <row r="1908" spans="1:5" ht="10.199999999999999" hidden="1">
      <c r="A1908" s="351"/>
      <c r="B1908" s="351"/>
      <c r="C1908" s="351"/>
      <c r="D1908" s="470"/>
      <c r="E1908" s="334"/>
    </row>
    <row r="1909" spans="1:5" ht="10.199999999999999" hidden="1">
      <c r="A1909" s="351"/>
      <c r="B1909" s="351"/>
      <c r="C1909" s="351"/>
      <c r="D1909" s="470"/>
      <c r="E1909" s="334"/>
    </row>
    <row r="1910" spans="1:5" ht="10.199999999999999" hidden="1">
      <c r="A1910" s="351"/>
      <c r="B1910" s="351"/>
      <c r="C1910" s="351"/>
      <c r="D1910" s="470"/>
      <c r="E1910" s="334"/>
    </row>
    <row r="1911" spans="1:5" ht="10.199999999999999" hidden="1"/>
    <row r="1912" spans="1:5" ht="10.199999999999999" hidden="1"/>
    <row r="1913" spans="1:5" ht="10.199999999999999" hidden="1">
      <c r="B1913" s="311" t="s">
        <v>428</v>
      </c>
      <c r="C1913" s="442" t="s">
        <v>429</v>
      </c>
      <c r="D1913" s="470" t="s">
        <v>430</v>
      </c>
      <c r="E1913" s="368" t="s">
        <v>431</v>
      </c>
    </row>
    <row r="1914" spans="1:5" ht="10.199999999999999" hidden="1">
      <c r="B1914" s="350"/>
      <c r="D1914" s="97"/>
      <c r="E1914" s="683"/>
    </row>
    <row r="1915" spans="1:5" ht="10.199999999999999" hidden="1">
      <c r="A1915" s="759" t="s">
        <v>19</v>
      </c>
      <c r="B1915" s="760"/>
      <c r="C1915" s="749" t="s">
        <v>20</v>
      </c>
      <c r="D1915" s="754" t="s">
        <v>21</v>
      </c>
      <c r="E1915" s="756" t="s">
        <v>22</v>
      </c>
    </row>
    <row r="1916" spans="1:5" ht="10.199999999999999" hidden="1">
      <c r="A1916" s="761"/>
      <c r="B1916" s="762"/>
      <c r="C1916" s="750"/>
      <c r="D1916" s="755"/>
      <c r="E1916" s="757"/>
    </row>
    <row r="1917" spans="1:5" ht="10.199999999999999" hidden="1">
      <c r="A1917" s="541"/>
      <c r="B1917" s="412"/>
      <c r="C1917" s="684"/>
      <c r="D1917" s="309"/>
      <c r="E1917" s="536"/>
    </row>
    <row r="1918" spans="1:5" ht="10.199999999999999" hidden="1">
      <c r="A1918" s="532" t="s">
        <v>23</v>
      </c>
      <c r="B1918" s="286" t="s">
        <v>24</v>
      </c>
      <c r="C1918" s="620" t="s">
        <v>25</v>
      </c>
      <c r="D1918" s="89">
        <f>+D1920+D1923+D1928+D1932</f>
        <v>0</v>
      </c>
      <c r="E1918" s="533" t="e">
        <f>+D1918/D1959</f>
        <v>#DIV/0!</v>
      </c>
    </row>
    <row r="1919" spans="1:5" ht="10.199999999999999" hidden="1">
      <c r="A1919" s="532"/>
      <c r="B1919" s="286"/>
      <c r="C1919" s="638"/>
      <c r="D1919" s="89"/>
      <c r="E1919" s="533"/>
    </row>
    <row r="1920" spans="1:5" ht="10.199999999999999" hidden="1">
      <c r="A1920" s="534" t="s">
        <v>26</v>
      </c>
      <c r="B1920" s="294" t="s">
        <v>27</v>
      </c>
      <c r="C1920" s="500" t="s">
        <v>28</v>
      </c>
      <c r="D1920" s="535">
        <f>SUM(D1921)</f>
        <v>0</v>
      </c>
      <c r="E1920" s="533">
        <v>0</v>
      </c>
    </row>
    <row r="1921" spans="1:5" ht="10.199999999999999" hidden="1">
      <c r="A1921" s="496" t="s">
        <v>26</v>
      </c>
      <c r="B1921" s="90" t="s">
        <v>29</v>
      </c>
      <c r="C1921" s="497" t="s">
        <v>30</v>
      </c>
      <c r="D1921" s="81">
        <v>0</v>
      </c>
      <c r="E1921" s="536">
        <v>0</v>
      </c>
    </row>
    <row r="1922" spans="1:5" ht="10.199999999999999" hidden="1">
      <c r="A1922" s="496"/>
      <c r="B1922" s="90"/>
      <c r="C1922" s="497"/>
      <c r="D1922" s="81"/>
      <c r="E1922" s="536"/>
    </row>
    <row r="1923" spans="1:5" ht="10.199999999999999" hidden="1">
      <c r="A1923" s="534" t="s">
        <v>26</v>
      </c>
      <c r="B1923" s="294" t="s">
        <v>41</v>
      </c>
      <c r="C1923" s="500" t="s">
        <v>42</v>
      </c>
      <c r="D1923" s="535">
        <f>SUM(D1924:D1926)</f>
        <v>0</v>
      </c>
      <c r="E1923" s="533" t="e">
        <f>+D1923/D1959</f>
        <v>#DIV/0!</v>
      </c>
    </row>
    <row r="1924" spans="1:5" ht="10.199999999999999" hidden="1">
      <c r="A1924" s="496" t="s">
        <v>26</v>
      </c>
      <c r="B1924" s="90" t="s">
        <v>43</v>
      </c>
      <c r="C1924" s="318" t="s">
        <v>44</v>
      </c>
      <c r="D1924" s="81"/>
      <c r="E1924" s="536" t="e">
        <f>+D1924/D1924</f>
        <v>#DIV/0!</v>
      </c>
    </row>
    <row r="1925" spans="1:5" ht="10.199999999999999" hidden="1">
      <c r="A1925" s="496" t="s">
        <v>26</v>
      </c>
      <c r="B1925" s="90" t="s">
        <v>45</v>
      </c>
      <c r="C1925" s="497" t="s">
        <v>46</v>
      </c>
      <c r="D1925" s="81">
        <v>0</v>
      </c>
      <c r="E1925" s="536" t="e">
        <f t="shared" ref="E1925" si="18">+D1925/D1966</f>
        <v>#DIV/0!</v>
      </c>
    </row>
    <row r="1926" spans="1:5" ht="10.199999999999999" hidden="1">
      <c r="A1926" s="496" t="s">
        <v>26</v>
      </c>
      <c r="B1926" s="90" t="s">
        <v>47</v>
      </c>
      <c r="C1926" s="497" t="s">
        <v>48</v>
      </c>
      <c r="D1926" s="81"/>
      <c r="E1926" s="536" t="e">
        <f>+D1926/D1959</f>
        <v>#DIV/0!</v>
      </c>
    </row>
    <row r="1927" spans="1:5" ht="10.199999999999999" hidden="1">
      <c r="A1927" s="496"/>
      <c r="B1927" s="90"/>
      <c r="C1927" s="497"/>
      <c r="D1927" s="81"/>
      <c r="E1927" s="536"/>
    </row>
    <row r="1928" spans="1:5" ht="20.399999999999999" hidden="1">
      <c r="A1928" s="499" t="s">
        <v>49</v>
      </c>
      <c r="B1928" s="538" t="s">
        <v>50</v>
      </c>
      <c r="C1928" s="622" t="s">
        <v>51</v>
      </c>
      <c r="D1928" s="535">
        <f>SUM(D1929:D1930)</f>
        <v>0</v>
      </c>
      <c r="E1928" s="533">
        <v>0</v>
      </c>
    </row>
    <row r="1929" spans="1:5" ht="20.399999999999999" hidden="1">
      <c r="A1929" s="281" t="s">
        <v>49</v>
      </c>
      <c r="B1929" s="279" t="s">
        <v>52</v>
      </c>
      <c r="C1929" s="289" t="s">
        <v>53</v>
      </c>
      <c r="D1929" s="81">
        <v>0</v>
      </c>
      <c r="E1929" s="536">
        <v>0</v>
      </c>
    </row>
    <row r="1930" spans="1:5" ht="10.199999999999999" hidden="1">
      <c r="A1930" s="281" t="s">
        <v>49</v>
      </c>
      <c r="B1930" s="279" t="s">
        <v>54</v>
      </c>
      <c r="C1930" s="289" t="s">
        <v>55</v>
      </c>
      <c r="D1930" s="81">
        <v>0</v>
      </c>
      <c r="E1930" s="536">
        <v>0</v>
      </c>
    </row>
    <row r="1931" spans="1:5" ht="10.199999999999999" hidden="1">
      <c r="A1931" s="290"/>
      <c r="B1931" s="279"/>
      <c r="C1931" s="552"/>
      <c r="D1931" s="81"/>
      <c r="E1931" s="536"/>
    </row>
    <row r="1932" spans="1:5" ht="20.399999999999999" hidden="1">
      <c r="A1932" s="499" t="s">
        <v>49</v>
      </c>
      <c r="B1932" s="538" t="s">
        <v>56</v>
      </c>
      <c r="C1932" s="622" t="s">
        <v>57</v>
      </c>
      <c r="D1932" s="535">
        <f>SUM(D1933:D1936)</f>
        <v>0</v>
      </c>
      <c r="E1932" s="533">
        <v>0</v>
      </c>
    </row>
    <row r="1933" spans="1:5" ht="20.399999999999999" hidden="1">
      <c r="A1933" s="281" t="s">
        <v>49</v>
      </c>
      <c r="B1933" s="279" t="s">
        <v>58</v>
      </c>
      <c r="C1933" s="289" t="s">
        <v>59</v>
      </c>
      <c r="D1933" s="81">
        <v>0</v>
      </c>
      <c r="E1933" s="536">
        <v>0</v>
      </c>
    </row>
    <row r="1934" spans="1:5" ht="20.399999999999999" hidden="1">
      <c r="A1934" s="493" t="s">
        <v>49</v>
      </c>
      <c r="B1934" s="412" t="s">
        <v>60</v>
      </c>
      <c r="C1934" s="289" t="s">
        <v>61</v>
      </c>
      <c r="D1934" s="81">
        <v>0</v>
      </c>
      <c r="E1934" s="536">
        <v>0</v>
      </c>
    </row>
    <row r="1935" spans="1:5" ht="10.199999999999999" hidden="1">
      <c r="A1935" s="493" t="s">
        <v>49</v>
      </c>
      <c r="B1935" s="412" t="s">
        <v>62</v>
      </c>
      <c r="C1935" s="289" t="s">
        <v>63</v>
      </c>
      <c r="D1935" s="81">
        <v>0</v>
      </c>
      <c r="E1935" s="536">
        <v>0</v>
      </c>
    </row>
    <row r="1936" spans="1:5" ht="10.199999999999999" hidden="1">
      <c r="A1936" s="493"/>
      <c r="B1936" s="412"/>
      <c r="C1936" s="289"/>
      <c r="D1936" s="309"/>
      <c r="E1936" s="536"/>
    </row>
    <row r="1937" spans="1:5" ht="10.199999999999999" hidden="1">
      <c r="A1937" s="493"/>
      <c r="B1937" s="412"/>
      <c r="C1937" s="289"/>
      <c r="D1937" s="309"/>
      <c r="E1937" s="536"/>
    </row>
    <row r="1938" spans="1:5" ht="10.199999999999999" hidden="1">
      <c r="A1938" s="532" t="s">
        <v>64</v>
      </c>
      <c r="B1938" s="415">
        <v>2</v>
      </c>
      <c r="C1938" s="620" t="s">
        <v>122</v>
      </c>
      <c r="D1938" s="89">
        <f>+D1940+D1943+D1947+D1950</f>
        <v>0</v>
      </c>
      <c r="E1938" s="533">
        <v>1</v>
      </c>
    </row>
    <row r="1939" spans="1:5" ht="10.199999999999999" hidden="1">
      <c r="A1939" s="493"/>
      <c r="B1939" s="412"/>
      <c r="C1939" s="289"/>
      <c r="D1939" s="309"/>
      <c r="E1939" s="536"/>
    </row>
    <row r="1940" spans="1:5" ht="10.199999999999999" hidden="1">
      <c r="A1940" s="499" t="s">
        <v>64</v>
      </c>
      <c r="B1940" s="538" t="s">
        <v>123</v>
      </c>
      <c r="C1940" s="622" t="s">
        <v>124</v>
      </c>
      <c r="D1940" s="535">
        <f>SUM(D1941)</f>
        <v>0</v>
      </c>
      <c r="E1940" s="533" t="e">
        <f>+D1940/D1959</f>
        <v>#DIV/0!</v>
      </c>
    </row>
    <row r="1941" spans="1:5" ht="10.199999999999999" hidden="1">
      <c r="A1941" s="493" t="s">
        <v>64</v>
      </c>
      <c r="B1941" s="412" t="s">
        <v>218</v>
      </c>
      <c r="C1941" s="289" t="s">
        <v>219</v>
      </c>
      <c r="D1941" s="81">
        <v>0</v>
      </c>
      <c r="E1941" s="536" t="e">
        <f>+D1941/D1959</f>
        <v>#DIV/0!</v>
      </c>
    </row>
    <row r="1942" spans="1:5" ht="10.199999999999999" hidden="1">
      <c r="A1942" s="493"/>
      <c r="B1942" s="412"/>
      <c r="C1942" s="289"/>
      <c r="E1942" s="536"/>
    </row>
    <row r="1943" spans="1:5" ht="20.399999999999999" hidden="1">
      <c r="A1943" s="499" t="s">
        <v>64</v>
      </c>
      <c r="B1943" s="538" t="s">
        <v>131</v>
      </c>
      <c r="C1943" s="622" t="s">
        <v>132</v>
      </c>
      <c r="D1943" s="535">
        <f>SUM(D1944:D1945)</f>
        <v>0</v>
      </c>
      <c r="E1943" s="533" t="e">
        <f>+D1943/D1959</f>
        <v>#DIV/0!</v>
      </c>
    </row>
    <row r="1944" spans="1:5" ht="10.199999999999999" hidden="1">
      <c r="A1944" s="493" t="s">
        <v>64</v>
      </c>
      <c r="B1944" s="412" t="s">
        <v>135</v>
      </c>
      <c r="C1944" s="289" t="s">
        <v>432</v>
      </c>
      <c r="D1944" s="81">
        <v>0</v>
      </c>
      <c r="E1944" s="536" t="e">
        <f>+D1944/D1959</f>
        <v>#DIV/0!</v>
      </c>
    </row>
    <row r="1945" spans="1:5" ht="10.199999999999999" hidden="1">
      <c r="A1945" s="493" t="s">
        <v>64</v>
      </c>
      <c r="B1945" s="412" t="s">
        <v>287</v>
      </c>
      <c r="C1945" s="289" t="s">
        <v>288</v>
      </c>
      <c r="D1945" s="81">
        <v>0</v>
      </c>
      <c r="E1945" s="536" t="e">
        <f>D1945/D1959</f>
        <v>#DIV/0!</v>
      </c>
    </row>
    <row r="1946" spans="1:5" ht="10.199999999999999" hidden="1">
      <c r="A1946" s="493"/>
      <c r="B1946" s="412"/>
      <c r="C1946" s="289"/>
      <c r="E1946" s="536"/>
    </row>
    <row r="1947" spans="1:5" ht="10.199999999999999" hidden="1">
      <c r="A1947" s="499" t="s">
        <v>64</v>
      </c>
      <c r="B1947" s="538" t="s">
        <v>139</v>
      </c>
      <c r="C1947" s="622" t="s">
        <v>140</v>
      </c>
      <c r="D1947" s="535">
        <f>SUM(D1948)</f>
        <v>0</v>
      </c>
      <c r="E1947" s="533" t="e">
        <f>+D1947/D1959</f>
        <v>#DIV/0!</v>
      </c>
    </row>
    <row r="1948" spans="1:5" ht="10.199999999999999" hidden="1">
      <c r="A1948" s="73" t="s">
        <v>64</v>
      </c>
      <c r="B1948" s="426" t="s">
        <v>141</v>
      </c>
      <c r="C1948" s="273" t="s">
        <v>142</v>
      </c>
      <c r="D1948" s="81">
        <v>0</v>
      </c>
      <c r="E1948" s="536" t="e">
        <f>D1948/D1959</f>
        <v>#DIV/0!</v>
      </c>
    </row>
    <row r="1949" spans="1:5" ht="10.199999999999999" hidden="1">
      <c r="A1949" s="73"/>
      <c r="B1949" s="426"/>
      <c r="C1949" s="273"/>
      <c r="D1949" s="81"/>
      <c r="E1949" s="536"/>
    </row>
    <row r="1950" spans="1:5" ht="10.199999999999999" hidden="1">
      <c r="A1950" s="499" t="s">
        <v>64</v>
      </c>
      <c r="B1950" s="538" t="s">
        <v>145</v>
      </c>
      <c r="C1950" s="622" t="s">
        <v>146</v>
      </c>
      <c r="D1950" s="535">
        <f>SUM(D1951)</f>
        <v>0</v>
      </c>
      <c r="E1950" s="533" t="e">
        <f>D1950/D1959</f>
        <v>#DIV/0!</v>
      </c>
    </row>
    <row r="1951" spans="1:5" ht="10.199999999999999" hidden="1">
      <c r="A1951" s="73" t="s">
        <v>64</v>
      </c>
      <c r="B1951" s="426" t="s">
        <v>155</v>
      </c>
      <c r="C1951" s="273" t="s">
        <v>156</v>
      </c>
      <c r="D1951" s="81">
        <v>0</v>
      </c>
      <c r="E1951" s="536" t="e">
        <f>+D1951/D1959</f>
        <v>#DIV/0!</v>
      </c>
    </row>
    <row r="1952" spans="1:5" ht="10.199999999999999" hidden="1">
      <c r="A1952" s="493"/>
      <c r="B1952" s="412"/>
      <c r="C1952" s="289"/>
      <c r="D1952" s="535"/>
      <c r="E1952" s="536"/>
    </row>
    <row r="1953" spans="1:5" ht="10.199999999999999" hidden="1">
      <c r="A1953" s="493"/>
      <c r="B1953" s="412"/>
      <c r="C1953" s="289"/>
      <c r="D1953" s="309"/>
      <c r="E1953" s="536"/>
    </row>
    <row r="1954" spans="1:5" ht="10.199999999999999" hidden="1">
      <c r="A1954" s="532" t="s">
        <v>190</v>
      </c>
      <c r="B1954" s="415" t="s">
        <v>191</v>
      </c>
      <c r="C1954" s="620" t="s">
        <v>192</v>
      </c>
      <c r="D1954" s="89">
        <v>0</v>
      </c>
      <c r="E1954" s="533" t="e">
        <f>+D1954/D1959</f>
        <v>#DIV/0!</v>
      </c>
    </row>
    <row r="1955" spans="1:5" ht="10.199999999999999" hidden="1">
      <c r="A1955" s="543"/>
      <c r="B1955" s="415"/>
      <c r="C1955" s="638"/>
      <c r="D1955" s="89"/>
      <c r="E1955" s="536"/>
    </row>
    <row r="1956" spans="1:5" ht="10.199999999999999" hidden="1">
      <c r="A1956" s="542" t="s">
        <v>190</v>
      </c>
      <c r="B1956" s="621" t="s">
        <v>193</v>
      </c>
      <c r="C1956" s="685" t="s">
        <v>194</v>
      </c>
      <c r="D1956" s="535">
        <v>0</v>
      </c>
      <c r="E1956" s="533" t="e">
        <f>+D1956/D1959</f>
        <v>#DIV/0!</v>
      </c>
    </row>
    <row r="1957" spans="1:5" ht="10.199999999999999" hidden="1">
      <c r="A1957" s="73">
        <v>4</v>
      </c>
      <c r="B1957" s="426" t="s">
        <v>197</v>
      </c>
      <c r="C1957" s="273" t="s">
        <v>198</v>
      </c>
      <c r="D1957" s="81">
        <v>0</v>
      </c>
      <c r="E1957" s="536" t="e">
        <f>+D1957/D1959</f>
        <v>#DIV/0!</v>
      </c>
    </row>
    <row r="1958" spans="1:5" ht="10.199999999999999" hidden="1">
      <c r="A1958" s="541"/>
      <c r="B1958" s="412"/>
      <c r="C1958" s="552"/>
      <c r="D1958" s="686"/>
      <c r="E1958" s="536"/>
    </row>
    <row r="1959" spans="1:5" ht="18.899999999999999" hidden="1" customHeight="1">
      <c r="A1959" s="737" t="s">
        <v>433</v>
      </c>
      <c r="B1959" s="738"/>
      <c r="C1959" s="739"/>
      <c r="D1959" s="644">
        <f>+D1954+D1938+D1918</f>
        <v>0</v>
      </c>
      <c r="E1959" s="611">
        <v>1</v>
      </c>
    </row>
    <row r="1960" spans="1:5" ht="10.199999999999999" hidden="1">
      <c r="C1960" s="311"/>
      <c r="D1960" s="463"/>
      <c r="E1960" s="352"/>
    </row>
    <row r="1961" spans="1:5" ht="10.199999999999999" hidden="1">
      <c r="C1961" s="311"/>
      <c r="D1961" s="463"/>
      <c r="E1961" s="352"/>
    </row>
    <row r="1962" spans="1:5" ht="10.199999999999999" hidden="1">
      <c r="C1962" s="311"/>
      <c r="D1962" s="463"/>
      <c r="E1962" s="352"/>
    </row>
    <row r="1963" spans="1:5" ht="10.199999999999999" hidden="1">
      <c r="C1963" s="311"/>
      <c r="D1963" s="463"/>
      <c r="E1963" s="352"/>
    </row>
    <row r="1964" spans="1:5" ht="10.199999999999999" hidden="1">
      <c r="C1964" s="311"/>
      <c r="D1964" s="463"/>
      <c r="E1964" s="352"/>
    </row>
    <row r="1965" spans="1:5" ht="10.199999999999999" hidden="1">
      <c r="B1965" s="311" t="s">
        <v>434</v>
      </c>
      <c r="C1965" s="442" t="s">
        <v>435</v>
      </c>
      <c r="D1965" s="470" t="s">
        <v>436</v>
      </c>
      <c r="E1965" s="368" t="s">
        <v>437</v>
      </c>
    </row>
    <row r="1966" spans="1:5" ht="10.199999999999999" hidden="1">
      <c r="B1966" s="350"/>
      <c r="D1966" s="97"/>
      <c r="E1966" s="683"/>
    </row>
    <row r="1967" spans="1:5" ht="10.199999999999999" hidden="1">
      <c r="A1967" s="759" t="s">
        <v>19</v>
      </c>
      <c r="B1967" s="760"/>
      <c r="C1967" s="749" t="s">
        <v>20</v>
      </c>
      <c r="D1967" s="754" t="s">
        <v>21</v>
      </c>
      <c r="E1967" s="756" t="s">
        <v>22</v>
      </c>
    </row>
    <row r="1968" spans="1:5" ht="10.199999999999999" hidden="1">
      <c r="A1968" s="761"/>
      <c r="B1968" s="762"/>
      <c r="C1968" s="750"/>
      <c r="D1968" s="755"/>
      <c r="E1968" s="757"/>
    </row>
    <row r="1969" spans="1:5" ht="10.199999999999999" hidden="1">
      <c r="A1969" s="541"/>
      <c r="B1969" s="412"/>
      <c r="C1969" s="684"/>
      <c r="D1969" s="309"/>
      <c r="E1969" s="536"/>
    </row>
    <row r="1970" spans="1:5" ht="10.199999999999999" hidden="1">
      <c r="A1970" s="532" t="s">
        <v>23</v>
      </c>
      <c r="B1970" s="286" t="s">
        <v>24</v>
      </c>
      <c r="C1970" s="620" t="s">
        <v>25</v>
      </c>
      <c r="D1970" s="89">
        <f>+D1972+D1975+D1979+D1983</f>
        <v>0</v>
      </c>
      <c r="E1970" s="533" t="e">
        <f>+D1970/$D$2017</f>
        <v>#DIV/0!</v>
      </c>
    </row>
    <row r="1971" spans="1:5" ht="10.199999999999999" hidden="1">
      <c r="A1971" s="532"/>
      <c r="B1971" s="286"/>
      <c r="C1971" s="638"/>
      <c r="D1971" s="89"/>
      <c r="E1971" s="533"/>
    </row>
    <row r="1972" spans="1:5" ht="10.199999999999999" hidden="1">
      <c r="A1972" s="534" t="s">
        <v>26</v>
      </c>
      <c r="B1972" s="294" t="s">
        <v>27</v>
      </c>
      <c r="C1972" s="500" t="s">
        <v>28</v>
      </c>
      <c r="D1972" s="535">
        <f>SUM(D1973:D1973)</f>
        <v>0</v>
      </c>
      <c r="E1972" s="533" t="e">
        <f>+D1972/$D$2017</f>
        <v>#DIV/0!</v>
      </c>
    </row>
    <row r="1973" spans="1:5" ht="10.199999999999999" hidden="1">
      <c r="A1973" s="496" t="s">
        <v>26</v>
      </c>
      <c r="B1973" s="90" t="s">
        <v>29</v>
      </c>
      <c r="C1973" s="497" t="s">
        <v>30</v>
      </c>
      <c r="D1973" s="81">
        <v>0</v>
      </c>
      <c r="E1973" s="536" t="e">
        <f>+D1973/$D$2017</f>
        <v>#DIV/0!</v>
      </c>
    </row>
    <row r="1974" spans="1:5" ht="10.199999999999999" hidden="1">
      <c r="A1974" s="496"/>
      <c r="B1974" s="90"/>
      <c r="C1974" s="497"/>
      <c r="D1974" s="81"/>
      <c r="E1974" s="536"/>
    </row>
    <row r="1975" spans="1:5" ht="10.199999999999999" hidden="1">
      <c r="A1975" s="534" t="s">
        <v>26</v>
      </c>
      <c r="B1975" s="294" t="s">
        <v>41</v>
      </c>
      <c r="C1975" s="500" t="s">
        <v>42</v>
      </c>
      <c r="D1975" s="535">
        <f>SUM(D1977:D1977)</f>
        <v>0</v>
      </c>
      <c r="E1975" s="533" t="e">
        <f>+D1975/$D$2017</f>
        <v>#DIV/0!</v>
      </c>
    </row>
    <row r="1976" spans="1:5" ht="10.199999999999999" hidden="1">
      <c r="A1976" s="496" t="s">
        <v>26</v>
      </c>
      <c r="B1976" s="90" t="s">
        <v>43</v>
      </c>
      <c r="C1976" s="318" t="s">
        <v>44</v>
      </c>
      <c r="D1976" s="81">
        <v>0</v>
      </c>
      <c r="E1976" s="536" t="e">
        <f>+D1976/$D$2017</f>
        <v>#DIV/0!</v>
      </c>
    </row>
    <row r="1977" spans="1:5" ht="10.199999999999999" hidden="1">
      <c r="A1977" s="496" t="s">
        <v>26</v>
      </c>
      <c r="B1977" s="90" t="s">
        <v>45</v>
      </c>
      <c r="C1977" s="497" t="s">
        <v>46</v>
      </c>
      <c r="D1977" s="81">
        <v>0</v>
      </c>
      <c r="E1977" s="536" t="e">
        <f>+D1977/$D$2017</f>
        <v>#DIV/0!</v>
      </c>
    </row>
    <row r="1978" spans="1:5" ht="10.199999999999999" hidden="1">
      <c r="A1978" s="496"/>
      <c r="B1978" s="90"/>
      <c r="C1978" s="497"/>
      <c r="D1978" s="81"/>
      <c r="E1978" s="536"/>
    </row>
    <row r="1979" spans="1:5" ht="20.399999999999999" hidden="1">
      <c r="A1979" s="499" t="s">
        <v>49</v>
      </c>
      <c r="B1979" s="538" t="s">
        <v>50</v>
      </c>
      <c r="C1979" s="622" t="s">
        <v>51</v>
      </c>
      <c r="D1979" s="535">
        <f>SUM(D1980:D1981)</f>
        <v>0</v>
      </c>
      <c r="E1979" s="533" t="e">
        <f>+D1979/$D$2017</f>
        <v>#DIV/0!</v>
      </c>
    </row>
    <row r="1980" spans="1:5" ht="20.399999999999999" hidden="1">
      <c r="A1980" s="281" t="s">
        <v>49</v>
      </c>
      <c r="B1980" s="279" t="s">
        <v>52</v>
      </c>
      <c r="C1980" s="289" t="s">
        <v>53</v>
      </c>
      <c r="D1980" s="81">
        <v>0</v>
      </c>
      <c r="E1980" s="536" t="e">
        <f>+D1980/$D$2017</f>
        <v>#DIV/0!</v>
      </c>
    </row>
    <row r="1981" spans="1:5" ht="10.199999999999999" hidden="1">
      <c r="A1981" s="281" t="s">
        <v>49</v>
      </c>
      <c r="B1981" s="279" t="s">
        <v>54</v>
      </c>
      <c r="C1981" s="289" t="s">
        <v>55</v>
      </c>
      <c r="D1981" s="81">
        <v>0</v>
      </c>
      <c r="E1981" s="536" t="e">
        <f>+D1981/$D$2017</f>
        <v>#DIV/0!</v>
      </c>
    </row>
    <row r="1982" spans="1:5" ht="10.199999999999999" hidden="1">
      <c r="A1982" s="290"/>
      <c r="B1982" s="279"/>
      <c r="C1982" s="552"/>
      <c r="D1982" s="81"/>
      <c r="E1982" s="536"/>
    </row>
    <row r="1983" spans="1:5" ht="20.399999999999999" hidden="1">
      <c r="A1983" s="499" t="s">
        <v>49</v>
      </c>
      <c r="B1983" s="538" t="s">
        <v>56</v>
      </c>
      <c r="C1983" s="622" t="s">
        <v>57</v>
      </c>
      <c r="D1983" s="535">
        <f>SUM(D1984:D1986)</f>
        <v>0</v>
      </c>
      <c r="E1983" s="533" t="e">
        <f>+D1983/$D$2017</f>
        <v>#DIV/0!</v>
      </c>
    </row>
    <row r="1984" spans="1:5" ht="20.399999999999999" hidden="1">
      <c r="A1984" s="281" t="s">
        <v>49</v>
      </c>
      <c r="B1984" s="279" t="s">
        <v>58</v>
      </c>
      <c r="C1984" s="289" t="s">
        <v>59</v>
      </c>
      <c r="D1984" s="81">
        <v>0</v>
      </c>
      <c r="E1984" s="536" t="e">
        <f>+D1984/$D$2017</f>
        <v>#DIV/0!</v>
      </c>
    </row>
    <row r="1985" spans="1:5" ht="20.399999999999999" hidden="1">
      <c r="A1985" s="493" t="s">
        <v>49</v>
      </c>
      <c r="B1985" s="412" t="s">
        <v>60</v>
      </c>
      <c r="C1985" s="289" t="s">
        <v>61</v>
      </c>
      <c r="D1985" s="81">
        <v>0</v>
      </c>
      <c r="E1985" s="536" t="e">
        <f>+D1985/$D$2017</f>
        <v>#DIV/0!</v>
      </c>
    </row>
    <row r="1986" spans="1:5" ht="10.199999999999999" hidden="1">
      <c r="A1986" s="493" t="s">
        <v>49</v>
      </c>
      <c r="B1986" s="412" t="s">
        <v>62</v>
      </c>
      <c r="C1986" s="289" t="s">
        <v>63</v>
      </c>
      <c r="D1986" s="81">
        <v>0</v>
      </c>
      <c r="E1986" s="536" t="e">
        <f>+D1986/$D$2017</f>
        <v>#DIV/0!</v>
      </c>
    </row>
    <row r="1987" spans="1:5" ht="10.8" hidden="1" customHeight="1">
      <c r="A1987" s="493"/>
      <c r="B1987" s="412"/>
      <c r="C1987" s="289"/>
      <c r="D1987" s="309"/>
      <c r="E1987" s="536"/>
    </row>
    <row r="1988" spans="1:5" ht="10.199999999999999" hidden="1">
      <c r="A1988" s="493"/>
      <c r="B1988" s="412"/>
      <c r="C1988" s="289"/>
      <c r="D1988" s="309"/>
      <c r="E1988" s="536"/>
    </row>
    <row r="1989" spans="1:5" ht="10.199999999999999" hidden="1">
      <c r="A1989" s="532" t="s">
        <v>64</v>
      </c>
      <c r="B1989" s="415">
        <v>2</v>
      </c>
      <c r="C1989" s="620" t="s">
        <v>122</v>
      </c>
      <c r="D1989" s="89">
        <f>+D1991+D1994+D1998+D2001</f>
        <v>0</v>
      </c>
      <c r="E1989" s="533" t="e">
        <f>+D1989/$D$2017</f>
        <v>#DIV/0!</v>
      </c>
    </row>
    <row r="1990" spans="1:5" ht="10.199999999999999" hidden="1">
      <c r="A1990" s="493"/>
      <c r="B1990" s="412"/>
      <c r="C1990" s="289"/>
      <c r="D1990" s="309"/>
      <c r="E1990" s="536"/>
    </row>
    <row r="1991" spans="1:5" ht="10.199999999999999" hidden="1">
      <c r="A1991" s="499" t="s">
        <v>64</v>
      </c>
      <c r="B1991" s="538" t="s">
        <v>123</v>
      </c>
      <c r="C1991" s="622" t="s">
        <v>124</v>
      </c>
      <c r="D1991" s="535">
        <f>+D1992</f>
        <v>0</v>
      </c>
      <c r="E1991" s="533" t="e">
        <f>+D1991/D2017</f>
        <v>#DIV/0!</v>
      </c>
    </row>
    <row r="1992" spans="1:5" ht="10.199999999999999" hidden="1">
      <c r="A1992" s="493" t="s">
        <v>64</v>
      </c>
      <c r="B1992" s="412" t="s">
        <v>218</v>
      </c>
      <c r="C1992" s="289" t="s">
        <v>219</v>
      </c>
      <c r="D1992" s="81">
        <v>0</v>
      </c>
      <c r="E1992" s="536" t="e">
        <f>+D1992/#REF!</f>
        <v>#REF!</v>
      </c>
    </row>
    <row r="1993" spans="1:5" ht="10.199999999999999" hidden="1">
      <c r="A1993" s="493"/>
      <c r="B1993" s="412"/>
      <c r="C1993" s="289"/>
      <c r="E1993" s="536"/>
    </row>
    <row r="1994" spans="1:5" ht="20.399999999999999" hidden="1">
      <c r="A1994" s="499" t="s">
        <v>64</v>
      </c>
      <c r="B1994" s="538" t="s">
        <v>131</v>
      </c>
      <c r="C1994" s="622" t="s">
        <v>132</v>
      </c>
      <c r="D1994" s="535">
        <f>SUM(D1995:D1996)</f>
        <v>0</v>
      </c>
      <c r="E1994" s="533" t="e">
        <f>+D1994/D2017</f>
        <v>#DIV/0!</v>
      </c>
    </row>
    <row r="1995" spans="1:5" ht="10.199999999999999" hidden="1">
      <c r="A1995" s="493" t="s">
        <v>64</v>
      </c>
      <c r="B1995" s="412" t="s">
        <v>133</v>
      </c>
      <c r="C1995" s="289" t="s">
        <v>134</v>
      </c>
      <c r="D1995" s="81">
        <v>0</v>
      </c>
      <c r="E1995" s="536" t="e">
        <f>+D1995/D2017</f>
        <v>#DIV/0!</v>
      </c>
    </row>
    <row r="1996" spans="1:5" ht="10.199999999999999" hidden="1">
      <c r="A1996" s="493" t="s">
        <v>64</v>
      </c>
      <c r="B1996" s="412" t="s">
        <v>287</v>
      </c>
      <c r="C1996" s="289" t="s">
        <v>288</v>
      </c>
      <c r="D1996" s="81">
        <v>0</v>
      </c>
      <c r="E1996" s="536" t="e">
        <f>+D1996/D2017</f>
        <v>#DIV/0!</v>
      </c>
    </row>
    <row r="1997" spans="1:5" ht="10.199999999999999" hidden="1">
      <c r="A1997" s="493"/>
      <c r="B1997" s="412"/>
      <c r="C1997" s="289"/>
      <c r="E1997" s="536"/>
    </row>
    <row r="1998" spans="1:5" ht="10.199999999999999" hidden="1">
      <c r="A1998" s="499" t="s">
        <v>64</v>
      </c>
      <c r="B1998" s="538" t="s">
        <v>139</v>
      </c>
      <c r="C1998" s="622" t="s">
        <v>140</v>
      </c>
      <c r="D1998" s="535">
        <f>+D1999</f>
        <v>0</v>
      </c>
      <c r="E1998" s="533" t="e">
        <f>+D1998/D2017</f>
        <v>#DIV/0!</v>
      </c>
    </row>
    <row r="1999" spans="1:5" ht="10.199999999999999" hidden="1">
      <c r="A1999" s="73" t="s">
        <v>64</v>
      </c>
      <c r="B1999" s="426" t="s">
        <v>141</v>
      </c>
      <c r="C1999" s="273" t="s">
        <v>142</v>
      </c>
      <c r="D1999" s="81">
        <v>0</v>
      </c>
      <c r="E1999" s="536" t="e">
        <f>+D1999/D2017</f>
        <v>#DIV/0!</v>
      </c>
    </row>
    <row r="2000" spans="1:5" ht="10.199999999999999" hidden="1">
      <c r="A2000" s="73"/>
      <c r="B2000" s="426"/>
      <c r="C2000" s="273"/>
      <c r="D2000" s="81"/>
      <c r="E2000" s="536"/>
    </row>
    <row r="2001" spans="1:5" ht="10.199999999999999" hidden="1">
      <c r="A2001" s="499" t="s">
        <v>64</v>
      </c>
      <c r="B2001" s="538" t="s">
        <v>145</v>
      </c>
      <c r="C2001" s="622" t="s">
        <v>146</v>
      </c>
      <c r="D2001" s="535">
        <f>+D2002</f>
        <v>0</v>
      </c>
      <c r="E2001" s="533" t="e">
        <f>+D2001/D2017</f>
        <v>#DIV/0!</v>
      </c>
    </row>
    <row r="2002" spans="1:5" ht="10.199999999999999" hidden="1">
      <c r="A2002" s="73" t="s">
        <v>64</v>
      </c>
      <c r="B2002" s="426" t="s">
        <v>155</v>
      </c>
      <c r="C2002" s="273" t="s">
        <v>156</v>
      </c>
      <c r="D2002" s="81">
        <v>0</v>
      </c>
      <c r="E2002" s="536" t="e">
        <f>+D2002/D2017</f>
        <v>#DIV/0!</v>
      </c>
    </row>
    <row r="2003" spans="1:5" ht="10.199999999999999" hidden="1">
      <c r="A2003" s="493"/>
      <c r="B2003" s="412"/>
      <c r="C2003" s="289"/>
      <c r="D2003" s="535"/>
      <c r="E2003" s="536"/>
    </row>
    <row r="2004" spans="1:5" ht="12.6" hidden="1" customHeight="1">
      <c r="A2004" s="493"/>
      <c r="B2004" s="412"/>
      <c r="C2004" s="289"/>
      <c r="D2004" s="309"/>
      <c r="E2004" s="536"/>
    </row>
    <row r="2005" spans="1:5" ht="12.6" hidden="1" customHeight="1">
      <c r="A2005" s="532">
        <v>2</v>
      </c>
      <c r="B2005" s="415">
        <v>5</v>
      </c>
      <c r="C2005" s="620" t="s">
        <v>157</v>
      </c>
      <c r="D2005" s="89">
        <f>+D2007</f>
        <v>0</v>
      </c>
      <c r="E2005" s="533" t="e">
        <f>+D2005/D2017</f>
        <v>#DIV/0!</v>
      </c>
    </row>
    <row r="2006" spans="1:5" ht="12.6" hidden="1" customHeight="1">
      <c r="A2006" s="543"/>
      <c r="B2006" s="415"/>
      <c r="C2006" s="620"/>
      <c r="D2006" s="309"/>
      <c r="E2006" s="536"/>
    </row>
    <row r="2007" spans="1:5" ht="12.6" hidden="1" customHeight="1">
      <c r="A2007" s="543" t="s">
        <v>158</v>
      </c>
      <c r="B2007" s="415" t="s">
        <v>159</v>
      </c>
      <c r="C2007" s="638" t="s">
        <v>160</v>
      </c>
      <c r="D2007" s="535">
        <f>+D2008</f>
        <v>0</v>
      </c>
      <c r="E2007" s="533" t="e">
        <f>+D2007/D2017</f>
        <v>#DIV/0!</v>
      </c>
    </row>
    <row r="2008" spans="1:5" ht="12.6" hidden="1" customHeight="1">
      <c r="A2008" s="493" t="s">
        <v>158</v>
      </c>
      <c r="B2008" s="412" t="s">
        <v>167</v>
      </c>
      <c r="C2008" s="289" t="s">
        <v>438</v>
      </c>
      <c r="D2008" s="81">
        <v>0</v>
      </c>
      <c r="E2008" s="536" t="e">
        <f>+D2008/D2017</f>
        <v>#DIV/0!</v>
      </c>
    </row>
    <row r="2009" spans="1:5" ht="10.199999999999999" hidden="1">
      <c r="A2009" s="493"/>
      <c r="B2009" s="412"/>
      <c r="C2009" s="289"/>
      <c r="D2009" s="309"/>
      <c r="E2009" s="536"/>
    </row>
    <row r="2010" spans="1:5" ht="10.199999999999999" hidden="1">
      <c r="A2010" s="493"/>
      <c r="B2010" s="412"/>
      <c r="C2010" s="289"/>
      <c r="D2010" s="309"/>
      <c r="E2010" s="536"/>
    </row>
    <row r="2011" spans="1:5" ht="10.199999999999999" hidden="1">
      <c r="A2011" s="532" t="s">
        <v>190</v>
      </c>
      <c r="B2011" s="415" t="s">
        <v>191</v>
      </c>
      <c r="C2011" s="620" t="s">
        <v>192</v>
      </c>
      <c r="D2011" s="89">
        <f>+D2013</f>
        <v>0</v>
      </c>
      <c r="E2011" s="533" t="e">
        <f>+D2011/$D$2017</f>
        <v>#DIV/0!</v>
      </c>
    </row>
    <row r="2012" spans="1:5" ht="10.199999999999999" hidden="1">
      <c r="A2012" s="543"/>
      <c r="B2012" s="415"/>
      <c r="C2012" s="638"/>
      <c r="D2012" s="89"/>
      <c r="E2012" s="536"/>
    </row>
    <row r="2013" spans="1:5" ht="10.199999999999999" hidden="1">
      <c r="A2013" s="542" t="s">
        <v>190</v>
      </c>
      <c r="B2013" s="621" t="s">
        <v>193</v>
      </c>
      <c r="C2013" s="685" t="s">
        <v>194</v>
      </c>
      <c r="D2013" s="535">
        <f>SUM(D2014:D2015)</f>
        <v>0</v>
      </c>
      <c r="E2013" s="533" t="e">
        <f>+D2013/$D$2017</f>
        <v>#DIV/0!</v>
      </c>
    </row>
    <row r="2014" spans="1:5" ht="10.199999999999999" hidden="1">
      <c r="A2014" s="541">
        <v>4</v>
      </c>
      <c r="B2014" s="412" t="s">
        <v>195</v>
      </c>
      <c r="C2014" s="552" t="s">
        <v>196</v>
      </c>
      <c r="D2014" s="81">
        <v>0</v>
      </c>
      <c r="E2014" s="536" t="e">
        <f>+D2014/$D$2017</f>
        <v>#DIV/0!</v>
      </c>
    </row>
    <row r="2015" spans="1:5" ht="10.199999999999999" hidden="1">
      <c r="A2015" s="73">
        <v>4</v>
      </c>
      <c r="B2015" s="426" t="s">
        <v>197</v>
      </c>
      <c r="C2015" s="273" t="s">
        <v>198</v>
      </c>
      <c r="D2015" s="81">
        <v>0</v>
      </c>
      <c r="E2015" s="536" t="e">
        <f>+D2015/$D$2017</f>
        <v>#DIV/0!</v>
      </c>
    </row>
    <row r="2016" spans="1:5" ht="10.199999999999999" hidden="1">
      <c r="A2016" s="541"/>
      <c r="B2016" s="412"/>
      <c r="C2016" s="552"/>
      <c r="D2016" s="686"/>
      <c r="E2016" s="536"/>
    </row>
    <row r="2017" spans="1:5" ht="18" hidden="1" customHeight="1">
      <c r="A2017" s="737" t="s">
        <v>439</v>
      </c>
      <c r="B2017" s="738"/>
      <c r="C2017" s="739"/>
      <c r="D2017" s="644">
        <f>+D2011+D1970+D1989+D2005</f>
        <v>0</v>
      </c>
      <c r="E2017" s="611" t="e">
        <f>+D2017/D2017</f>
        <v>#DIV/0!</v>
      </c>
    </row>
    <row r="2018" spans="1:5" s="68" customFormat="1" ht="12" hidden="1">
      <c r="A2018" s="67"/>
      <c r="B2018" s="350"/>
      <c r="C2018" s="477"/>
      <c r="D2018" s="309"/>
      <c r="E2018" s="374"/>
    </row>
    <row r="2019" spans="1:5" s="68" customFormat="1" ht="12" hidden="1">
      <c r="A2019" s="67"/>
      <c r="B2019" s="350"/>
      <c r="C2019" s="477"/>
      <c r="D2019" s="309"/>
      <c r="E2019" s="374"/>
    </row>
    <row r="2020" spans="1:5" s="68" customFormat="1" ht="12" hidden="1">
      <c r="A2020" s="67"/>
      <c r="B2020" s="350"/>
      <c r="C2020" s="477"/>
      <c r="D2020" s="309"/>
      <c r="E2020" s="374"/>
    </row>
    <row r="2021" spans="1:5" s="68" customFormat="1" ht="12" hidden="1">
      <c r="A2021" s="67"/>
      <c r="B2021" s="350"/>
      <c r="C2021" s="477"/>
      <c r="D2021" s="309"/>
      <c r="E2021" s="374"/>
    </row>
    <row r="2022" spans="1:5" s="68" customFormat="1" ht="10.199999999999999" hidden="1">
      <c r="A2022" s="67"/>
      <c r="B2022" s="350"/>
      <c r="C2022" s="477"/>
      <c r="D2022" s="309"/>
    </row>
    <row r="2023" spans="1:5" s="68" customFormat="1" ht="10.199999999999999" hidden="1">
      <c r="A2023" s="326"/>
      <c r="B2023" s="311" t="s">
        <v>440</v>
      </c>
      <c r="C2023" s="442" t="s">
        <v>441</v>
      </c>
      <c r="D2023" s="470" t="s">
        <v>442</v>
      </c>
      <c r="E2023" s="368" t="s">
        <v>443</v>
      </c>
    </row>
    <row r="2024" spans="1:5" s="68" customFormat="1" ht="10.199999999999999" hidden="1">
      <c r="A2024" s="326"/>
      <c r="B2024" s="350"/>
      <c r="C2024" s="318"/>
      <c r="D2024" s="97"/>
      <c r="E2024" s="683"/>
    </row>
    <row r="2025" spans="1:5" ht="10.199999999999999" hidden="1">
      <c r="A2025" s="759" t="s">
        <v>19</v>
      </c>
      <c r="B2025" s="760"/>
      <c r="C2025" s="749" t="s">
        <v>20</v>
      </c>
      <c r="D2025" s="754" t="s">
        <v>21</v>
      </c>
      <c r="E2025" s="756" t="s">
        <v>22</v>
      </c>
    </row>
    <row r="2026" spans="1:5" ht="10.199999999999999" hidden="1">
      <c r="A2026" s="761"/>
      <c r="B2026" s="762"/>
      <c r="C2026" s="750"/>
      <c r="D2026" s="755"/>
      <c r="E2026" s="757"/>
    </row>
    <row r="2027" spans="1:5" ht="10.199999999999999" hidden="1">
      <c r="A2027" s="541"/>
      <c r="B2027" s="412"/>
      <c r="C2027" s="684"/>
      <c r="D2027" s="309"/>
      <c r="E2027" s="536"/>
    </row>
    <row r="2028" spans="1:5" s="68" customFormat="1" ht="10.199999999999999" hidden="1">
      <c r="A2028" s="73" t="s">
        <v>23</v>
      </c>
      <c r="B2028" s="687" t="s">
        <v>24</v>
      </c>
      <c r="C2028" s="637" t="s">
        <v>25</v>
      </c>
      <c r="D2028" s="89">
        <f>+D2030</f>
        <v>0</v>
      </c>
      <c r="E2028" s="533" t="e">
        <f>+D2028/$D$2017</f>
        <v>#DIV/0!</v>
      </c>
    </row>
    <row r="2029" spans="1:5" s="68" customFormat="1" ht="10.199999999999999" hidden="1">
      <c r="A2029" s="73"/>
      <c r="B2029" s="621"/>
      <c r="C2029" s="685"/>
      <c r="D2029" s="535"/>
      <c r="E2029" s="536"/>
    </row>
    <row r="2030" spans="1:5" s="68" customFormat="1" ht="10.199999999999999" hidden="1">
      <c r="A2030" s="73" t="s">
        <v>26</v>
      </c>
      <c r="B2030" s="621" t="s">
        <v>27</v>
      </c>
      <c r="C2030" s="685" t="s">
        <v>28</v>
      </c>
      <c r="D2030" s="535">
        <f>SUM(D2031:D2031)</f>
        <v>0</v>
      </c>
      <c r="E2030" s="533" t="e">
        <f>+D2030/$D$2017</f>
        <v>#DIV/0!</v>
      </c>
    </row>
    <row r="2031" spans="1:5" s="68" customFormat="1" ht="10.199999999999999" hidden="1">
      <c r="A2031" s="73" t="s">
        <v>26</v>
      </c>
      <c r="B2031" s="426" t="s">
        <v>29</v>
      </c>
      <c r="C2031" s="273" t="s">
        <v>30</v>
      </c>
      <c r="D2031" s="81">
        <v>0</v>
      </c>
      <c r="E2031" s="533" t="e">
        <f>+D2031/$D$2017</f>
        <v>#DIV/0!</v>
      </c>
    </row>
    <row r="2032" spans="1:5" s="68" customFormat="1" ht="10.199999999999999" hidden="1">
      <c r="A2032" s="73"/>
      <c r="B2032" s="426"/>
      <c r="C2032" s="273"/>
      <c r="D2032" s="81"/>
      <c r="E2032" s="536"/>
    </row>
    <row r="2033" spans="1:5" s="68" customFormat="1" ht="10.199999999999999" hidden="1">
      <c r="A2033" s="73" t="s">
        <v>26</v>
      </c>
      <c r="B2033" s="621" t="s">
        <v>41</v>
      </c>
      <c r="C2033" s="685" t="s">
        <v>42</v>
      </c>
      <c r="D2033" s="535">
        <f>SUM(D2034:D2038)</f>
        <v>0</v>
      </c>
      <c r="E2033" s="533" t="e">
        <f t="shared" ref="E2033:E2038" si="19">+D2033/$D$2017</f>
        <v>#DIV/0!</v>
      </c>
    </row>
    <row r="2034" spans="1:5" s="68" customFormat="1" ht="10.199999999999999" hidden="1">
      <c r="A2034" s="73" t="s">
        <v>26</v>
      </c>
      <c r="B2034" s="426" t="s">
        <v>43</v>
      </c>
      <c r="C2034" s="273" t="s">
        <v>44</v>
      </c>
      <c r="D2034" s="81">
        <v>0</v>
      </c>
      <c r="E2034" s="533" t="e">
        <f t="shared" si="19"/>
        <v>#DIV/0!</v>
      </c>
    </row>
    <row r="2035" spans="1:5" s="68" customFormat="1" ht="10.199999999999999" hidden="1">
      <c r="A2035" s="73" t="s">
        <v>26</v>
      </c>
      <c r="B2035" s="426" t="s">
        <v>227</v>
      </c>
      <c r="C2035" s="273" t="s">
        <v>228</v>
      </c>
      <c r="D2035" s="81">
        <v>0</v>
      </c>
      <c r="E2035" s="533" t="e">
        <f t="shared" si="19"/>
        <v>#DIV/0!</v>
      </c>
    </row>
    <row r="2036" spans="1:5" s="68" customFormat="1" ht="10.199999999999999" hidden="1">
      <c r="A2036" s="73" t="s">
        <v>26</v>
      </c>
      <c r="B2036" s="426" t="s">
        <v>45</v>
      </c>
      <c r="C2036" s="273" t="s">
        <v>46</v>
      </c>
      <c r="D2036" s="81">
        <f>+(+D2030+D2035+D2037+D2038+D2034)/12</f>
        <v>0</v>
      </c>
      <c r="E2036" s="533" t="e">
        <f t="shared" si="19"/>
        <v>#DIV/0!</v>
      </c>
    </row>
    <row r="2037" spans="1:5" s="68" customFormat="1" ht="10.199999999999999" hidden="1">
      <c r="A2037" s="73" t="s">
        <v>26</v>
      </c>
      <c r="B2037" s="426" t="s">
        <v>47</v>
      </c>
      <c r="C2037" s="273" t="s">
        <v>48</v>
      </c>
      <c r="D2037" s="81">
        <v>0</v>
      </c>
      <c r="E2037" s="533" t="e">
        <f t="shared" si="19"/>
        <v>#DIV/0!</v>
      </c>
    </row>
    <row r="2038" spans="1:5" s="68" customFormat="1" ht="10.199999999999999" hidden="1">
      <c r="A2038" s="73" t="s">
        <v>26</v>
      </c>
      <c r="B2038" s="426" t="s">
        <v>342</v>
      </c>
      <c r="C2038" s="273" t="s">
        <v>343</v>
      </c>
      <c r="D2038" s="81">
        <v>0</v>
      </c>
      <c r="E2038" s="533" t="e">
        <f t="shared" si="19"/>
        <v>#DIV/0!</v>
      </c>
    </row>
    <row r="2039" spans="1:5" s="68" customFormat="1" ht="10.199999999999999" hidden="1">
      <c r="A2039" s="73"/>
      <c r="B2039" s="426"/>
      <c r="C2039" s="273"/>
      <c r="D2039" s="81"/>
      <c r="E2039" s="536"/>
    </row>
    <row r="2040" spans="1:5" s="68" customFormat="1" ht="20.399999999999999" hidden="1">
      <c r="A2040" s="73" t="s">
        <v>49</v>
      </c>
      <c r="B2040" s="621" t="s">
        <v>50</v>
      </c>
      <c r="C2040" s="685" t="s">
        <v>403</v>
      </c>
      <c r="D2040" s="535">
        <f>SUM(D2041:D2042)</f>
        <v>0</v>
      </c>
      <c r="E2040" s="533" t="e">
        <f>+D2040/$D$2017</f>
        <v>#DIV/0!</v>
      </c>
    </row>
    <row r="2041" spans="1:5" s="68" customFormat="1" ht="10.199999999999999" hidden="1">
      <c r="A2041" s="73" t="s">
        <v>49</v>
      </c>
      <c r="B2041" s="426" t="s">
        <v>52</v>
      </c>
      <c r="C2041" s="273" t="s">
        <v>262</v>
      </c>
      <c r="D2041" s="81">
        <f>+(+D2030+D2035+D2037+D2038+D2034)*9.25%</f>
        <v>0</v>
      </c>
      <c r="E2041" s="533" t="e">
        <f>+D2041/$D$2017</f>
        <v>#DIV/0!</v>
      </c>
    </row>
    <row r="2042" spans="1:5" s="68" customFormat="1" ht="10.199999999999999" hidden="1">
      <c r="A2042" s="73" t="s">
        <v>49</v>
      </c>
      <c r="B2042" s="426" t="s">
        <v>54</v>
      </c>
      <c r="C2042" s="273" t="s">
        <v>55</v>
      </c>
      <c r="D2042" s="81">
        <f>+(+D2030+D2035+D2037+D2038+D2034)*0.5%</f>
        <v>0</v>
      </c>
      <c r="E2042" s="533" t="e">
        <f>+D2042/$D$2017</f>
        <v>#DIV/0!</v>
      </c>
    </row>
    <row r="2043" spans="1:5" s="68" customFormat="1" ht="10.199999999999999" hidden="1">
      <c r="A2043" s="73"/>
      <c r="B2043" s="426"/>
      <c r="C2043" s="273"/>
      <c r="D2043" s="81"/>
      <c r="E2043" s="536"/>
    </row>
    <row r="2044" spans="1:5" s="68" customFormat="1" ht="20.399999999999999" hidden="1">
      <c r="A2044" s="73" t="s">
        <v>49</v>
      </c>
      <c r="B2044" s="621" t="s">
        <v>56</v>
      </c>
      <c r="C2044" s="685" t="s">
        <v>57</v>
      </c>
      <c r="D2044" s="535">
        <f>SUM(D2045:D2047)</f>
        <v>0</v>
      </c>
      <c r="E2044" s="533" t="e">
        <f>+D2044/$D$2017</f>
        <v>#DIV/0!</v>
      </c>
    </row>
    <row r="2045" spans="1:5" s="68" customFormat="1" ht="10.199999999999999" hidden="1">
      <c r="A2045" s="73" t="s">
        <v>49</v>
      </c>
      <c r="B2045" s="426" t="s">
        <v>58</v>
      </c>
      <c r="C2045" s="273" t="s">
        <v>59</v>
      </c>
      <c r="D2045" s="81">
        <f>+(+D2030+D2035+D2037+D2038+D2034)*5.25%</f>
        <v>0</v>
      </c>
      <c r="E2045" s="533" t="e">
        <f>+D2045/$D$2017</f>
        <v>#DIV/0!</v>
      </c>
    </row>
    <row r="2046" spans="1:5" s="68" customFormat="1" ht="10.199999999999999" hidden="1">
      <c r="A2046" s="73" t="s">
        <v>49</v>
      </c>
      <c r="B2046" s="426" t="s">
        <v>60</v>
      </c>
      <c r="C2046" s="273" t="s">
        <v>404</v>
      </c>
      <c r="D2046" s="81">
        <f>+(+D2030+D2035+D2037+D2038+D2034)*3%</f>
        <v>0</v>
      </c>
      <c r="E2046" s="533" t="e">
        <f>+D2046/$D$2017</f>
        <v>#DIV/0!</v>
      </c>
    </row>
    <row r="2047" spans="1:5" s="68" customFormat="1" ht="10.199999999999999" hidden="1">
      <c r="A2047" s="73" t="s">
        <v>49</v>
      </c>
      <c r="B2047" s="426" t="s">
        <v>62</v>
      </c>
      <c r="C2047" s="273" t="s">
        <v>63</v>
      </c>
      <c r="D2047" s="81">
        <f>+(+D2030+D2035+D2037+D2038+D2034)*1.5%</f>
        <v>0</v>
      </c>
      <c r="E2047" s="533" t="e">
        <f>+D2047/$D$2017</f>
        <v>#DIV/0!</v>
      </c>
    </row>
    <row r="2048" spans="1:5" s="68" customFormat="1" ht="10.199999999999999" hidden="1">
      <c r="A2048" s="73"/>
      <c r="B2048" s="426"/>
      <c r="C2048" s="273"/>
      <c r="D2048" s="81"/>
      <c r="E2048" s="536"/>
    </row>
    <row r="2049" spans="1:5" s="68" customFormat="1" ht="10.199999999999999" hidden="1">
      <c r="A2049" s="73"/>
      <c r="B2049" s="426"/>
      <c r="C2049" s="273"/>
      <c r="D2049" s="81"/>
      <c r="E2049" s="536"/>
    </row>
    <row r="2050" spans="1:5" s="68" customFormat="1" ht="10.199999999999999" hidden="1">
      <c r="A2050" s="73" t="s">
        <v>64</v>
      </c>
      <c r="B2050" s="687">
        <v>1</v>
      </c>
      <c r="C2050" s="637" t="s">
        <v>65</v>
      </c>
      <c r="D2050" s="89">
        <f>+D2052+D2055</f>
        <v>0</v>
      </c>
      <c r="E2050" s="533" t="e">
        <f>+D2050/D2082</f>
        <v>#DIV/0!</v>
      </c>
    </row>
    <row r="2051" spans="1:5" s="68" customFormat="1" ht="10.199999999999999" hidden="1">
      <c r="A2051" s="73"/>
      <c r="B2051" s="426"/>
      <c r="C2051" s="273"/>
      <c r="D2051" s="81"/>
      <c r="E2051" s="536"/>
    </row>
    <row r="2052" spans="1:5" s="68" customFormat="1" ht="10.199999999999999" hidden="1">
      <c r="A2052" s="73" t="s">
        <v>64</v>
      </c>
      <c r="B2052" s="621" t="s">
        <v>66</v>
      </c>
      <c r="C2052" s="685" t="s">
        <v>67</v>
      </c>
      <c r="D2052" s="535">
        <f>+D2053</f>
        <v>0</v>
      </c>
      <c r="E2052" s="533" t="e">
        <f>+D2052/D2082</f>
        <v>#DIV/0!</v>
      </c>
    </row>
    <row r="2053" spans="1:5" s="68" customFormat="1" ht="10.199999999999999" hidden="1">
      <c r="A2053" s="73" t="s">
        <v>64</v>
      </c>
      <c r="B2053" s="426" t="s">
        <v>70</v>
      </c>
      <c r="C2053" s="273" t="s">
        <v>71</v>
      </c>
      <c r="D2053" s="81">
        <v>0</v>
      </c>
      <c r="E2053" s="536" t="e">
        <f>+D2053/D2082</f>
        <v>#DIV/0!</v>
      </c>
    </row>
    <row r="2054" spans="1:5" s="68" customFormat="1" ht="10.199999999999999" hidden="1">
      <c r="A2054" s="73"/>
      <c r="B2054" s="426"/>
      <c r="C2054" s="273"/>
      <c r="D2054" s="81"/>
      <c r="E2054" s="536"/>
    </row>
    <row r="2055" spans="1:5" s="68" customFormat="1" ht="10.199999999999999" hidden="1">
      <c r="A2055" s="73" t="s">
        <v>64</v>
      </c>
      <c r="B2055" s="621" t="s">
        <v>251</v>
      </c>
      <c r="C2055" s="685" t="s">
        <v>103</v>
      </c>
      <c r="D2055" s="535">
        <f>+D2056</f>
        <v>0</v>
      </c>
      <c r="E2055" s="533" t="e">
        <f>+D2055/D2082</f>
        <v>#DIV/0!</v>
      </c>
    </row>
    <row r="2056" spans="1:5" s="68" customFormat="1" ht="10.199999999999999" hidden="1">
      <c r="A2056" s="73" t="s">
        <v>64</v>
      </c>
      <c r="B2056" s="426" t="s">
        <v>108</v>
      </c>
      <c r="C2056" s="273" t="s">
        <v>109</v>
      </c>
      <c r="D2056" s="81">
        <v>0</v>
      </c>
      <c r="E2056" s="536" t="e">
        <f>+D2056/D2082</f>
        <v>#DIV/0!</v>
      </c>
    </row>
    <row r="2057" spans="1:5" s="68" customFormat="1" ht="10.199999999999999" hidden="1">
      <c r="A2057" s="73"/>
      <c r="B2057" s="426"/>
      <c r="C2057" s="273"/>
      <c r="D2057" s="81"/>
      <c r="E2057" s="536"/>
    </row>
    <row r="2058" spans="1:5" s="68" customFormat="1" ht="10.199999999999999" hidden="1">
      <c r="A2058" s="73"/>
      <c r="B2058" s="426"/>
      <c r="C2058" s="273"/>
      <c r="D2058" s="81"/>
      <c r="E2058" s="536"/>
    </row>
    <row r="2059" spans="1:5" s="68" customFormat="1" ht="10.199999999999999" hidden="1">
      <c r="A2059" s="73" t="s">
        <v>64</v>
      </c>
      <c r="B2059" s="687">
        <v>2</v>
      </c>
      <c r="C2059" s="637" t="s">
        <v>122</v>
      </c>
      <c r="D2059" s="89">
        <f>+D2061+D2065+D2070</f>
        <v>0</v>
      </c>
      <c r="E2059" s="533" t="e">
        <f>+D2059/D2082</f>
        <v>#DIV/0!</v>
      </c>
    </row>
    <row r="2060" spans="1:5" s="68" customFormat="1" ht="10.199999999999999" hidden="1">
      <c r="A2060" s="73"/>
      <c r="B2060" s="426"/>
      <c r="C2060" s="273"/>
      <c r="D2060" s="81"/>
      <c r="E2060" s="536"/>
    </row>
    <row r="2061" spans="1:5" s="68" customFormat="1" ht="10.199999999999999" hidden="1">
      <c r="A2061" s="73" t="s">
        <v>64</v>
      </c>
      <c r="B2061" s="621" t="s">
        <v>123</v>
      </c>
      <c r="C2061" s="685" t="s">
        <v>124</v>
      </c>
      <c r="D2061" s="535">
        <f>+D2062</f>
        <v>0</v>
      </c>
      <c r="E2061" s="533" t="e">
        <f>+D2061/D2082</f>
        <v>#DIV/0!</v>
      </c>
    </row>
    <row r="2062" spans="1:5" s="68" customFormat="1" ht="10.199999999999999" hidden="1">
      <c r="A2062" s="73" t="s">
        <v>64</v>
      </c>
      <c r="B2062" s="426" t="s">
        <v>127</v>
      </c>
      <c r="C2062" s="273" t="s">
        <v>128</v>
      </c>
      <c r="D2062" s="81">
        <v>0</v>
      </c>
      <c r="E2062" s="536" t="e">
        <f>+D2062/$D$2082</f>
        <v>#DIV/0!</v>
      </c>
    </row>
    <row r="2063" spans="1:5" s="68" customFormat="1" ht="10.199999999999999" hidden="1">
      <c r="A2063" s="73" t="s">
        <v>64</v>
      </c>
      <c r="B2063" s="426" t="s">
        <v>129</v>
      </c>
      <c r="C2063" s="273" t="s">
        <v>130</v>
      </c>
      <c r="D2063" s="81">
        <v>0</v>
      </c>
      <c r="E2063" s="536" t="e">
        <f>+D2063/D2082</f>
        <v>#DIV/0!</v>
      </c>
    </row>
    <row r="2064" spans="1:5" s="68" customFormat="1" ht="10.199999999999999" hidden="1">
      <c r="A2064" s="73"/>
      <c r="B2064" s="426"/>
      <c r="C2064" s="273"/>
      <c r="D2064" s="81"/>
      <c r="E2064" s="536"/>
    </row>
    <row r="2065" spans="1:5" s="68" customFormat="1" ht="20.399999999999999" hidden="1">
      <c r="A2065" s="73" t="s">
        <v>64</v>
      </c>
      <c r="B2065" s="621" t="s">
        <v>131</v>
      </c>
      <c r="C2065" s="685" t="s">
        <v>132</v>
      </c>
      <c r="D2065" s="535">
        <f>+D2066+D2067+D2068</f>
        <v>0</v>
      </c>
      <c r="E2065" s="533" t="e">
        <f>+D2065/$D$2017</f>
        <v>#DIV/0!</v>
      </c>
    </row>
    <row r="2066" spans="1:5" s="68" customFormat="1" ht="10.199999999999999" hidden="1">
      <c r="A2066" s="73" t="s">
        <v>64</v>
      </c>
      <c r="B2066" s="426" t="s">
        <v>133</v>
      </c>
      <c r="C2066" s="273" t="s">
        <v>134</v>
      </c>
      <c r="D2066" s="81">
        <v>0</v>
      </c>
      <c r="E2066" s="533" t="e">
        <f>+D2066/$D$2017</f>
        <v>#DIV/0!</v>
      </c>
    </row>
    <row r="2067" spans="1:5" s="68" customFormat="1" ht="10.199999999999999" hidden="1">
      <c r="A2067" s="73" t="s">
        <v>64</v>
      </c>
      <c r="B2067" s="426" t="s">
        <v>135</v>
      </c>
      <c r="C2067" s="273" t="s">
        <v>136</v>
      </c>
      <c r="D2067" s="81">
        <v>0</v>
      </c>
      <c r="E2067" s="533" t="e">
        <f>+D2067/$D$2017</f>
        <v>#DIV/0!</v>
      </c>
    </row>
    <row r="2068" spans="1:5" s="68" customFormat="1" ht="10.199999999999999" hidden="1">
      <c r="A2068" s="73" t="s">
        <v>64</v>
      </c>
      <c r="B2068" s="426" t="s">
        <v>287</v>
      </c>
      <c r="C2068" s="273" t="s">
        <v>288</v>
      </c>
      <c r="D2068" s="81">
        <v>0</v>
      </c>
      <c r="E2068" s="533" t="e">
        <f>+D2068/$D$2017</f>
        <v>#DIV/0!</v>
      </c>
    </row>
    <row r="2069" spans="1:5" s="68" customFormat="1" ht="10.199999999999999" hidden="1">
      <c r="A2069" s="73"/>
      <c r="B2069" s="426"/>
      <c r="C2069" s="273"/>
      <c r="D2069" s="81"/>
      <c r="E2069" s="536"/>
    </row>
    <row r="2070" spans="1:5" s="68" customFormat="1" ht="10.199999999999999" hidden="1">
      <c r="A2070" s="73" t="s">
        <v>64</v>
      </c>
      <c r="B2070" s="621" t="s">
        <v>145</v>
      </c>
      <c r="C2070" s="685" t="s">
        <v>146</v>
      </c>
      <c r="D2070" s="535">
        <f>+D2072+D2073+D2071</f>
        <v>0</v>
      </c>
      <c r="E2070" s="533" t="e">
        <f>+D2070/$D$2017</f>
        <v>#DIV/0!</v>
      </c>
    </row>
    <row r="2071" spans="1:5" s="68" customFormat="1" ht="10.199999999999999" hidden="1">
      <c r="A2071" s="73" t="s">
        <v>64</v>
      </c>
      <c r="B2071" s="426" t="s">
        <v>151</v>
      </c>
      <c r="C2071" s="273" t="s">
        <v>152</v>
      </c>
      <c r="D2071" s="81">
        <v>0</v>
      </c>
      <c r="E2071" s="533" t="e">
        <f>+D2071/$D$2017</f>
        <v>#DIV/0!</v>
      </c>
    </row>
    <row r="2072" spans="1:5" s="68" customFormat="1" ht="10.199999999999999" hidden="1">
      <c r="A2072" s="73" t="s">
        <v>64</v>
      </c>
      <c r="B2072" s="426" t="s">
        <v>153</v>
      </c>
      <c r="C2072" s="273" t="s">
        <v>154</v>
      </c>
      <c r="D2072" s="81">
        <v>0</v>
      </c>
      <c r="E2072" s="533" t="e">
        <f>+D2072/$D$2017</f>
        <v>#DIV/0!</v>
      </c>
    </row>
    <row r="2073" spans="1:5" s="68" customFormat="1" ht="10.199999999999999" hidden="1">
      <c r="A2073" s="73" t="s">
        <v>64</v>
      </c>
      <c r="B2073" s="426" t="s">
        <v>155</v>
      </c>
      <c r="C2073" s="273" t="s">
        <v>156</v>
      </c>
      <c r="D2073" s="81">
        <v>0</v>
      </c>
      <c r="E2073" s="533" t="e">
        <f>+D2073/$D$2017</f>
        <v>#DIV/0!</v>
      </c>
    </row>
    <row r="2074" spans="1:5" s="68" customFormat="1" ht="10.199999999999999" hidden="1">
      <c r="A2074" s="73"/>
      <c r="B2074" s="426"/>
      <c r="C2074" s="273"/>
      <c r="D2074" s="81"/>
      <c r="E2074" s="533"/>
    </row>
    <row r="2075" spans="1:5" s="68" customFormat="1" ht="10.199999999999999" hidden="1">
      <c r="A2075" s="73"/>
      <c r="B2075" s="426"/>
      <c r="C2075" s="273"/>
      <c r="D2075" s="81"/>
      <c r="E2075" s="536"/>
    </row>
    <row r="2076" spans="1:5" ht="10.199999999999999" hidden="1">
      <c r="A2076" s="532" t="s">
        <v>190</v>
      </c>
      <c r="B2076" s="415" t="s">
        <v>191</v>
      </c>
      <c r="C2076" s="620" t="s">
        <v>192</v>
      </c>
      <c r="D2076" s="89">
        <f>+D2078</f>
        <v>0</v>
      </c>
      <c r="E2076" s="533" t="e">
        <f>+D2076/$D$2082</f>
        <v>#DIV/0!</v>
      </c>
    </row>
    <row r="2077" spans="1:5" ht="10.199999999999999" hidden="1">
      <c r="A2077" s="543"/>
      <c r="B2077" s="415"/>
      <c r="C2077" s="638"/>
      <c r="D2077" s="89"/>
      <c r="E2077" s="536"/>
    </row>
    <row r="2078" spans="1:5" ht="10.199999999999999" hidden="1">
      <c r="A2078" s="542" t="s">
        <v>190</v>
      </c>
      <c r="B2078" s="621" t="s">
        <v>193</v>
      </c>
      <c r="C2078" s="685" t="s">
        <v>194</v>
      </c>
      <c r="D2078" s="535">
        <f>SUM(D2079:D2080)</f>
        <v>0</v>
      </c>
      <c r="E2078" s="533" t="e">
        <f>+D2078/$D$2082</f>
        <v>#DIV/0!</v>
      </c>
    </row>
    <row r="2079" spans="1:5" ht="10.199999999999999" hidden="1">
      <c r="A2079" s="541">
        <v>4</v>
      </c>
      <c r="B2079" s="412" t="s">
        <v>195</v>
      </c>
      <c r="C2079" s="552" t="s">
        <v>196</v>
      </c>
      <c r="D2079" s="81">
        <v>0</v>
      </c>
      <c r="E2079" s="533" t="e">
        <f>+D2079/$D$2082</f>
        <v>#DIV/0!</v>
      </c>
    </row>
    <row r="2080" spans="1:5" ht="10.199999999999999" hidden="1">
      <c r="A2080" s="73">
        <v>4</v>
      </c>
      <c r="B2080" s="426" t="s">
        <v>197</v>
      </c>
      <c r="C2080" s="273" t="s">
        <v>198</v>
      </c>
      <c r="D2080" s="413">
        <v>0</v>
      </c>
      <c r="E2080" s="533" t="e">
        <f>+D2080/$D$2017</f>
        <v>#DIV/0!</v>
      </c>
    </row>
    <row r="2081" spans="1:5" ht="10.199999999999999" hidden="1">
      <c r="A2081" s="541"/>
      <c r="B2081" s="412"/>
      <c r="C2081" s="552"/>
      <c r="D2081" s="686"/>
      <c r="E2081" s="536"/>
    </row>
    <row r="2082" spans="1:5" ht="18.3" hidden="1" customHeight="1">
      <c r="A2082" s="737" t="s">
        <v>444</v>
      </c>
      <c r="B2082" s="738"/>
      <c r="C2082" s="739"/>
      <c r="D2082" s="644">
        <f>+D2059+D2021+D2028+D2050+D2076</f>
        <v>0</v>
      </c>
      <c r="E2082" s="527" t="e">
        <f>+D2082/$D$2082</f>
        <v>#DIV/0!</v>
      </c>
    </row>
    <row r="2083" spans="1:5" s="68" customFormat="1" ht="12" hidden="1">
      <c r="A2083" s="67"/>
      <c r="B2083" s="350"/>
      <c r="D2083" s="309"/>
      <c r="E2083" s="374"/>
    </row>
    <row r="2084" spans="1:5" s="68" customFormat="1" ht="10.199999999999999" hidden="1">
      <c r="A2084" s="67"/>
      <c r="B2084" s="350"/>
      <c r="C2084" s="477"/>
      <c r="D2084" s="309"/>
    </row>
    <row r="2085" spans="1:5" s="68" customFormat="1" ht="10.199999999999999" hidden="1">
      <c r="A2085" s="67"/>
      <c r="B2085" s="350"/>
      <c r="C2085" s="311" t="s">
        <v>445</v>
      </c>
      <c r="D2085" s="309"/>
      <c r="E2085" s="352">
        <f>+D1907+D2017+D1959+D2082</f>
        <v>0</v>
      </c>
    </row>
    <row r="2086" spans="1:5" ht="10.199999999999999" hidden="1">
      <c r="C2086" s="311"/>
      <c r="D2086" s="463"/>
      <c r="E2086" s="352"/>
    </row>
    <row r="2087" spans="1:5" ht="10.199999999999999" hidden="1">
      <c r="C2087" s="311"/>
      <c r="D2087" s="463"/>
      <c r="E2087" s="352"/>
    </row>
    <row r="2088" spans="1:5" ht="10.199999999999999" hidden="1">
      <c r="C2088" s="311"/>
      <c r="D2088" s="463"/>
      <c r="E2088" s="352"/>
    </row>
    <row r="2089" spans="1:5" ht="10.199999999999999" hidden="1">
      <c r="C2089" s="311"/>
      <c r="D2089" s="463"/>
      <c r="E2089" s="352"/>
    </row>
    <row r="2090" spans="1:5" ht="10.199999999999999" hidden="1">
      <c r="C2090" s="311"/>
      <c r="D2090" s="463"/>
      <c r="E2090" s="352"/>
    </row>
    <row r="2091" spans="1:5" ht="11.25" hidden="1" customHeight="1">
      <c r="B2091" s="311" t="s">
        <v>446</v>
      </c>
      <c r="C2091" s="448" t="s">
        <v>447</v>
      </c>
    </row>
    <row r="2092" spans="1:5" ht="11.1" hidden="1" customHeight="1">
      <c r="C2092" s="355"/>
      <c r="D2092" s="352"/>
    </row>
    <row r="2093" spans="1:5" ht="11.25" hidden="1" customHeight="1">
      <c r="D2093" s="352"/>
    </row>
    <row r="2094" spans="1:5" ht="10.199999999999999" hidden="1">
      <c r="B2094" s="311" t="s">
        <v>422</v>
      </c>
      <c r="C2094" s="682" t="s">
        <v>448</v>
      </c>
      <c r="D2094" s="561" t="s">
        <v>449</v>
      </c>
      <c r="E2094" s="368" t="s">
        <v>450</v>
      </c>
    </row>
    <row r="2095" spans="1:5" ht="10.199999999999999" hidden="1">
      <c r="B2095" s="350"/>
      <c r="D2095" s="97"/>
      <c r="E2095" s="683"/>
    </row>
    <row r="2096" spans="1:5" ht="10.199999999999999" hidden="1">
      <c r="A2096" s="759" t="s">
        <v>19</v>
      </c>
      <c r="B2096" s="760"/>
      <c r="C2096" s="749" t="s">
        <v>20</v>
      </c>
      <c r="D2096" s="754" t="s">
        <v>21</v>
      </c>
      <c r="E2096" s="756" t="s">
        <v>22</v>
      </c>
    </row>
    <row r="2097" spans="1:5" ht="10.199999999999999" hidden="1">
      <c r="A2097" s="761"/>
      <c r="B2097" s="762"/>
      <c r="C2097" s="750"/>
      <c r="D2097" s="755"/>
      <c r="E2097" s="757"/>
    </row>
    <row r="2098" spans="1:5" ht="10.199999999999999" hidden="1">
      <c r="A2098" s="634"/>
      <c r="B2098" s="635"/>
      <c r="C2098" s="636"/>
      <c r="D2098" s="688"/>
      <c r="E2098" s="531"/>
    </row>
    <row r="2099" spans="1:5" ht="10.199999999999999" hidden="1">
      <c r="A2099" s="73" t="s">
        <v>23</v>
      </c>
      <c r="B2099" s="687" t="s">
        <v>24</v>
      </c>
      <c r="C2099" s="637" t="s">
        <v>25</v>
      </c>
      <c r="D2099" s="89">
        <f>+D2101</f>
        <v>0</v>
      </c>
      <c r="E2099" s="533" t="e">
        <f>+D2099/D2116</f>
        <v>#DIV/0!</v>
      </c>
    </row>
    <row r="2100" spans="1:5" ht="10.199999999999999" hidden="1">
      <c r="A2100" s="73"/>
      <c r="B2100" s="621"/>
      <c r="C2100" s="685"/>
      <c r="D2100" s="535"/>
      <c r="E2100" s="536"/>
    </row>
    <row r="2101" spans="1:5" ht="10.199999999999999" hidden="1">
      <c r="A2101" s="73" t="s">
        <v>26</v>
      </c>
      <c r="B2101" s="621" t="s">
        <v>41</v>
      </c>
      <c r="C2101" s="685" t="s">
        <v>42</v>
      </c>
      <c r="D2101" s="535">
        <f>SUM(D2102:D2103)</f>
        <v>0</v>
      </c>
      <c r="E2101" s="533" t="e">
        <f>+D2101/D2116</f>
        <v>#DIV/0!</v>
      </c>
    </row>
    <row r="2102" spans="1:5" ht="10.199999999999999" hidden="1">
      <c r="A2102" s="73" t="s">
        <v>26</v>
      </c>
      <c r="B2102" s="426" t="s">
        <v>43</v>
      </c>
      <c r="C2102" s="273" t="s">
        <v>44</v>
      </c>
      <c r="D2102" s="81"/>
      <c r="E2102" s="536" t="e">
        <f>+D2102/D2116</f>
        <v>#DIV/0!</v>
      </c>
    </row>
    <row r="2103" spans="1:5" ht="10.199999999999999" hidden="1">
      <c r="A2103" s="73" t="s">
        <v>26</v>
      </c>
      <c r="B2103" s="426" t="s">
        <v>47</v>
      </c>
      <c r="C2103" s="273" t="s">
        <v>48</v>
      </c>
      <c r="D2103" s="81"/>
      <c r="E2103" s="536" t="e">
        <f>+D2103/D2116</f>
        <v>#DIV/0!</v>
      </c>
    </row>
    <row r="2104" spans="1:5" ht="10.199999999999999" hidden="1">
      <c r="A2104" s="543"/>
      <c r="B2104" s="415"/>
      <c r="C2104" s="632"/>
      <c r="D2104" s="707"/>
      <c r="E2104" s="536"/>
    </row>
    <row r="2105" spans="1:5" ht="10.199999999999999" hidden="1">
      <c r="A2105" s="543"/>
      <c r="B2105" s="415"/>
      <c r="C2105" s="632"/>
      <c r="D2105" s="707"/>
      <c r="E2105" s="536"/>
    </row>
    <row r="2106" spans="1:5" ht="10.199999999999999" hidden="1">
      <c r="A2106" s="532" t="s">
        <v>64</v>
      </c>
      <c r="B2106" s="415">
        <v>2</v>
      </c>
      <c r="C2106" s="620" t="s">
        <v>122</v>
      </c>
      <c r="D2106" s="707">
        <f>+D2108</f>
        <v>0</v>
      </c>
      <c r="E2106" s="533" t="e">
        <f>+D2106/D2116</f>
        <v>#DIV/0!</v>
      </c>
    </row>
    <row r="2107" spans="1:5" ht="10.199999999999999" hidden="1">
      <c r="A2107" s="543"/>
      <c r="B2107" s="415"/>
      <c r="C2107" s="632"/>
      <c r="D2107" s="707"/>
      <c r="E2107" s="536"/>
    </row>
    <row r="2108" spans="1:5" ht="20.399999999999999" hidden="1">
      <c r="A2108" s="542" t="s">
        <v>64</v>
      </c>
      <c r="B2108" s="621">
        <v>2.0299999999999998</v>
      </c>
      <c r="C2108" s="685" t="s">
        <v>132</v>
      </c>
      <c r="D2108" s="535">
        <f>+D2109</f>
        <v>0</v>
      </c>
      <c r="E2108" s="533" t="e">
        <f>+D2108/D2116</f>
        <v>#DIV/0!</v>
      </c>
    </row>
    <row r="2109" spans="1:5" ht="10.199999999999999" hidden="1">
      <c r="A2109" s="708" t="s">
        <v>64</v>
      </c>
      <c r="B2109" s="709" t="s">
        <v>240</v>
      </c>
      <c r="C2109" s="710" t="s">
        <v>241</v>
      </c>
      <c r="D2109" s="81">
        <v>0</v>
      </c>
      <c r="E2109" s="536" t="e">
        <f>+D2109/D2116</f>
        <v>#DIV/0!</v>
      </c>
    </row>
    <row r="2110" spans="1:5" ht="10.199999999999999" hidden="1">
      <c r="A2110" s="543"/>
      <c r="B2110" s="415"/>
      <c r="C2110" s="632"/>
      <c r="D2110" s="707"/>
      <c r="E2110" s="536"/>
    </row>
    <row r="2111" spans="1:5" ht="10.199999999999999" hidden="1">
      <c r="A2111" s="532">
        <v>0</v>
      </c>
      <c r="B2111" s="415" t="s">
        <v>451</v>
      </c>
      <c r="C2111" s="620" t="s">
        <v>452</v>
      </c>
      <c r="D2111" s="89">
        <f>+D2113</f>
        <v>0</v>
      </c>
      <c r="E2111" s="533" t="e">
        <f>+D2111/$D$2116</f>
        <v>#DIV/0!</v>
      </c>
    </row>
    <row r="2112" spans="1:5" ht="10.199999999999999" hidden="1">
      <c r="A2112" s="73"/>
      <c r="B2112" s="426"/>
      <c r="C2112" s="273"/>
      <c r="D2112" s="413"/>
      <c r="E2112" s="533"/>
    </row>
    <row r="2113" spans="1:5" ht="10.199999999999999" hidden="1">
      <c r="A2113" s="542" t="s">
        <v>158</v>
      </c>
      <c r="B2113" s="621" t="s">
        <v>159</v>
      </c>
      <c r="C2113" s="685" t="s">
        <v>160</v>
      </c>
      <c r="D2113" s="535">
        <f>SUM(D2114:D2114)</f>
        <v>0</v>
      </c>
      <c r="E2113" s="533" t="e">
        <f>+D2113/$D$2116</f>
        <v>#DIV/0!</v>
      </c>
    </row>
    <row r="2114" spans="1:5" ht="10.199999999999999" hidden="1">
      <c r="A2114" s="73" t="s">
        <v>158</v>
      </c>
      <c r="B2114" s="426" t="s">
        <v>372</v>
      </c>
      <c r="C2114" s="273" t="s">
        <v>373</v>
      </c>
      <c r="D2114" s="81">
        <v>0</v>
      </c>
      <c r="E2114" s="536" t="e">
        <f>+D2114/$D$2116</f>
        <v>#DIV/0!</v>
      </c>
    </row>
    <row r="2115" spans="1:5" ht="11.25" hidden="1" customHeight="1">
      <c r="A2115" s="541"/>
      <c r="B2115" s="412"/>
      <c r="C2115" s="552"/>
      <c r="D2115" s="686"/>
      <c r="E2115" s="536"/>
    </row>
    <row r="2116" spans="1:5" ht="18" hidden="1" customHeight="1">
      <c r="A2116" s="737" t="s">
        <v>453</v>
      </c>
      <c r="B2116" s="738"/>
      <c r="C2116" s="739"/>
      <c r="D2116" s="644">
        <f>+D2111+D2106+D2099</f>
        <v>0</v>
      </c>
      <c r="E2116" s="611" t="e">
        <f>+D2116/D2116</f>
        <v>#DIV/0!</v>
      </c>
    </row>
    <row r="2117" spans="1:5" ht="11.25" hidden="1" customHeight="1">
      <c r="A2117" s="351"/>
      <c r="B2117" s="351"/>
      <c r="C2117" s="351"/>
      <c r="D2117" s="561"/>
      <c r="E2117" s="334"/>
    </row>
    <row r="2118" spans="1:5" ht="11.25" hidden="1" customHeight="1">
      <c r="A2118" s="351"/>
      <c r="B2118" s="351"/>
      <c r="C2118" s="351"/>
      <c r="D2118" s="561"/>
      <c r="E2118" s="334"/>
    </row>
    <row r="2119" spans="1:5" ht="11.25" hidden="1" customHeight="1">
      <c r="A2119" s="351"/>
      <c r="B2119" s="351"/>
      <c r="C2119" s="351"/>
      <c r="D2119" s="561"/>
      <c r="E2119" s="334"/>
    </row>
    <row r="2120" spans="1:5" ht="11.25" hidden="1" customHeight="1">
      <c r="A2120" s="351"/>
      <c r="B2120" s="351"/>
      <c r="C2120" s="351"/>
      <c r="D2120" s="561"/>
      <c r="E2120" s="334"/>
    </row>
    <row r="2121" spans="1:5" ht="11.25" hidden="1" customHeight="1"/>
    <row r="2122" spans="1:5" ht="10.199999999999999" hidden="1">
      <c r="B2122" s="311" t="s">
        <v>410</v>
      </c>
      <c r="C2122" s="473" t="s">
        <v>454</v>
      </c>
      <c r="D2122" s="470" t="s">
        <v>455</v>
      </c>
      <c r="E2122" s="368" t="s">
        <v>456</v>
      </c>
    </row>
    <row r="2123" spans="1:5" ht="11.25" hidden="1" customHeight="1">
      <c r="B2123" s="350"/>
      <c r="D2123" s="97"/>
      <c r="E2123" s="683"/>
    </row>
    <row r="2124" spans="1:5" ht="11.25" hidden="1" customHeight="1">
      <c r="A2124" s="759" t="s">
        <v>19</v>
      </c>
      <c r="B2124" s="760"/>
      <c r="C2124" s="749" t="s">
        <v>20</v>
      </c>
      <c r="D2124" s="754" t="s">
        <v>21</v>
      </c>
      <c r="E2124" s="756" t="s">
        <v>22</v>
      </c>
    </row>
    <row r="2125" spans="1:5" ht="11.25" hidden="1" customHeight="1">
      <c r="A2125" s="761"/>
      <c r="B2125" s="762"/>
      <c r="C2125" s="750"/>
      <c r="D2125" s="755"/>
      <c r="E2125" s="757"/>
    </row>
    <row r="2126" spans="1:5" ht="11.25" hidden="1" customHeight="1">
      <c r="A2126" s="634"/>
      <c r="B2126" s="635"/>
      <c r="C2126" s="636"/>
      <c r="D2126" s="688"/>
      <c r="E2126" s="531"/>
    </row>
    <row r="2127" spans="1:5" ht="11.25" hidden="1" customHeight="1">
      <c r="A2127" s="532" t="s">
        <v>23</v>
      </c>
      <c r="B2127" s="286" t="s">
        <v>24</v>
      </c>
      <c r="C2127" s="620" t="s">
        <v>25</v>
      </c>
      <c r="D2127" s="89">
        <f>+D2129+D2132+D2137+D2141</f>
        <v>0</v>
      </c>
      <c r="E2127" s="533" t="e">
        <f>+D2127/$D$2169</f>
        <v>#DIV/0!</v>
      </c>
    </row>
    <row r="2128" spans="1:5" ht="11.25" hidden="1" customHeight="1">
      <c r="A2128" s="532"/>
      <c r="B2128" s="286"/>
      <c r="C2128" s="638"/>
      <c r="D2128" s="89"/>
      <c r="E2128" s="533"/>
    </row>
    <row r="2129" spans="1:5" ht="11.25" hidden="1" customHeight="1">
      <c r="A2129" s="534" t="s">
        <v>26</v>
      </c>
      <c r="B2129" s="294" t="s">
        <v>27</v>
      </c>
      <c r="C2129" s="500" t="s">
        <v>28</v>
      </c>
      <c r="D2129" s="535">
        <f>SUM(D2130:D2130)</f>
        <v>0</v>
      </c>
      <c r="E2129" s="533" t="e">
        <f>+D2129/$D$2169</f>
        <v>#DIV/0!</v>
      </c>
    </row>
    <row r="2130" spans="1:5" ht="11.25" hidden="1" customHeight="1">
      <c r="A2130" s="496" t="s">
        <v>26</v>
      </c>
      <c r="B2130" s="90" t="s">
        <v>29</v>
      </c>
      <c r="C2130" s="497" t="s">
        <v>30</v>
      </c>
      <c r="D2130" s="81">
        <v>0</v>
      </c>
      <c r="E2130" s="536" t="e">
        <f>+D2130/$D$2169</f>
        <v>#DIV/0!</v>
      </c>
    </row>
    <row r="2131" spans="1:5" ht="11.25" hidden="1" customHeight="1">
      <c r="A2131" s="496"/>
      <c r="B2131" s="90"/>
      <c r="C2131" s="497"/>
      <c r="D2131" s="81"/>
      <c r="E2131" s="536"/>
    </row>
    <row r="2132" spans="1:5" ht="11.25" hidden="1" customHeight="1">
      <c r="A2132" s="534" t="s">
        <v>26</v>
      </c>
      <c r="B2132" s="294" t="s">
        <v>41</v>
      </c>
      <c r="C2132" s="500" t="s">
        <v>42</v>
      </c>
      <c r="D2132" s="535">
        <f>SUM(D2133:D2135)</f>
        <v>0</v>
      </c>
      <c r="E2132" s="533" t="e">
        <f>+D2132/$D$2169</f>
        <v>#DIV/0!</v>
      </c>
    </row>
    <row r="2133" spans="1:5" ht="11.1" hidden="1" customHeight="1">
      <c r="A2133" s="496" t="s">
        <v>26</v>
      </c>
      <c r="B2133" s="90" t="s">
        <v>43</v>
      </c>
      <c r="C2133" s="318" t="s">
        <v>44</v>
      </c>
      <c r="D2133" s="81">
        <v>0</v>
      </c>
      <c r="E2133" s="536" t="e">
        <f>+D2133/$D$2169</f>
        <v>#DIV/0!</v>
      </c>
    </row>
    <row r="2134" spans="1:5" ht="11.25" hidden="1" customHeight="1">
      <c r="A2134" s="496" t="s">
        <v>26</v>
      </c>
      <c r="B2134" s="90" t="s">
        <v>45</v>
      </c>
      <c r="C2134" s="497" t="s">
        <v>46</v>
      </c>
      <c r="D2134" s="81">
        <v>0</v>
      </c>
      <c r="E2134" s="536" t="e">
        <f>+D2134/$D$2169</f>
        <v>#DIV/0!</v>
      </c>
    </row>
    <row r="2135" spans="1:5" ht="11.25" hidden="1" customHeight="1">
      <c r="A2135" s="496" t="s">
        <v>26</v>
      </c>
      <c r="B2135" s="90" t="s">
        <v>47</v>
      </c>
      <c r="C2135" s="497" t="s">
        <v>48</v>
      </c>
      <c r="D2135" s="81">
        <v>0</v>
      </c>
      <c r="E2135" s="536" t="e">
        <f>+D2135/$D$2169</f>
        <v>#DIV/0!</v>
      </c>
    </row>
    <row r="2136" spans="1:5" ht="11.25" hidden="1" customHeight="1">
      <c r="A2136" s="496"/>
      <c r="B2136" s="90"/>
      <c r="C2136" s="497"/>
      <c r="D2136" s="81"/>
      <c r="E2136" s="536"/>
    </row>
    <row r="2137" spans="1:5" ht="20.399999999999999" hidden="1">
      <c r="A2137" s="499" t="s">
        <v>49</v>
      </c>
      <c r="B2137" s="538" t="s">
        <v>50</v>
      </c>
      <c r="C2137" s="622" t="s">
        <v>51</v>
      </c>
      <c r="D2137" s="535">
        <f>SUM(D2138:D2139)</f>
        <v>0</v>
      </c>
      <c r="E2137" s="533" t="e">
        <f>+D2137/$D$2169</f>
        <v>#DIV/0!</v>
      </c>
    </row>
    <row r="2138" spans="1:5" ht="20.399999999999999" hidden="1">
      <c r="A2138" s="281" t="s">
        <v>49</v>
      </c>
      <c r="B2138" s="279" t="s">
        <v>52</v>
      </c>
      <c r="C2138" s="289" t="s">
        <v>53</v>
      </c>
      <c r="D2138" s="81">
        <v>0</v>
      </c>
      <c r="E2138" s="536" t="e">
        <f>+D2138/$D$2169</f>
        <v>#DIV/0!</v>
      </c>
    </row>
    <row r="2139" spans="1:5" ht="10.199999999999999" hidden="1">
      <c r="A2139" s="281" t="s">
        <v>49</v>
      </c>
      <c r="B2139" s="279" t="s">
        <v>54</v>
      </c>
      <c r="C2139" s="289" t="s">
        <v>55</v>
      </c>
      <c r="D2139" s="81">
        <v>0</v>
      </c>
      <c r="E2139" s="536" t="e">
        <f>+D2139/$D$2169</f>
        <v>#DIV/0!</v>
      </c>
    </row>
    <row r="2140" spans="1:5" ht="11.25" hidden="1" customHeight="1">
      <c r="A2140" s="290"/>
      <c r="B2140" s="279"/>
      <c r="C2140" s="552"/>
      <c r="D2140" s="81"/>
      <c r="E2140" s="536"/>
    </row>
    <row r="2141" spans="1:5" ht="20.399999999999999" hidden="1">
      <c r="A2141" s="499" t="s">
        <v>49</v>
      </c>
      <c r="B2141" s="538" t="s">
        <v>56</v>
      </c>
      <c r="C2141" s="622" t="s">
        <v>57</v>
      </c>
      <c r="D2141" s="535">
        <f>SUM(D2142:D2144)</f>
        <v>0</v>
      </c>
      <c r="E2141" s="533" t="e">
        <f>+D2141/$D$2169</f>
        <v>#DIV/0!</v>
      </c>
    </row>
    <row r="2142" spans="1:5" ht="20.399999999999999" hidden="1">
      <c r="A2142" s="281" t="s">
        <v>49</v>
      </c>
      <c r="B2142" s="279" t="s">
        <v>58</v>
      </c>
      <c r="C2142" s="289" t="s">
        <v>59</v>
      </c>
      <c r="D2142" s="81">
        <v>0</v>
      </c>
      <c r="E2142" s="536" t="e">
        <f>+D2142/$D$2169</f>
        <v>#DIV/0!</v>
      </c>
    </row>
    <row r="2143" spans="1:5" ht="20.399999999999999" hidden="1">
      <c r="A2143" s="493" t="s">
        <v>49</v>
      </c>
      <c r="B2143" s="412" t="s">
        <v>60</v>
      </c>
      <c r="C2143" s="289" t="s">
        <v>61</v>
      </c>
      <c r="D2143" s="81">
        <v>0</v>
      </c>
      <c r="E2143" s="536" t="e">
        <f>+D2143/$D$2169</f>
        <v>#DIV/0!</v>
      </c>
    </row>
    <row r="2144" spans="1:5" ht="11.25" hidden="1" customHeight="1">
      <c r="A2144" s="493" t="s">
        <v>49</v>
      </c>
      <c r="B2144" s="412" t="s">
        <v>62</v>
      </c>
      <c r="C2144" s="289" t="s">
        <v>63</v>
      </c>
      <c r="D2144" s="81">
        <v>0</v>
      </c>
      <c r="E2144" s="536" t="e">
        <f>+D2144/$D$2169</f>
        <v>#DIV/0!</v>
      </c>
    </row>
    <row r="2145" spans="1:5" ht="11.25" hidden="1" customHeight="1">
      <c r="A2145" s="541"/>
      <c r="B2145" s="412"/>
      <c r="C2145" s="552"/>
      <c r="D2145" s="309"/>
      <c r="E2145" s="536"/>
    </row>
    <row r="2146" spans="1:5" ht="11.25" hidden="1" customHeight="1">
      <c r="A2146" s="541"/>
      <c r="B2146" s="412"/>
      <c r="C2146" s="552"/>
      <c r="D2146" s="309"/>
      <c r="E2146" s="536"/>
    </row>
    <row r="2147" spans="1:5" ht="11.25" hidden="1" customHeight="1">
      <c r="A2147" s="532" t="s">
        <v>64</v>
      </c>
      <c r="B2147" s="415">
        <v>2</v>
      </c>
      <c r="C2147" s="620" t="s">
        <v>122</v>
      </c>
      <c r="D2147" s="89">
        <f>+D2152+D2157+D2160+D2149</f>
        <v>0</v>
      </c>
      <c r="E2147" s="533" t="e">
        <f>+D2147/$D$2169</f>
        <v>#DIV/0!</v>
      </c>
    </row>
    <row r="2148" spans="1:5" ht="11.25" hidden="1" customHeight="1">
      <c r="A2148" s="543"/>
      <c r="B2148" s="415"/>
      <c r="C2148" s="638"/>
      <c r="D2148" s="89"/>
      <c r="E2148" s="536"/>
    </row>
    <row r="2149" spans="1:5" ht="11.25" hidden="1" customHeight="1">
      <c r="A2149" s="534" t="s">
        <v>64</v>
      </c>
      <c r="B2149" s="294">
        <v>2.0099999999999998</v>
      </c>
      <c r="C2149" s="323" t="s">
        <v>124</v>
      </c>
      <c r="D2149" s="535">
        <f>+D2150</f>
        <v>0</v>
      </c>
      <c r="E2149" s="533" t="e">
        <f>+D2149/$D$2169</f>
        <v>#DIV/0!</v>
      </c>
    </row>
    <row r="2150" spans="1:5" ht="11.25" hidden="1" customHeight="1">
      <c r="A2150" s="496" t="s">
        <v>64</v>
      </c>
      <c r="B2150" s="90" t="s">
        <v>125</v>
      </c>
      <c r="C2150" s="318" t="s">
        <v>217</v>
      </c>
      <c r="D2150" s="81">
        <v>0</v>
      </c>
      <c r="E2150" s="536" t="e">
        <f>+D2150/$D$2169</f>
        <v>#DIV/0!</v>
      </c>
    </row>
    <row r="2151" spans="1:5" ht="11.25" hidden="1" customHeight="1">
      <c r="A2151" s="543"/>
      <c r="B2151" s="415"/>
      <c r="C2151" s="638"/>
      <c r="D2151" s="89"/>
      <c r="E2151" s="536"/>
    </row>
    <row r="2152" spans="1:5" ht="21.6" hidden="1" customHeight="1">
      <c r="A2152" s="542" t="s">
        <v>64</v>
      </c>
      <c r="B2152" s="621">
        <v>2.0299999999999998</v>
      </c>
      <c r="C2152" s="685" t="s">
        <v>132</v>
      </c>
      <c r="D2152" s="535">
        <f>SUM(D2153:D2155)</f>
        <v>0</v>
      </c>
      <c r="E2152" s="533" t="e">
        <f>+D2152/$D$2169</f>
        <v>#DIV/0!</v>
      </c>
    </row>
    <row r="2153" spans="1:5" ht="11.25" hidden="1" customHeight="1">
      <c r="A2153" s="73" t="s">
        <v>64</v>
      </c>
      <c r="B2153" s="426" t="s">
        <v>133</v>
      </c>
      <c r="C2153" s="273" t="s">
        <v>134</v>
      </c>
      <c r="D2153" s="81">
        <v>0</v>
      </c>
      <c r="E2153" s="536" t="e">
        <f>+D2153/$D$2169</f>
        <v>#DIV/0!</v>
      </c>
    </row>
    <row r="2154" spans="1:5" ht="11.25" hidden="1" customHeight="1">
      <c r="A2154" s="73" t="s">
        <v>64</v>
      </c>
      <c r="B2154" s="426" t="s">
        <v>287</v>
      </c>
      <c r="C2154" s="273" t="s">
        <v>288</v>
      </c>
      <c r="D2154" s="413">
        <v>0</v>
      </c>
      <c r="E2154" s="536" t="e">
        <f>+D2154/$D$2169</f>
        <v>#DIV/0!</v>
      </c>
    </row>
    <row r="2155" spans="1:5" ht="11.25" hidden="1" customHeight="1">
      <c r="A2155" s="73" t="s">
        <v>64</v>
      </c>
      <c r="B2155" s="426" t="s">
        <v>240</v>
      </c>
      <c r="C2155" s="273" t="s">
        <v>241</v>
      </c>
      <c r="D2155" s="413">
        <v>0</v>
      </c>
      <c r="E2155" s="536" t="e">
        <f>+D2155/$D$2169</f>
        <v>#DIV/0!</v>
      </c>
    </row>
    <row r="2156" spans="1:5" ht="11.25" hidden="1" customHeight="1">
      <c r="A2156" s="542"/>
      <c r="B2156" s="621"/>
      <c r="C2156" s="685"/>
      <c r="D2156" s="413"/>
      <c r="E2156" s="536"/>
    </row>
    <row r="2157" spans="1:5" ht="11.25" hidden="1" customHeight="1">
      <c r="A2157" s="542" t="s">
        <v>64</v>
      </c>
      <c r="B2157" s="621" t="s">
        <v>139</v>
      </c>
      <c r="C2157" s="685" t="s">
        <v>140</v>
      </c>
      <c r="D2157" s="535">
        <f>+D2158</f>
        <v>0</v>
      </c>
      <c r="E2157" s="533" t="e">
        <f>+D2157/D2169</f>
        <v>#DIV/0!</v>
      </c>
    </row>
    <row r="2158" spans="1:5" ht="11.25" hidden="1" customHeight="1">
      <c r="A2158" s="73" t="s">
        <v>64</v>
      </c>
      <c r="B2158" s="426" t="s">
        <v>141</v>
      </c>
      <c r="C2158" s="273" t="s">
        <v>142</v>
      </c>
      <c r="D2158" s="413">
        <v>0</v>
      </c>
      <c r="E2158" s="536" t="e">
        <f>+D2158/D2169</f>
        <v>#DIV/0!</v>
      </c>
    </row>
    <row r="2159" spans="1:5" ht="11.25" hidden="1" customHeight="1">
      <c r="A2159" s="73"/>
      <c r="B2159" s="426"/>
      <c r="C2159" s="273"/>
      <c r="D2159" s="413"/>
      <c r="E2159" s="536"/>
    </row>
    <row r="2160" spans="1:5" ht="11.25" hidden="1" customHeight="1">
      <c r="A2160" s="542" t="s">
        <v>64</v>
      </c>
      <c r="B2160" s="621" t="s">
        <v>145</v>
      </c>
      <c r="C2160" s="685" t="s">
        <v>146</v>
      </c>
      <c r="D2160" s="535">
        <f>+D2161</f>
        <v>0</v>
      </c>
      <c r="E2160" s="533" t="e">
        <f>+D2160/D2169</f>
        <v>#DIV/0!</v>
      </c>
    </row>
    <row r="2161" spans="1:5" ht="11.25" hidden="1" customHeight="1">
      <c r="A2161" s="73" t="s">
        <v>64</v>
      </c>
      <c r="B2161" s="426" t="s">
        <v>155</v>
      </c>
      <c r="C2161" s="273" t="s">
        <v>156</v>
      </c>
      <c r="D2161" s="413">
        <v>0</v>
      </c>
      <c r="E2161" s="536" t="e">
        <f>+D2161/D2169</f>
        <v>#DIV/0!</v>
      </c>
    </row>
    <row r="2162" spans="1:5" ht="11.25" hidden="1" customHeight="1">
      <c r="A2162" s="73"/>
      <c r="B2162" s="426"/>
      <c r="C2162" s="273"/>
      <c r="D2162" s="413"/>
      <c r="E2162" s="536"/>
    </row>
    <row r="2163" spans="1:5" ht="11.25" hidden="1" customHeight="1">
      <c r="A2163" s="73"/>
      <c r="B2163" s="426"/>
      <c r="C2163" s="273"/>
      <c r="D2163" s="413"/>
      <c r="E2163" s="536"/>
    </row>
    <row r="2164" spans="1:5" ht="11.25" hidden="1" customHeight="1">
      <c r="A2164" s="532"/>
      <c r="B2164" s="415" t="s">
        <v>191</v>
      </c>
      <c r="C2164" s="620" t="s">
        <v>192</v>
      </c>
      <c r="D2164" s="89">
        <f>+D2166</f>
        <v>0</v>
      </c>
      <c r="E2164" s="533" t="e">
        <f>+D2164/$D$2169</f>
        <v>#DIV/0!</v>
      </c>
    </row>
    <row r="2165" spans="1:5" ht="11.25" hidden="1" customHeight="1">
      <c r="A2165" s="541"/>
      <c r="B2165" s="412"/>
      <c r="C2165" s="552"/>
      <c r="D2165" s="81"/>
      <c r="E2165" s="536"/>
    </row>
    <row r="2166" spans="1:5" ht="11.25" hidden="1" customHeight="1">
      <c r="A2166" s="556">
        <v>4</v>
      </c>
      <c r="B2166" s="537" t="s">
        <v>193</v>
      </c>
      <c r="C2166" s="500" t="s">
        <v>194</v>
      </c>
      <c r="D2166" s="535">
        <f>+D2168+D2167</f>
        <v>0</v>
      </c>
      <c r="E2166" s="533" t="e">
        <f>+D2166/$D$2169</f>
        <v>#DIV/0!</v>
      </c>
    </row>
    <row r="2167" spans="1:5" ht="11.25" hidden="1" customHeight="1">
      <c r="A2167" s="541">
        <v>4</v>
      </c>
      <c r="B2167" s="412" t="s">
        <v>195</v>
      </c>
      <c r="C2167" s="552" t="s">
        <v>196</v>
      </c>
      <c r="D2167" s="81">
        <v>0</v>
      </c>
      <c r="E2167" s="536" t="e">
        <f>+D2167/$D$2169</f>
        <v>#DIV/0!</v>
      </c>
    </row>
    <row r="2168" spans="1:5" ht="11.1" hidden="1" customHeight="1">
      <c r="A2168" s="541"/>
      <c r="B2168" s="412"/>
      <c r="C2168" s="552"/>
      <c r="D2168" s="686"/>
      <c r="E2168" s="536"/>
    </row>
    <row r="2169" spans="1:5" ht="18" hidden="1" customHeight="1">
      <c r="A2169" s="737" t="s">
        <v>453</v>
      </c>
      <c r="B2169" s="738"/>
      <c r="C2169" s="739"/>
      <c r="D2169" s="644">
        <f>+D2147+D2127+D2164</f>
        <v>0</v>
      </c>
      <c r="E2169" s="611" t="e">
        <f>+D2169/D2169</f>
        <v>#DIV/0!</v>
      </c>
    </row>
    <row r="2170" spans="1:5" ht="11.1" hidden="1" customHeight="1"/>
    <row r="2171" spans="1:5" ht="11.25" hidden="1" customHeight="1">
      <c r="B2171" s="311"/>
      <c r="C2171" s="320"/>
      <c r="D2171" s="352"/>
      <c r="E2171" s="334"/>
    </row>
    <row r="2172" spans="1:5" ht="11.25" hidden="1" customHeight="1">
      <c r="C2172" s="311" t="s">
        <v>457</v>
      </c>
      <c r="D2172" s="463"/>
      <c r="E2172" s="352">
        <f>+D2116+D2169</f>
        <v>0</v>
      </c>
    </row>
    <row r="2173" spans="1:5" ht="11.25" hidden="1" customHeight="1">
      <c r="C2173" s="481"/>
      <c r="D2173" s="352"/>
    </row>
    <row r="2174" spans="1:5" ht="11.25" hidden="1" customHeight="1">
      <c r="C2174" s="481"/>
      <c r="D2174" s="352"/>
    </row>
    <row r="2175" spans="1:5" ht="11.25" hidden="1" customHeight="1">
      <c r="C2175" s="481"/>
      <c r="D2175" s="352"/>
    </row>
    <row r="2176" spans="1:5" ht="11.25" hidden="1" customHeight="1">
      <c r="C2176" s="481"/>
      <c r="D2176" s="352"/>
    </row>
    <row r="2177" spans="1:5" ht="11.25" hidden="1" customHeight="1">
      <c r="C2177" s="481"/>
      <c r="D2177" s="352"/>
    </row>
    <row r="2178" spans="1:5" ht="11.25" hidden="1" customHeight="1">
      <c r="A2178" s="67"/>
      <c r="B2178" s="311" t="s">
        <v>458</v>
      </c>
      <c r="C2178" s="448" t="s">
        <v>459</v>
      </c>
      <c r="E2178" s="68"/>
    </row>
    <row r="2179" spans="1:5" ht="11.25" hidden="1" customHeight="1">
      <c r="A2179" s="67"/>
      <c r="B2179" s="311"/>
      <c r="C2179" s="448"/>
      <c r="E2179" s="68"/>
    </row>
    <row r="2180" spans="1:5" ht="11.25" hidden="1" customHeight="1">
      <c r="C2180" s="481"/>
      <c r="D2180" s="352"/>
    </row>
    <row r="2181" spans="1:5" ht="11.25" hidden="1" customHeight="1">
      <c r="A2181" s="67"/>
      <c r="B2181" s="311" t="s">
        <v>422</v>
      </c>
      <c r="C2181" s="442" t="s">
        <v>460</v>
      </c>
      <c r="D2181" s="470" t="s">
        <v>461</v>
      </c>
      <c r="E2181" s="454"/>
    </row>
    <row r="2182" spans="1:5" ht="11.25" hidden="1" customHeight="1">
      <c r="A2182" s="67"/>
      <c r="B2182" s="367"/>
      <c r="C2182" s="473"/>
      <c r="D2182" s="480"/>
      <c r="E2182" s="454"/>
    </row>
    <row r="2183" spans="1:5" ht="11.25" hidden="1" customHeight="1">
      <c r="A2183" s="759" t="s">
        <v>19</v>
      </c>
      <c r="B2183" s="760"/>
      <c r="C2183" s="749" t="s">
        <v>20</v>
      </c>
      <c r="D2183" s="754" t="s">
        <v>21</v>
      </c>
      <c r="E2183" s="756" t="s">
        <v>22</v>
      </c>
    </row>
    <row r="2184" spans="1:5" ht="11.25" hidden="1" customHeight="1">
      <c r="A2184" s="761"/>
      <c r="B2184" s="762"/>
      <c r="C2184" s="750"/>
      <c r="D2184" s="755"/>
      <c r="E2184" s="757"/>
    </row>
    <row r="2185" spans="1:5" ht="11.25" hidden="1" customHeight="1">
      <c r="A2185" s="528"/>
      <c r="B2185" s="689"/>
      <c r="C2185" s="380"/>
      <c r="D2185" s="530"/>
      <c r="E2185" s="631"/>
    </row>
    <row r="2186" spans="1:5" ht="11.25" hidden="1" customHeight="1">
      <c r="A2186" s="532" t="s">
        <v>23</v>
      </c>
      <c r="B2186" s="286" t="s">
        <v>24</v>
      </c>
      <c r="C2186" s="620" t="s">
        <v>25</v>
      </c>
      <c r="D2186" s="89">
        <f>+D2188+D2191+D2196+D2200</f>
        <v>0</v>
      </c>
      <c r="E2186" s="533" t="e">
        <f>+D2186/$D$2226</f>
        <v>#DIV/0!</v>
      </c>
    </row>
    <row r="2187" spans="1:5" ht="11.25" hidden="1" customHeight="1">
      <c r="A2187" s="532"/>
      <c r="B2187" s="286"/>
      <c r="C2187" s="638"/>
      <c r="D2187" s="89"/>
      <c r="E2187" s="533"/>
    </row>
    <row r="2188" spans="1:5" ht="11.25" hidden="1" customHeight="1">
      <c r="A2188" s="534" t="s">
        <v>26</v>
      </c>
      <c r="B2188" s="294" t="s">
        <v>27</v>
      </c>
      <c r="C2188" s="500" t="s">
        <v>28</v>
      </c>
      <c r="D2188" s="535">
        <f>SUM(D2189:D2189)</f>
        <v>0</v>
      </c>
      <c r="E2188" s="533" t="e">
        <f>+D2188/$D$2226</f>
        <v>#DIV/0!</v>
      </c>
    </row>
    <row r="2189" spans="1:5" ht="11.25" hidden="1" customHeight="1">
      <c r="A2189" s="496" t="s">
        <v>26</v>
      </c>
      <c r="B2189" s="90" t="s">
        <v>29</v>
      </c>
      <c r="C2189" s="497" t="s">
        <v>30</v>
      </c>
      <c r="D2189" s="81">
        <f>D2231</f>
        <v>0</v>
      </c>
      <c r="E2189" s="536" t="e">
        <f>+D2189/$D$2226</f>
        <v>#DIV/0!</v>
      </c>
    </row>
    <row r="2190" spans="1:5" ht="11.25" hidden="1" customHeight="1">
      <c r="A2190" s="496"/>
      <c r="B2190" s="90"/>
      <c r="C2190" s="497"/>
      <c r="D2190" s="81"/>
      <c r="E2190" s="536"/>
    </row>
    <row r="2191" spans="1:5" ht="11.25" hidden="1" customHeight="1">
      <c r="A2191" s="534" t="s">
        <v>26</v>
      </c>
      <c r="B2191" s="294" t="s">
        <v>41</v>
      </c>
      <c r="C2191" s="500" t="s">
        <v>42</v>
      </c>
      <c r="D2191" s="535">
        <f>SUM(D2192:D2194)</f>
        <v>0</v>
      </c>
      <c r="E2191" s="533" t="e">
        <f>+D2191/$D$2226</f>
        <v>#DIV/0!</v>
      </c>
    </row>
    <row r="2192" spans="1:5" ht="11.25" hidden="1" customHeight="1">
      <c r="A2192" s="496" t="s">
        <v>26</v>
      </c>
      <c r="B2192" s="90" t="s">
        <v>43</v>
      </c>
      <c r="C2192" s="318" t="s">
        <v>44</v>
      </c>
      <c r="D2192" s="81">
        <v>0</v>
      </c>
      <c r="E2192" s="536" t="e">
        <f>+D2192/$D$2226</f>
        <v>#DIV/0!</v>
      </c>
    </row>
    <row r="2193" spans="1:5" ht="11.25" hidden="1" customHeight="1">
      <c r="A2193" s="496" t="s">
        <v>26</v>
      </c>
      <c r="B2193" s="90" t="s">
        <v>45</v>
      </c>
      <c r="C2193" s="497" t="s">
        <v>46</v>
      </c>
      <c r="D2193" s="81">
        <f>D2233</f>
        <v>0</v>
      </c>
      <c r="E2193" s="536" t="e">
        <f>+D2193/$D$2226</f>
        <v>#DIV/0!</v>
      </c>
    </row>
    <row r="2194" spans="1:5" ht="11.25" hidden="1" customHeight="1">
      <c r="A2194" s="496" t="s">
        <v>49</v>
      </c>
      <c r="B2194" s="90" t="s">
        <v>47</v>
      </c>
      <c r="C2194" s="497" t="s">
        <v>48</v>
      </c>
      <c r="D2194" s="81">
        <f>D2234</f>
        <v>0</v>
      </c>
      <c r="E2194" s="536" t="e">
        <f>+D2194/$D$2226</f>
        <v>#DIV/0!</v>
      </c>
    </row>
    <row r="2195" spans="1:5" ht="11.25" hidden="1" customHeight="1">
      <c r="A2195" s="496"/>
      <c r="B2195" s="90"/>
      <c r="C2195" s="497"/>
      <c r="D2195" s="81"/>
      <c r="E2195" s="536"/>
    </row>
    <row r="2196" spans="1:5" ht="20.399999999999999" hidden="1">
      <c r="A2196" s="499" t="s">
        <v>49</v>
      </c>
      <c r="B2196" s="538" t="s">
        <v>50</v>
      </c>
      <c r="C2196" s="622" t="s">
        <v>51</v>
      </c>
      <c r="D2196" s="535">
        <f>SUM(D2197:D2198)</f>
        <v>0</v>
      </c>
      <c r="E2196" s="533" t="e">
        <f>+D2196/$D$2226</f>
        <v>#DIV/0!</v>
      </c>
    </row>
    <row r="2197" spans="1:5" ht="20.399999999999999" hidden="1">
      <c r="A2197" s="281" t="s">
        <v>49</v>
      </c>
      <c r="B2197" s="279" t="s">
        <v>52</v>
      </c>
      <c r="C2197" s="289" t="s">
        <v>53</v>
      </c>
      <c r="D2197" s="81">
        <f>D2235</f>
        <v>0</v>
      </c>
      <c r="E2197" s="536" t="e">
        <f>+D2197/$D$2226</f>
        <v>#DIV/0!</v>
      </c>
    </row>
    <row r="2198" spans="1:5" ht="11.25" hidden="1" customHeight="1">
      <c r="A2198" s="281" t="s">
        <v>49</v>
      </c>
      <c r="B2198" s="279" t="s">
        <v>54</v>
      </c>
      <c r="C2198" s="289" t="s">
        <v>55</v>
      </c>
      <c r="D2198" s="81">
        <f>D2236</f>
        <v>0</v>
      </c>
      <c r="E2198" s="536" t="e">
        <f>+D2198/$D$2226</f>
        <v>#DIV/0!</v>
      </c>
    </row>
    <row r="2199" spans="1:5" ht="11.25" hidden="1" customHeight="1">
      <c r="A2199" s="290"/>
      <c r="B2199" s="279"/>
      <c r="C2199" s="552"/>
      <c r="D2199" s="81"/>
      <c r="E2199" s="536"/>
    </row>
    <row r="2200" spans="1:5" ht="20.399999999999999" hidden="1">
      <c r="A2200" s="499" t="s">
        <v>49</v>
      </c>
      <c r="B2200" s="538" t="s">
        <v>56</v>
      </c>
      <c r="C2200" s="622" t="s">
        <v>57</v>
      </c>
      <c r="D2200" s="535">
        <f>SUM(D2201:D2203)</f>
        <v>0</v>
      </c>
      <c r="E2200" s="533" t="e">
        <f>+D2200/$D$2226</f>
        <v>#DIV/0!</v>
      </c>
    </row>
    <row r="2201" spans="1:5" ht="20.399999999999999" hidden="1">
      <c r="A2201" s="281" t="s">
        <v>49</v>
      </c>
      <c r="B2201" s="279" t="s">
        <v>58</v>
      </c>
      <c r="C2201" s="289" t="s">
        <v>59</v>
      </c>
      <c r="D2201" s="81">
        <f>D2237</f>
        <v>0</v>
      </c>
      <c r="E2201" s="536" t="e">
        <f>+D2201/$D$2226</f>
        <v>#DIV/0!</v>
      </c>
    </row>
    <row r="2202" spans="1:5" ht="20.399999999999999" hidden="1">
      <c r="A2202" s="493" t="s">
        <v>49</v>
      </c>
      <c r="B2202" s="412" t="s">
        <v>60</v>
      </c>
      <c r="C2202" s="289" t="s">
        <v>61</v>
      </c>
      <c r="D2202" s="81">
        <f>D2238</f>
        <v>0</v>
      </c>
      <c r="E2202" s="536" t="e">
        <f>+D2202/$D$2226</f>
        <v>#DIV/0!</v>
      </c>
    </row>
    <row r="2203" spans="1:5" ht="11.25" hidden="1" customHeight="1">
      <c r="A2203" s="493" t="s">
        <v>49</v>
      </c>
      <c r="B2203" s="412" t="s">
        <v>62</v>
      </c>
      <c r="C2203" s="289" t="s">
        <v>63</v>
      </c>
      <c r="D2203" s="81">
        <f>D2239</f>
        <v>0</v>
      </c>
      <c r="E2203" s="536" t="e">
        <f>+D2203/$D$2226</f>
        <v>#DIV/0!</v>
      </c>
    </row>
    <row r="2204" spans="1:5" ht="11.25" hidden="1" customHeight="1">
      <c r="A2204" s="290"/>
      <c r="B2204" s="690"/>
      <c r="C2204" s="86"/>
      <c r="D2204" s="616"/>
      <c r="E2204" s="615"/>
    </row>
    <row r="2205" spans="1:5" ht="11.25" hidden="1" customHeight="1">
      <c r="A2205" s="290"/>
      <c r="B2205" s="690"/>
      <c r="C2205" s="86"/>
      <c r="D2205" s="616"/>
      <c r="E2205" s="615"/>
    </row>
    <row r="2206" spans="1:5" ht="11.25" hidden="1" customHeight="1">
      <c r="A2206" s="532" t="s">
        <v>64</v>
      </c>
      <c r="B2206" s="653">
        <v>1</v>
      </c>
      <c r="C2206" s="691" t="s">
        <v>462</v>
      </c>
      <c r="D2206" s="89">
        <f>+D2211+D2208</f>
        <v>0</v>
      </c>
      <c r="E2206" s="533" t="e">
        <f>+D2206/$D$2226</f>
        <v>#DIV/0!</v>
      </c>
    </row>
    <row r="2207" spans="1:5" ht="11.25" hidden="1" customHeight="1">
      <c r="A2207" s="532"/>
      <c r="B2207" s="286"/>
      <c r="C2207" s="692"/>
      <c r="D2207" s="81"/>
      <c r="E2207" s="533"/>
    </row>
    <row r="2208" spans="1:5" ht="11.25" hidden="1" customHeight="1">
      <c r="A2208" s="499" t="s">
        <v>64</v>
      </c>
      <c r="B2208" s="538">
        <v>1.03</v>
      </c>
      <c r="C2208" s="693" t="s">
        <v>78</v>
      </c>
      <c r="D2208" s="694">
        <f>+D2209</f>
        <v>0</v>
      </c>
      <c r="E2208" s="533" t="e">
        <f>+D2208/$D$2226</f>
        <v>#DIV/0!</v>
      </c>
    </row>
    <row r="2209" spans="1:5" ht="11.25" hidden="1" customHeight="1">
      <c r="A2209" s="80" t="s">
        <v>64</v>
      </c>
      <c r="B2209" s="90" t="s">
        <v>79</v>
      </c>
      <c r="C2209" s="695" t="s">
        <v>80</v>
      </c>
      <c r="D2209" s="81">
        <f>+D2247</f>
        <v>0</v>
      </c>
      <c r="E2209" s="536" t="e">
        <f>+D2209/$D$2226</f>
        <v>#DIV/0!</v>
      </c>
    </row>
    <row r="2210" spans="1:5" ht="11.25" hidden="1" customHeight="1">
      <c r="A2210" s="532"/>
      <c r="B2210" s="286"/>
      <c r="C2210" s="692"/>
      <c r="D2210" s="81"/>
      <c r="E2210" s="81"/>
    </row>
    <row r="2211" spans="1:5" ht="11.25" hidden="1" customHeight="1">
      <c r="A2211" s="499" t="s">
        <v>64</v>
      </c>
      <c r="B2211" s="538" t="s">
        <v>89</v>
      </c>
      <c r="C2211" s="693" t="s">
        <v>90</v>
      </c>
      <c r="D2211" s="694">
        <f>SUM(D2212:D2213)</f>
        <v>0</v>
      </c>
      <c r="E2211" s="533" t="e">
        <f>+D2211/$D$2226</f>
        <v>#DIV/0!</v>
      </c>
    </row>
    <row r="2212" spans="1:5" ht="11.25" hidden="1" customHeight="1">
      <c r="A2212" s="80" t="s">
        <v>64</v>
      </c>
      <c r="B2212" s="90" t="s">
        <v>207</v>
      </c>
      <c r="C2212" s="695" t="s">
        <v>216</v>
      </c>
      <c r="D2212" s="81">
        <v>0</v>
      </c>
      <c r="E2212" s="536" t="e">
        <f>+D2212/$D$2226</f>
        <v>#DIV/0!</v>
      </c>
    </row>
    <row r="2213" spans="1:5" ht="11.25" hidden="1" customHeight="1">
      <c r="A2213" s="290" t="s">
        <v>64</v>
      </c>
      <c r="B2213" s="279" t="s">
        <v>97</v>
      </c>
      <c r="C2213" s="501" t="s">
        <v>98</v>
      </c>
      <c r="D2213" s="413">
        <f>+D2250</f>
        <v>0</v>
      </c>
      <c r="E2213" s="536" t="e">
        <f>+D2213/$D$2226</f>
        <v>#DIV/0!</v>
      </c>
    </row>
    <row r="2214" spans="1:5" ht="11.25" hidden="1" customHeight="1">
      <c r="A2214" s="290"/>
      <c r="B2214" s="279"/>
      <c r="C2214" s="501"/>
      <c r="D2214" s="81"/>
      <c r="E2214" s="536"/>
    </row>
    <row r="2215" spans="1:5" ht="11.25" hidden="1" customHeight="1">
      <c r="A2215" s="637" t="s">
        <v>64</v>
      </c>
      <c r="B2215" s="637">
        <v>2</v>
      </c>
      <c r="C2215" s="691" t="s">
        <v>122</v>
      </c>
      <c r="D2215" s="89">
        <f>+D2217</f>
        <v>0</v>
      </c>
      <c r="E2215" s="533" t="e">
        <f>+D2215/$D$2226</f>
        <v>#DIV/0!</v>
      </c>
    </row>
    <row r="2216" spans="1:5" ht="11.25" hidden="1" customHeight="1">
      <c r="A2216" s="637"/>
      <c r="B2216" s="637"/>
      <c r="C2216" s="501"/>
      <c r="D2216" s="81"/>
      <c r="E2216" s="536"/>
    </row>
    <row r="2217" spans="1:5" ht="11.25" hidden="1" customHeight="1">
      <c r="A2217" s="532" t="s">
        <v>64</v>
      </c>
      <c r="B2217" s="286">
        <v>2.0099999999999998</v>
      </c>
      <c r="C2217" s="622" t="s">
        <v>124</v>
      </c>
      <c r="D2217" s="694">
        <f>+D2218</f>
        <v>0</v>
      </c>
      <c r="E2217" s="533" t="e">
        <f>+D2217/$D$2226</f>
        <v>#DIV/0!</v>
      </c>
    </row>
    <row r="2218" spans="1:5" ht="11.25" hidden="1" customHeight="1">
      <c r="A2218" s="290" t="s">
        <v>64</v>
      </c>
      <c r="B2218" s="279" t="s">
        <v>127</v>
      </c>
      <c r="C2218" s="501" t="s">
        <v>128</v>
      </c>
      <c r="D2218" s="81">
        <f>+D2241</f>
        <v>0</v>
      </c>
      <c r="E2218" s="536" t="e">
        <f>+D2218/$D$2226</f>
        <v>#DIV/0!</v>
      </c>
    </row>
    <row r="2219" spans="1:5" ht="11.25" hidden="1" customHeight="1">
      <c r="A2219" s="290"/>
      <c r="B2219" s="279"/>
      <c r="C2219" s="501"/>
      <c r="D2219" s="81"/>
      <c r="E2219" s="413"/>
    </row>
    <row r="2220" spans="1:5" ht="11.25" hidden="1" customHeight="1">
      <c r="A2220" s="290"/>
      <c r="B2220" s="279"/>
      <c r="C2220" s="501"/>
      <c r="D2220" s="81"/>
      <c r="E2220" s="413"/>
    </row>
    <row r="2221" spans="1:5" ht="11.25" hidden="1" customHeight="1">
      <c r="A2221" s="637">
        <v>2</v>
      </c>
      <c r="B2221" s="637">
        <v>5</v>
      </c>
      <c r="C2221" s="691" t="s">
        <v>157</v>
      </c>
      <c r="D2221" s="89">
        <f>+D2223</f>
        <v>0</v>
      </c>
      <c r="E2221" s="533" t="e">
        <f>+D2221/$D$2226</f>
        <v>#DIV/0!</v>
      </c>
    </row>
    <row r="2222" spans="1:5" ht="11.25" hidden="1" customHeight="1">
      <c r="A2222" s="637"/>
      <c r="B2222" s="637"/>
      <c r="C2222" s="501"/>
      <c r="D2222" s="81"/>
      <c r="E2222" s="413"/>
    </row>
    <row r="2223" spans="1:5" ht="11.25" hidden="1" customHeight="1">
      <c r="A2223" s="532"/>
      <c r="B2223" s="286" t="s">
        <v>171</v>
      </c>
      <c r="C2223" s="622" t="s">
        <v>172</v>
      </c>
      <c r="D2223" s="694">
        <f>+D2224</f>
        <v>0</v>
      </c>
      <c r="E2223" s="533" t="e">
        <f>+D2223/$D$2226</f>
        <v>#DIV/0!</v>
      </c>
    </row>
    <row r="2224" spans="1:5" ht="11.25" hidden="1" customHeight="1">
      <c r="A2224" s="290" t="s">
        <v>181</v>
      </c>
      <c r="B2224" s="279" t="s">
        <v>182</v>
      </c>
      <c r="C2224" s="501" t="s">
        <v>183</v>
      </c>
      <c r="D2224" s="81">
        <v>0</v>
      </c>
      <c r="E2224" s="536" t="e">
        <f>+D2224/$D$2226</f>
        <v>#DIV/0!</v>
      </c>
    </row>
    <row r="2225" spans="1:5" ht="11.25" hidden="1" customHeight="1">
      <c r="A2225" s="94"/>
      <c r="B2225" s="696"/>
      <c r="C2225" s="696"/>
      <c r="D2225" s="301"/>
      <c r="E2225" s="430"/>
    </row>
    <row r="2226" spans="1:5" ht="18" hidden="1" customHeight="1">
      <c r="A2226" s="737" t="s">
        <v>463</v>
      </c>
      <c r="B2226" s="738"/>
      <c r="C2226" s="739"/>
      <c r="D2226" s="644">
        <f>+D2206+D2221+D2186+D2215</f>
        <v>0</v>
      </c>
      <c r="E2226" s="611" t="e">
        <f>+D2226/D2226</f>
        <v>#DIV/0!</v>
      </c>
    </row>
    <row r="2227" spans="1:5" ht="11.25" hidden="1" customHeight="1">
      <c r="A2227" s="351"/>
      <c r="B2227" s="351"/>
      <c r="C2227" s="351"/>
      <c r="D2227" s="561"/>
      <c r="E2227" s="697"/>
    </row>
    <row r="2228" spans="1:5" ht="11.25" hidden="1" customHeight="1">
      <c r="A2228" s="351"/>
      <c r="B2228" s="351"/>
      <c r="C2228" s="351"/>
      <c r="D2228" s="561"/>
      <c r="E2228" s="697"/>
    </row>
    <row r="2229" spans="1:5" ht="11.25" hidden="1" customHeight="1">
      <c r="A2229" s="351"/>
      <c r="B2229" s="311"/>
      <c r="C2229" s="380" t="s">
        <v>464</v>
      </c>
      <c r="D2229" s="368" t="s">
        <v>465</v>
      </c>
      <c r="E2229" s="697"/>
    </row>
    <row r="2230" spans="1:5" ht="11.25" hidden="1" customHeight="1">
      <c r="A2230" s="351"/>
      <c r="B2230" s="398"/>
      <c r="C2230" s="399"/>
      <c r="D2230" s="400"/>
      <c r="E2230" s="697"/>
    </row>
    <row r="2231" spans="1:5" ht="11.25" hidden="1" customHeight="1">
      <c r="A2231" s="351"/>
      <c r="B2231" s="698" t="s">
        <v>29</v>
      </c>
      <c r="C2231" s="318" t="s">
        <v>30</v>
      </c>
      <c r="D2231" s="389">
        <v>0</v>
      </c>
      <c r="E2231" s="697"/>
    </row>
    <row r="2232" spans="1:5" ht="11.25" hidden="1" customHeight="1">
      <c r="A2232" s="351"/>
      <c r="B2232" s="388" t="s">
        <v>43</v>
      </c>
      <c r="C2232" s="336" t="s">
        <v>44</v>
      </c>
      <c r="D2232" s="389">
        <v>0</v>
      </c>
      <c r="E2232" s="697"/>
    </row>
    <row r="2233" spans="1:5" ht="10.199999999999999" hidden="1">
      <c r="A2233" s="351"/>
      <c r="B2233" s="388" t="s">
        <v>45</v>
      </c>
      <c r="C2233" s="336" t="s">
        <v>46</v>
      </c>
      <c r="D2233" s="389"/>
      <c r="E2233" s="697"/>
    </row>
    <row r="2234" spans="1:5" ht="10.199999999999999" hidden="1">
      <c r="A2234" s="351"/>
      <c r="B2234" s="388" t="s">
        <v>47</v>
      </c>
      <c r="C2234" s="336" t="s">
        <v>48</v>
      </c>
      <c r="D2234" s="389"/>
      <c r="E2234" s="697"/>
    </row>
    <row r="2235" spans="1:5" ht="20.399999999999999" hidden="1">
      <c r="A2235" s="351"/>
      <c r="B2235" s="388" t="s">
        <v>52</v>
      </c>
      <c r="C2235" s="336" t="s">
        <v>262</v>
      </c>
      <c r="D2235" s="389"/>
      <c r="E2235" s="697"/>
    </row>
    <row r="2236" spans="1:5" ht="10.199999999999999" hidden="1">
      <c r="A2236" s="351"/>
      <c r="B2236" s="388" t="s">
        <v>54</v>
      </c>
      <c r="C2236" s="336" t="s">
        <v>55</v>
      </c>
      <c r="D2236" s="389"/>
      <c r="E2236" s="697"/>
    </row>
    <row r="2237" spans="1:5" ht="20.399999999999999" hidden="1">
      <c r="A2237" s="351"/>
      <c r="B2237" s="388" t="s">
        <v>58</v>
      </c>
      <c r="C2237" s="336" t="s">
        <v>59</v>
      </c>
      <c r="D2237" s="389"/>
      <c r="E2237" s="697"/>
    </row>
    <row r="2238" spans="1:5" ht="20.399999999999999" hidden="1">
      <c r="A2238" s="351"/>
      <c r="B2238" s="388" t="s">
        <v>60</v>
      </c>
      <c r="C2238" s="336" t="s">
        <v>263</v>
      </c>
      <c r="D2238" s="389"/>
      <c r="E2238" s="697"/>
    </row>
    <row r="2239" spans="1:5" ht="11.25" hidden="1" customHeight="1">
      <c r="A2239" s="351"/>
      <c r="B2239" s="388" t="s">
        <v>62</v>
      </c>
      <c r="C2239" s="336" t="s">
        <v>63</v>
      </c>
      <c r="D2239" s="387"/>
      <c r="E2239" s="697"/>
    </row>
    <row r="2240" spans="1:5" ht="11.25" hidden="1" customHeight="1">
      <c r="A2240" s="351"/>
      <c r="B2240" s="388" t="s">
        <v>466</v>
      </c>
      <c r="C2240" s="336" t="s">
        <v>467</v>
      </c>
      <c r="D2240" s="387">
        <v>0</v>
      </c>
      <c r="E2240" s="697"/>
    </row>
    <row r="2241" spans="1:5" ht="11.25" hidden="1" customHeight="1">
      <c r="A2241" s="351"/>
      <c r="B2241" s="388" t="s">
        <v>127</v>
      </c>
      <c r="C2241" s="336" t="s">
        <v>128</v>
      </c>
      <c r="D2241" s="387">
        <v>0</v>
      </c>
      <c r="E2241" s="697"/>
    </row>
    <row r="2242" spans="1:5" ht="11.25" hidden="1" customHeight="1">
      <c r="A2242" s="351"/>
      <c r="B2242" s="388"/>
      <c r="C2242" s="427" t="s">
        <v>265</v>
      </c>
      <c r="D2242" s="402">
        <f>SUM(D2230:D2241)</f>
        <v>0</v>
      </c>
      <c r="E2242" s="697"/>
    </row>
    <row r="2243" spans="1:5" ht="11.25" hidden="1" customHeight="1">
      <c r="A2243" s="351"/>
      <c r="B2243" s="403"/>
      <c r="C2243" s="404"/>
      <c r="D2243" s="405"/>
      <c r="E2243" s="697"/>
    </row>
    <row r="2244" spans="1:5" ht="11.25" hidden="1" customHeight="1">
      <c r="A2244" s="351"/>
      <c r="B2244" s="427"/>
      <c r="C2244" s="625"/>
      <c r="D2244" s="474"/>
      <c r="E2244" s="697"/>
    </row>
    <row r="2245" spans="1:5" ht="11.25" hidden="1" customHeight="1">
      <c r="A2245" s="351"/>
      <c r="B2245" s="316"/>
      <c r="C2245" s="380" t="s">
        <v>468</v>
      </c>
      <c r="D2245" s="368" t="s">
        <v>469</v>
      </c>
      <c r="E2245" s="697"/>
    </row>
    <row r="2246" spans="1:5" ht="11.25" hidden="1" customHeight="1">
      <c r="A2246" s="351"/>
      <c r="B2246" s="381"/>
      <c r="C2246" s="382"/>
      <c r="D2246" s="383"/>
      <c r="E2246" s="697"/>
    </row>
    <row r="2247" spans="1:5" ht="11.25" hidden="1" customHeight="1">
      <c r="A2247" s="351"/>
      <c r="B2247" s="384" t="s">
        <v>79</v>
      </c>
      <c r="C2247" s="318" t="s">
        <v>80</v>
      </c>
      <c r="D2247" s="385">
        <v>0</v>
      </c>
      <c r="E2247" s="697"/>
    </row>
    <row r="2248" spans="1:5" ht="11.25" hidden="1" customHeight="1">
      <c r="A2248" s="351"/>
      <c r="B2248" s="384" t="s">
        <v>207</v>
      </c>
      <c r="C2248" s="318" t="s">
        <v>216</v>
      </c>
      <c r="D2248" s="385">
        <v>0</v>
      </c>
      <c r="E2248" s="697"/>
    </row>
    <row r="2249" spans="1:5" ht="11.25" hidden="1" customHeight="1">
      <c r="A2249" s="351"/>
      <c r="B2249" s="384" t="s">
        <v>245</v>
      </c>
      <c r="C2249" s="318" t="s">
        <v>246</v>
      </c>
      <c r="D2249" s="479">
        <v>0</v>
      </c>
      <c r="E2249" s="697"/>
    </row>
    <row r="2250" spans="1:5" ht="11.25" hidden="1" customHeight="1">
      <c r="A2250" s="351"/>
      <c r="B2250" s="384" t="s">
        <v>97</v>
      </c>
      <c r="C2250" s="318" t="s">
        <v>98</v>
      </c>
      <c r="D2250" s="479">
        <v>0</v>
      </c>
      <c r="E2250" s="697"/>
    </row>
    <row r="2251" spans="1:5" ht="11.25" hidden="1" customHeight="1">
      <c r="A2251" s="351"/>
      <c r="B2251" s="384" t="s">
        <v>182</v>
      </c>
      <c r="C2251" s="318" t="s">
        <v>417</v>
      </c>
      <c r="D2251" s="479">
        <v>0</v>
      </c>
      <c r="E2251" s="697"/>
    </row>
    <row r="2252" spans="1:5" ht="11.25" hidden="1" customHeight="1">
      <c r="A2252" s="351"/>
      <c r="B2252" s="384"/>
      <c r="C2252" s="393" t="s">
        <v>265</v>
      </c>
      <c r="D2252" s="394">
        <f>SUM(D2246:D2251)</f>
        <v>0</v>
      </c>
      <c r="E2252" s="697"/>
    </row>
    <row r="2253" spans="1:5" ht="11.25" hidden="1" customHeight="1">
      <c r="A2253" s="351"/>
      <c r="B2253" s="395"/>
      <c r="C2253" s="396"/>
      <c r="D2253" s="397"/>
      <c r="E2253" s="697"/>
    </row>
    <row r="2254" spans="1:5" ht="11.25" hidden="1" customHeight="1">
      <c r="A2254" s="351"/>
      <c r="B2254" s="427"/>
      <c r="C2254" s="625"/>
      <c r="D2254" s="474"/>
      <c r="E2254" s="697"/>
    </row>
    <row r="2255" spans="1:5" ht="11.25" hidden="1" customHeight="1">
      <c r="A2255" s="351"/>
      <c r="B2255" s="427"/>
      <c r="C2255" s="625"/>
      <c r="D2255" s="474"/>
      <c r="E2255" s="697"/>
    </row>
    <row r="2256" spans="1:5" ht="11.25" hidden="1" customHeight="1">
      <c r="A2256" s="351"/>
      <c r="B2256" s="427"/>
      <c r="C2256" s="625"/>
      <c r="D2256" s="474"/>
      <c r="E2256" s="697"/>
    </row>
    <row r="2257" spans="1:5" ht="11.25" hidden="1" customHeight="1">
      <c r="A2257" s="351"/>
      <c r="B2257" s="427"/>
      <c r="C2257" s="625"/>
      <c r="D2257" s="474"/>
      <c r="E2257" s="697"/>
    </row>
    <row r="2258" spans="1:5" ht="11.25" hidden="1" customHeight="1">
      <c r="A2258" s="351"/>
      <c r="B2258" s="427"/>
      <c r="C2258" s="625"/>
      <c r="D2258" s="474"/>
      <c r="E2258" s="697"/>
    </row>
    <row r="2259" spans="1:5" ht="11.25" hidden="1" customHeight="1">
      <c r="A2259" s="351"/>
      <c r="B2259" s="427"/>
      <c r="C2259" s="625"/>
      <c r="D2259" s="474"/>
      <c r="E2259" s="697"/>
    </row>
    <row r="2260" spans="1:5" ht="11.25" hidden="1" customHeight="1">
      <c r="A2260" s="351"/>
      <c r="B2260" s="427"/>
      <c r="C2260" s="625"/>
      <c r="D2260" s="474"/>
      <c r="E2260" s="697"/>
    </row>
    <row r="2261" spans="1:5" ht="11.25" hidden="1" customHeight="1">
      <c r="C2261" s="481"/>
      <c r="D2261" s="352"/>
    </row>
    <row r="2262" spans="1:5" ht="11.25" hidden="1" customHeight="1">
      <c r="C2262" s="481"/>
      <c r="D2262" s="352"/>
    </row>
    <row r="2263" spans="1:5" ht="11.25" hidden="1" customHeight="1">
      <c r="A2263" s="67"/>
      <c r="B2263" s="367" t="s">
        <v>434</v>
      </c>
      <c r="C2263" s="473" t="s">
        <v>790</v>
      </c>
      <c r="D2263" s="480" t="s">
        <v>792</v>
      </c>
      <c r="E2263" s="454" t="s">
        <v>470</v>
      </c>
    </row>
    <row r="2264" spans="1:5" ht="11.25" hidden="1" customHeight="1">
      <c r="A2264" s="67"/>
      <c r="B2264" s="367"/>
      <c r="C2264" s="473"/>
      <c r="D2264" s="480"/>
      <c r="E2264" s="454"/>
    </row>
    <row r="2265" spans="1:5" ht="11.25" hidden="1" customHeight="1">
      <c r="A2265" s="759" t="s">
        <v>19</v>
      </c>
      <c r="B2265" s="760"/>
      <c r="C2265" s="749" t="s">
        <v>20</v>
      </c>
      <c r="D2265" s="754" t="s">
        <v>21</v>
      </c>
      <c r="E2265" s="756" t="s">
        <v>22</v>
      </c>
    </row>
    <row r="2266" spans="1:5" ht="11.25" hidden="1" customHeight="1">
      <c r="A2266" s="761"/>
      <c r="B2266" s="762"/>
      <c r="C2266" s="750"/>
      <c r="D2266" s="755"/>
      <c r="E2266" s="757"/>
    </row>
    <row r="2267" spans="1:5" ht="11.25" hidden="1" customHeight="1">
      <c r="A2267" s="528"/>
      <c r="B2267" s="689"/>
      <c r="C2267" s="380"/>
      <c r="D2267" s="530"/>
      <c r="E2267" s="631"/>
    </row>
    <row r="2268" spans="1:5" ht="11.25" hidden="1" customHeight="1">
      <c r="A2268" s="532" t="s">
        <v>64</v>
      </c>
      <c r="B2268" s="653">
        <v>1</v>
      </c>
      <c r="C2268" s="691" t="s">
        <v>462</v>
      </c>
      <c r="D2268" s="89">
        <f>+D2270</f>
        <v>0</v>
      </c>
      <c r="E2268" s="533" t="e">
        <f>+D2268/$D$2279</f>
        <v>#DIV/0!</v>
      </c>
    </row>
    <row r="2269" spans="1:5" ht="11.25" hidden="1" customHeight="1">
      <c r="A2269" s="532"/>
      <c r="B2269" s="286"/>
      <c r="C2269" s="692"/>
      <c r="D2269" s="81"/>
      <c r="E2269" s="81"/>
    </row>
    <row r="2270" spans="1:5" ht="11.25" hidden="1" customHeight="1">
      <c r="A2270" s="499" t="s">
        <v>64</v>
      </c>
      <c r="B2270" s="538" t="s">
        <v>89</v>
      </c>
      <c r="C2270" s="693" t="s">
        <v>90</v>
      </c>
      <c r="D2270" s="694">
        <f>+D2271</f>
        <v>0</v>
      </c>
      <c r="E2270" s="533" t="e">
        <f>+D2270/$D$2279</f>
        <v>#DIV/0!</v>
      </c>
    </row>
    <row r="2271" spans="1:5" ht="11.25" hidden="1" customHeight="1">
      <c r="A2271" s="80" t="s">
        <v>64</v>
      </c>
      <c r="B2271" s="90" t="s">
        <v>207</v>
      </c>
      <c r="C2271" s="695" t="s">
        <v>216</v>
      </c>
      <c r="D2271" s="81">
        <v>0</v>
      </c>
      <c r="E2271" s="536" t="e">
        <f>+D2271/$D$2279</f>
        <v>#DIV/0!</v>
      </c>
    </row>
    <row r="2272" spans="1:5" ht="11.25" hidden="1" customHeight="1">
      <c r="A2272" s="290"/>
      <c r="B2272" s="279"/>
      <c r="C2272" s="501"/>
      <c r="D2272" s="413"/>
      <c r="E2272" s="81"/>
    </row>
    <row r="2273" spans="1:5" ht="11.25" hidden="1" customHeight="1">
      <c r="A2273" s="290"/>
      <c r="B2273" s="279"/>
      <c r="C2273" s="501"/>
      <c r="D2273" s="81"/>
      <c r="E2273" s="413"/>
    </row>
    <row r="2274" spans="1:5" ht="11.25" hidden="1" customHeight="1">
      <c r="A2274" s="637">
        <v>2</v>
      </c>
      <c r="B2274" s="637">
        <v>5</v>
      </c>
      <c r="C2274" s="691" t="s">
        <v>157</v>
      </c>
      <c r="D2274" s="89">
        <f>+D2276</f>
        <v>0</v>
      </c>
      <c r="E2274" s="533" t="e">
        <f>+D2274/$D$2279</f>
        <v>#DIV/0!</v>
      </c>
    </row>
    <row r="2275" spans="1:5" ht="11.25" hidden="1" customHeight="1">
      <c r="A2275" s="637"/>
      <c r="B2275" s="637"/>
      <c r="C2275" s="501"/>
      <c r="D2275" s="81"/>
      <c r="E2275" s="413"/>
    </row>
    <row r="2276" spans="1:5" ht="11.25" hidden="1" customHeight="1">
      <c r="A2276" s="532"/>
      <c r="B2276" s="286" t="s">
        <v>171</v>
      </c>
      <c r="C2276" s="622" t="s">
        <v>172</v>
      </c>
      <c r="D2276" s="694">
        <f>+D2277</f>
        <v>0</v>
      </c>
      <c r="E2276" s="533" t="e">
        <f>+D2276/$D$2279</f>
        <v>#DIV/0!</v>
      </c>
    </row>
    <row r="2277" spans="1:5" ht="11.25" hidden="1" customHeight="1">
      <c r="A2277" s="290" t="s">
        <v>181</v>
      </c>
      <c r="B2277" s="279" t="s">
        <v>182</v>
      </c>
      <c r="C2277" s="501" t="s">
        <v>183</v>
      </c>
      <c r="D2277" s="81"/>
      <c r="E2277" s="536" t="e">
        <f>+D2277/$D$2279</f>
        <v>#DIV/0!</v>
      </c>
    </row>
    <row r="2278" spans="1:5" ht="12" hidden="1" customHeight="1">
      <c r="A2278" s="94"/>
      <c r="B2278" s="696"/>
      <c r="C2278" s="696"/>
      <c r="D2278" s="301"/>
      <c r="E2278" s="430"/>
    </row>
    <row r="2279" spans="1:5" ht="18" hidden="1" customHeight="1">
      <c r="A2279" s="737" t="s">
        <v>471</v>
      </c>
      <c r="B2279" s="738"/>
      <c r="C2279" s="739"/>
      <c r="D2279" s="644">
        <f>+D2268+D2274</f>
        <v>0</v>
      </c>
      <c r="E2279" s="611" t="e">
        <f>+D2279/D2279</f>
        <v>#DIV/0!</v>
      </c>
    </row>
    <row r="2280" spans="1:5" ht="18" hidden="1" customHeight="1">
      <c r="A2280" s="351"/>
      <c r="B2280" s="351"/>
      <c r="C2280" s="351"/>
      <c r="D2280" s="352"/>
      <c r="E2280" s="614"/>
    </row>
    <row r="2281" spans="1:5" ht="18" hidden="1" customHeight="1">
      <c r="A2281" s="351"/>
      <c r="B2281" s="351"/>
      <c r="C2281" s="351"/>
      <c r="D2281" s="352"/>
      <c r="E2281" s="614"/>
    </row>
    <row r="2282" spans="1:5" ht="10.199999999999999" hidden="1" customHeight="1">
      <c r="A2282" s="351"/>
      <c r="B2282" s="351"/>
      <c r="C2282" s="351"/>
      <c r="D2282" s="561"/>
      <c r="E2282" s="697"/>
    </row>
    <row r="2283" spans="1:5" ht="13.8" hidden="1" customHeight="1">
      <c r="A2283" s="351"/>
      <c r="B2283" s="351"/>
      <c r="C2283" s="351"/>
      <c r="D2283" s="561"/>
      <c r="E2283" s="697"/>
    </row>
    <row r="2284" spans="1:5" ht="10.199999999999999" hidden="1" customHeight="1">
      <c r="A2284" s="67"/>
      <c r="B2284" s="367" t="s">
        <v>440</v>
      </c>
      <c r="C2284" s="473" t="s">
        <v>472</v>
      </c>
      <c r="D2284" s="480" t="s">
        <v>473</v>
      </c>
      <c r="E2284" s="454" t="s">
        <v>474</v>
      </c>
    </row>
    <row r="2285" spans="1:5" ht="10.199999999999999" hidden="1" customHeight="1">
      <c r="A2285" s="67"/>
      <c r="B2285" s="367"/>
      <c r="C2285" s="473"/>
      <c r="D2285" s="480"/>
      <c r="E2285" s="454"/>
    </row>
    <row r="2286" spans="1:5" ht="10.199999999999999" hidden="1" customHeight="1">
      <c r="A2286" s="759" t="s">
        <v>19</v>
      </c>
      <c r="B2286" s="760"/>
      <c r="C2286" s="749" t="s">
        <v>20</v>
      </c>
      <c r="D2286" s="754" t="s">
        <v>21</v>
      </c>
      <c r="E2286" s="756" t="s">
        <v>22</v>
      </c>
    </row>
    <row r="2287" spans="1:5" ht="10.199999999999999" hidden="1" customHeight="1">
      <c r="A2287" s="761"/>
      <c r="B2287" s="762"/>
      <c r="C2287" s="750"/>
      <c r="D2287" s="755"/>
      <c r="E2287" s="757"/>
    </row>
    <row r="2288" spans="1:5" ht="10.199999999999999" hidden="1" customHeight="1">
      <c r="A2288" s="528"/>
      <c r="B2288" s="689"/>
      <c r="C2288" s="380"/>
      <c r="D2288" s="530"/>
      <c r="E2288" s="631"/>
    </row>
    <row r="2289" spans="1:5" ht="10.199999999999999" hidden="1" customHeight="1">
      <c r="A2289" s="532" t="s">
        <v>64</v>
      </c>
      <c r="B2289" s="286" t="s">
        <v>205</v>
      </c>
      <c r="C2289" s="317" t="s">
        <v>65</v>
      </c>
      <c r="D2289" s="89">
        <f>+D2291</f>
        <v>0</v>
      </c>
      <c r="E2289" s="533" t="e">
        <f>+D2289/D2300</f>
        <v>#DIV/0!</v>
      </c>
    </row>
    <row r="2290" spans="1:5" ht="10.199999999999999" hidden="1" customHeight="1">
      <c r="A2290" s="532"/>
      <c r="B2290" s="286"/>
      <c r="C2290" s="320"/>
      <c r="D2290" s="89"/>
      <c r="E2290" s="413"/>
    </row>
    <row r="2291" spans="1:5" ht="10.199999999999999" hidden="1" customHeight="1">
      <c r="A2291" s="534" t="s">
        <v>64</v>
      </c>
      <c r="B2291" s="294">
        <v>1.04</v>
      </c>
      <c r="C2291" s="323" t="s">
        <v>90</v>
      </c>
      <c r="D2291" s="535">
        <f>SUM(D2292:D2292)</f>
        <v>0</v>
      </c>
      <c r="E2291" s="533" t="e">
        <f>+D2291/D2300</f>
        <v>#DIV/0!</v>
      </c>
    </row>
    <row r="2292" spans="1:5" ht="10.199999999999999" hidden="1" customHeight="1">
      <c r="A2292" s="496" t="s">
        <v>64</v>
      </c>
      <c r="B2292" s="90" t="s">
        <v>207</v>
      </c>
      <c r="C2292" s="318" t="s">
        <v>216</v>
      </c>
      <c r="D2292" s="81">
        <v>0</v>
      </c>
      <c r="E2292" s="536" t="e">
        <f>+D2292/D2300</f>
        <v>#DIV/0!</v>
      </c>
    </row>
    <row r="2293" spans="1:5" ht="10.199999999999999" hidden="1" customHeight="1">
      <c r="A2293" s="532"/>
      <c r="B2293" s="653"/>
      <c r="C2293" s="86"/>
      <c r="D2293" s="616"/>
      <c r="E2293" s="533"/>
    </row>
    <row r="2294" spans="1:5" ht="10.199999999999999" hidden="1" customHeight="1">
      <c r="A2294" s="532"/>
      <c r="B2294" s="653"/>
      <c r="C2294" s="86"/>
      <c r="D2294" s="616"/>
      <c r="E2294" s="533"/>
    </row>
    <row r="2295" spans="1:5" ht="10.199999999999999" hidden="1" customHeight="1">
      <c r="A2295" s="637">
        <v>2</v>
      </c>
      <c r="B2295" s="637">
        <v>5</v>
      </c>
      <c r="C2295" s="691" t="s">
        <v>157</v>
      </c>
      <c r="D2295" s="89">
        <f>+D2297</f>
        <v>0</v>
      </c>
      <c r="E2295" s="533" t="e">
        <f>+D2295/D2300</f>
        <v>#DIV/0!</v>
      </c>
    </row>
    <row r="2296" spans="1:5" ht="10.199999999999999" hidden="1" customHeight="1">
      <c r="A2296" s="637"/>
      <c r="B2296" s="637"/>
      <c r="C2296" s="501"/>
      <c r="D2296" s="81"/>
      <c r="E2296" s="413"/>
    </row>
    <row r="2297" spans="1:5" ht="10.199999999999999" hidden="1" customHeight="1">
      <c r="A2297" s="532"/>
      <c r="B2297" s="286" t="s">
        <v>171</v>
      </c>
      <c r="C2297" s="622" t="s">
        <v>172</v>
      </c>
      <c r="D2297" s="694">
        <f>+D2298</f>
        <v>0</v>
      </c>
      <c r="E2297" s="533" t="e">
        <f>+D2297/D2300</f>
        <v>#DIV/0!</v>
      </c>
    </row>
    <row r="2298" spans="1:5" ht="10.199999999999999" hidden="1" customHeight="1">
      <c r="A2298" s="290" t="s">
        <v>181</v>
      </c>
      <c r="B2298" s="279" t="s">
        <v>182</v>
      </c>
      <c r="C2298" s="501" t="s">
        <v>183</v>
      </c>
      <c r="D2298" s="81">
        <v>0</v>
      </c>
      <c r="E2298" s="536" t="e">
        <f>+D2298/D2300</f>
        <v>#DIV/0!</v>
      </c>
    </row>
    <row r="2299" spans="1:5" ht="10.199999999999999" hidden="1" customHeight="1">
      <c r="A2299" s="94"/>
      <c r="B2299" s="696"/>
      <c r="C2299" s="696"/>
      <c r="D2299" s="301"/>
      <c r="E2299" s="430"/>
    </row>
    <row r="2300" spans="1:5" ht="23.7" hidden="1" customHeight="1">
      <c r="A2300" s="737" t="s">
        <v>475</v>
      </c>
      <c r="B2300" s="738"/>
      <c r="C2300" s="739"/>
      <c r="D2300" s="644">
        <f>+D2295+D2289</f>
        <v>0</v>
      </c>
      <c r="E2300" s="611" t="e">
        <f>+D2300/D2300</f>
        <v>#DIV/0!</v>
      </c>
    </row>
    <row r="2301" spans="1:5" ht="10.199999999999999" hidden="1" customHeight="1">
      <c r="A2301" s="351"/>
      <c r="B2301" s="351"/>
      <c r="C2301" s="351"/>
      <c r="D2301" s="561"/>
      <c r="E2301" s="697"/>
    </row>
    <row r="2302" spans="1:5" ht="10.199999999999999" hidden="1" customHeight="1">
      <c r="A2302" s="351"/>
      <c r="B2302" s="351"/>
      <c r="C2302" s="351"/>
      <c r="D2302" s="561"/>
      <c r="E2302" s="697"/>
    </row>
    <row r="2303" spans="1:5" ht="10.199999999999999" hidden="1" customHeight="1">
      <c r="A2303" s="351"/>
      <c r="B2303" s="351"/>
      <c r="C2303" s="351"/>
      <c r="D2303" s="561"/>
      <c r="E2303" s="697"/>
    </row>
    <row r="2304" spans="1:5" ht="10.199999999999999" hidden="1" customHeight="1">
      <c r="A2304" s="351"/>
      <c r="B2304" s="351"/>
      <c r="C2304" s="311"/>
      <c r="D2304" s="561"/>
      <c r="E2304" s="352"/>
    </row>
    <row r="2305" spans="1:5" ht="10.199999999999999" hidden="1" customHeight="1">
      <c r="A2305" s="351"/>
      <c r="B2305" s="351"/>
      <c r="C2305" s="311"/>
      <c r="D2305" s="561"/>
      <c r="E2305" s="352"/>
    </row>
    <row r="2306" spans="1:5" ht="10.199999999999999" hidden="1" customHeight="1">
      <c r="A2306" s="67"/>
      <c r="B2306" s="367" t="s">
        <v>428</v>
      </c>
      <c r="C2306" s="473" t="s">
        <v>476</v>
      </c>
      <c r="D2306" s="480" t="s">
        <v>477</v>
      </c>
      <c r="E2306" s="454" t="s">
        <v>478</v>
      </c>
    </row>
    <row r="2307" spans="1:5" ht="10.199999999999999" hidden="1" customHeight="1">
      <c r="A2307" s="67"/>
      <c r="B2307" s="367"/>
      <c r="C2307" s="473"/>
      <c r="D2307" s="480"/>
      <c r="E2307" s="454"/>
    </row>
    <row r="2308" spans="1:5" ht="10.199999999999999" hidden="1" customHeight="1">
      <c r="A2308" s="759" t="s">
        <v>19</v>
      </c>
      <c r="B2308" s="760"/>
      <c r="C2308" s="749" t="s">
        <v>20</v>
      </c>
      <c r="D2308" s="754" t="s">
        <v>21</v>
      </c>
      <c r="E2308" s="756" t="s">
        <v>22</v>
      </c>
    </row>
    <row r="2309" spans="1:5" ht="10.199999999999999" hidden="1" customHeight="1">
      <c r="A2309" s="761"/>
      <c r="B2309" s="762"/>
      <c r="C2309" s="750"/>
      <c r="D2309" s="755"/>
      <c r="E2309" s="757"/>
    </row>
    <row r="2310" spans="1:5" ht="10.199999999999999" hidden="1" customHeight="1">
      <c r="A2310" s="528"/>
      <c r="B2310" s="689"/>
      <c r="C2310" s="380"/>
      <c r="D2310" s="530"/>
      <c r="E2310" s="631"/>
    </row>
    <row r="2311" spans="1:5" ht="10.199999999999999" hidden="1" customHeight="1">
      <c r="A2311" s="637">
        <v>2</v>
      </c>
      <c r="B2311" s="637">
        <v>5</v>
      </c>
      <c r="C2311" s="691" t="s">
        <v>157</v>
      </c>
      <c r="D2311" s="89">
        <f>+D2313</f>
        <v>0</v>
      </c>
      <c r="E2311" s="533" t="e">
        <f>+D2311/D2316</f>
        <v>#DIV/0!</v>
      </c>
    </row>
    <row r="2312" spans="1:5" ht="10.199999999999999" hidden="1" customHeight="1">
      <c r="A2312" s="637"/>
      <c r="B2312" s="637"/>
      <c r="C2312" s="501"/>
      <c r="D2312" s="81"/>
      <c r="E2312" s="413"/>
    </row>
    <row r="2313" spans="1:5" ht="10.199999999999999" hidden="1" customHeight="1">
      <c r="A2313" s="532"/>
      <c r="B2313" s="286" t="s">
        <v>171</v>
      </c>
      <c r="C2313" s="622" t="s">
        <v>172</v>
      </c>
      <c r="D2313" s="694">
        <f>+D2314</f>
        <v>0</v>
      </c>
      <c r="E2313" s="533" t="e">
        <f>+D2313/D2316</f>
        <v>#DIV/0!</v>
      </c>
    </row>
    <row r="2314" spans="1:5" ht="10.199999999999999" hidden="1" customHeight="1">
      <c r="A2314" s="290" t="s">
        <v>181</v>
      </c>
      <c r="B2314" s="279" t="s">
        <v>182</v>
      </c>
      <c r="C2314" s="501" t="s">
        <v>183</v>
      </c>
      <c r="D2314" s="81">
        <v>0</v>
      </c>
      <c r="E2314" s="536" t="e">
        <f>+D2314/D2316</f>
        <v>#DIV/0!</v>
      </c>
    </row>
    <row r="2315" spans="1:5" ht="10.199999999999999" hidden="1" customHeight="1">
      <c r="A2315" s="94"/>
      <c r="B2315" s="696"/>
      <c r="C2315" s="696"/>
      <c r="D2315" s="301"/>
      <c r="E2315" s="430"/>
    </row>
    <row r="2316" spans="1:5" ht="21.9" hidden="1" customHeight="1">
      <c r="A2316" s="737" t="s">
        <v>479</v>
      </c>
      <c r="B2316" s="738"/>
      <c r="C2316" s="739"/>
      <c r="D2316" s="644">
        <f>+D2311</f>
        <v>0</v>
      </c>
      <c r="E2316" s="611" t="e">
        <f>+D2316/D2316</f>
        <v>#DIV/0!</v>
      </c>
    </row>
    <row r="2317" spans="1:5" ht="10.199999999999999" hidden="1" customHeight="1">
      <c r="A2317" s="351"/>
      <c r="B2317" s="351"/>
      <c r="C2317" s="351"/>
      <c r="D2317" s="561"/>
      <c r="E2317" s="697"/>
    </row>
    <row r="2318" spans="1:5" ht="10.199999999999999" hidden="1" customHeight="1">
      <c r="A2318" s="351"/>
      <c r="B2318" s="351"/>
      <c r="C2318" s="351"/>
      <c r="D2318" s="561"/>
      <c r="E2318" s="697"/>
    </row>
    <row r="2319" spans="1:5" ht="10.199999999999999" hidden="1" customHeight="1">
      <c r="A2319" s="351"/>
      <c r="B2319" s="351"/>
      <c r="C2319" s="311" t="s">
        <v>480</v>
      </c>
      <c r="D2319" s="561"/>
      <c r="E2319" s="352">
        <f>+D2279+D2226+D2316+D2300</f>
        <v>0</v>
      </c>
    </row>
    <row r="2320" spans="1:5" ht="10.199999999999999" hidden="1" customHeight="1">
      <c r="A2320" s="351"/>
      <c r="B2320" s="351"/>
      <c r="C2320" s="311"/>
      <c r="D2320" s="561"/>
      <c r="E2320" s="352"/>
    </row>
    <row r="2321" spans="1:5" ht="10.199999999999999" hidden="1" customHeight="1">
      <c r="A2321" s="351"/>
      <c r="B2321" s="351"/>
      <c r="C2321" s="311"/>
      <c r="D2321" s="561"/>
      <c r="E2321" s="352"/>
    </row>
    <row r="2322" spans="1:5" ht="10.199999999999999" hidden="1" customHeight="1">
      <c r="A2322" s="351"/>
      <c r="B2322" s="351"/>
      <c r="C2322" s="311"/>
      <c r="D2322" s="561"/>
      <c r="E2322" s="352"/>
    </row>
    <row r="2323" spans="1:5" ht="10.199999999999999" hidden="1" customHeight="1">
      <c r="A2323" s="351"/>
      <c r="B2323" s="351"/>
      <c r="C2323" s="351"/>
      <c r="D2323" s="561"/>
      <c r="E2323" s="697"/>
    </row>
    <row r="2324" spans="1:5" ht="12" hidden="1" customHeight="1">
      <c r="A2324" s="67"/>
      <c r="B2324" s="471"/>
      <c r="C2324" s="471"/>
      <c r="E2324" s="697"/>
    </row>
    <row r="2325" spans="1:5" ht="11.25" customHeight="1">
      <c r="A2325" s="67"/>
      <c r="B2325" s="311" t="s">
        <v>481</v>
      </c>
      <c r="C2325" s="448" t="s">
        <v>482</v>
      </c>
      <c r="E2325" s="68"/>
    </row>
    <row r="2326" spans="1:5" ht="11.25" customHeight="1">
      <c r="A2326" s="67"/>
      <c r="B2326" s="311"/>
      <c r="C2326" s="448"/>
      <c r="E2326" s="68"/>
    </row>
    <row r="2327" spans="1:5" ht="11.25" customHeight="1">
      <c r="C2327" s="481"/>
      <c r="D2327" s="352"/>
    </row>
    <row r="2328" spans="1:5" ht="11.25" customHeight="1">
      <c r="A2328" s="67"/>
      <c r="B2328" s="460"/>
      <c r="C2328" s="728"/>
      <c r="D2328" s="470" t="s">
        <v>483</v>
      </c>
      <c r="E2328" s="454"/>
    </row>
    <row r="2329" spans="1:5" ht="11.25" customHeight="1">
      <c r="A2329" s="67"/>
      <c r="B2329" s="367"/>
      <c r="C2329" s="473"/>
      <c r="D2329" s="480"/>
      <c r="E2329" s="454"/>
    </row>
    <row r="2330" spans="1:5" ht="11.25" customHeight="1">
      <c r="A2330" s="759" t="s">
        <v>19</v>
      </c>
      <c r="B2330" s="760"/>
      <c r="C2330" s="749" t="s">
        <v>20</v>
      </c>
      <c r="D2330" s="754" t="s">
        <v>21</v>
      </c>
      <c r="E2330" s="756" t="s">
        <v>22</v>
      </c>
    </row>
    <row r="2331" spans="1:5" ht="11.25" customHeight="1">
      <c r="A2331" s="761"/>
      <c r="B2331" s="762"/>
      <c r="C2331" s="750"/>
      <c r="D2331" s="755"/>
      <c r="E2331" s="757"/>
    </row>
    <row r="2332" spans="1:5" ht="11.25" customHeight="1">
      <c r="A2332" s="528"/>
      <c r="B2332" s="689"/>
      <c r="C2332" s="380"/>
      <c r="D2332" s="530"/>
      <c r="E2332" s="631"/>
    </row>
    <row r="2333" spans="1:5" ht="11.25" customHeight="1">
      <c r="A2333" s="532">
        <v>2</v>
      </c>
      <c r="B2333" s="415">
        <v>5</v>
      </c>
      <c r="C2333" s="620" t="s">
        <v>157</v>
      </c>
      <c r="D2333" s="89">
        <f>+D2335</f>
        <v>-268114270.50999999</v>
      </c>
      <c r="E2333" s="533">
        <f>+D2333/$D$2344</f>
        <v>1</v>
      </c>
    </row>
    <row r="2334" spans="1:5" ht="11.25" customHeight="1">
      <c r="A2334" s="543"/>
      <c r="B2334" s="415"/>
      <c r="C2334" s="638"/>
      <c r="D2334" s="616"/>
      <c r="E2334" s="533"/>
    </row>
    <row r="2335" spans="1:5" ht="11.25" customHeight="1">
      <c r="A2335" s="542" t="s">
        <v>578</v>
      </c>
      <c r="B2335" s="621" t="s">
        <v>804</v>
      </c>
      <c r="C2335" s="685" t="s">
        <v>805</v>
      </c>
      <c r="D2335" s="694">
        <f>+D2336</f>
        <v>-268114270.50999999</v>
      </c>
      <c r="E2335" s="533">
        <f>+D2335/$D$2344</f>
        <v>1</v>
      </c>
    </row>
    <row r="2336" spans="1:5" ht="11.25" customHeight="1">
      <c r="A2336" s="73" t="s">
        <v>672</v>
      </c>
      <c r="B2336" s="426" t="s">
        <v>806</v>
      </c>
      <c r="C2336" s="273" t="s">
        <v>807</v>
      </c>
      <c r="D2336" s="81">
        <v>-268114270.50999999</v>
      </c>
      <c r="E2336" s="536">
        <f>+D2336/$D$2344</f>
        <v>1</v>
      </c>
    </row>
    <row r="2337" spans="1:5" ht="11.25" customHeight="1">
      <c r="A2337" s="532"/>
      <c r="B2337" s="311"/>
      <c r="C2337" s="86"/>
      <c r="D2337" s="616"/>
      <c r="E2337" s="533"/>
    </row>
    <row r="2338" spans="1:5" ht="11.25" hidden="1" customHeight="1">
      <c r="A2338" s="532"/>
      <c r="B2338" s="311"/>
      <c r="C2338" s="86"/>
      <c r="D2338" s="616"/>
      <c r="E2338" s="533"/>
    </row>
    <row r="2339" spans="1:5" ht="11.25" hidden="1" customHeight="1">
      <c r="A2339" s="532" t="s">
        <v>190</v>
      </c>
      <c r="B2339" s="415" t="s">
        <v>191</v>
      </c>
      <c r="C2339" s="620" t="s">
        <v>192</v>
      </c>
      <c r="D2339" s="89">
        <f>+D2341</f>
        <v>0</v>
      </c>
      <c r="E2339" s="533">
        <f>+D2339/$D$2344</f>
        <v>0</v>
      </c>
    </row>
    <row r="2340" spans="1:5" ht="11.25" hidden="1" customHeight="1">
      <c r="A2340" s="543"/>
      <c r="B2340" s="415"/>
      <c r="C2340" s="638"/>
      <c r="D2340" s="81"/>
      <c r="E2340" s="413"/>
    </row>
    <row r="2341" spans="1:5" ht="11.25" hidden="1" customHeight="1">
      <c r="A2341" s="542" t="s">
        <v>190</v>
      </c>
      <c r="B2341" s="621" t="s">
        <v>193</v>
      </c>
      <c r="C2341" s="685" t="s">
        <v>194</v>
      </c>
      <c r="D2341" s="694">
        <f>+D2342</f>
        <v>0</v>
      </c>
      <c r="E2341" s="533">
        <f>+D2341/$D$2344</f>
        <v>0</v>
      </c>
    </row>
    <row r="2342" spans="1:5" ht="11.25" hidden="1" customHeight="1">
      <c r="A2342" s="73">
        <v>4</v>
      </c>
      <c r="B2342" s="426" t="s">
        <v>197</v>
      </c>
      <c r="C2342" s="273" t="s">
        <v>198</v>
      </c>
      <c r="D2342" s="81">
        <v>0</v>
      </c>
      <c r="E2342" s="536">
        <f>+D2342/$D$2344</f>
        <v>0</v>
      </c>
    </row>
    <row r="2343" spans="1:5" ht="11.25" hidden="1" customHeight="1">
      <c r="A2343" s="94"/>
      <c r="B2343" s="696"/>
      <c r="C2343" s="696"/>
      <c r="D2343" s="301"/>
      <c r="E2343" s="430"/>
    </row>
    <row r="2344" spans="1:5" ht="18" customHeight="1">
      <c r="A2344" s="737" t="s">
        <v>484</v>
      </c>
      <c r="B2344" s="738"/>
      <c r="C2344" s="739"/>
      <c r="D2344" s="644">
        <f>+D2339+D2333</f>
        <v>-268114270.50999999</v>
      </c>
      <c r="E2344" s="611">
        <f>+D2344/D2344</f>
        <v>1</v>
      </c>
    </row>
    <row r="2345" spans="1:5" ht="11.25" customHeight="1">
      <c r="A2345" s="351"/>
      <c r="B2345" s="351"/>
      <c r="C2345" s="351"/>
      <c r="D2345" s="561"/>
      <c r="E2345" s="697"/>
    </row>
    <row r="2346" spans="1:5" ht="11.25" customHeight="1">
      <c r="A2346" s="351"/>
      <c r="B2346" s="351"/>
      <c r="C2346" s="351"/>
      <c r="D2346" s="561"/>
      <c r="E2346" s="697"/>
    </row>
    <row r="2347" spans="1:5" ht="11.25" customHeight="1">
      <c r="C2347" s="311" t="s">
        <v>485</v>
      </c>
      <c r="E2347" s="352">
        <f>+D2344</f>
        <v>-268114270.50999999</v>
      </c>
    </row>
    <row r="2351" spans="1:5" ht="11.25" customHeight="1">
      <c r="C2351" s="311" t="s">
        <v>486</v>
      </c>
      <c r="D2351" s="309"/>
      <c r="E2351" s="352">
        <f>+E2347+E2085+E2319+E2172+E1867</f>
        <v>-268114270.50999999</v>
      </c>
    </row>
    <row r="2352" spans="1:5" ht="11.25" hidden="1" customHeight="1">
      <c r="C2352" s="312"/>
      <c r="D2352" s="309"/>
      <c r="E2352" s="352"/>
    </row>
    <row r="2353" spans="1:5" ht="11.25" hidden="1" customHeight="1">
      <c r="C2353" s="312"/>
      <c r="D2353" s="309"/>
      <c r="E2353" s="352"/>
    </row>
    <row r="2354" spans="1:5" ht="11.25" hidden="1" customHeight="1">
      <c r="C2354" s="312"/>
      <c r="D2354" s="309"/>
      <c r="E2354" s="352"/>
    </row>
    <row r="2355" spans="1:5" ht="11.25" hidden="1" customHeight="1">
      <c r="C2355" s="312"/>
      <c r="D2355" s="309"/>
      <c r="E2355" s="352"/>
    </row>
    <row r="2356" spans="1:5" ht="10.8" hidden="1" customHeight="1">
      <c r="C2356" s="312"/>
      <c r="D2356" s="309"/>
      <c r="E2356" s="352"/>
    </row>
    <row r="2357" spans="1:5" ht="1.8" hidden="1" customHeight="1">
      <c r="C2357" s="312"/>
      <c r="D2357" s="309"/>
      <c r="E2357" s="352"/>
    </row>
    <row r="2358" spans="1:5" ht="11.25" hidden="1" customHeight="1">
      <c r="C2358" s="312"/>
      <c r="D2358" s="309"/>
      <c r="E2358" s="352"/>
    </row>
    <row r="2359" spans="1:5" ht="11.25" hidden="1" customHeight="1">
      <c r="C2359" s="312"/>
      <c r="D2359" s="309"/>
      <c r="E2359" s="352"/>
    </row>
    <row r="2360" spans="1:5" ht="11.25" hidden="1" customHeight="1">
      <c r="C2360" s="312"/>
      <c r="D2360" s="309"/>
      <c r="E2360" s="352"/>
    </row>
    <row r="2361" spans="1:5" ht="11.25" hidden="1" customHeight="1">
      <c r="C2361" s="312"/>
      <c r="D2361" s="309"/>
      <c r="E2361" s="352"/>
    </row>
    <row r="2362" spans="1:5" ht="11.25" hidden="1" customHeight="1">
      <c r="A2362" s="736" t="s">
        <v>487</v>
      </c>
      <c r="B2362" s="736"/>
      <c r="C2362" s="736"/>
      <c r="D2362" s="309"/>
      <c r="E2362" s="352"/>
    </row>
    <row r="2363" spans="1:5" ht="11.25" hidden="1" customHeight="1">
      <c r="C2363" s="312"/>
      <c r="D2363" s="309"/>
      <c r="E2363" s="352"/>
    </row>
    <row r="2364" spans="1:5" ht="11.25" hidden="1" customHeight="1">
      <c r="C2364" s="312"/>
      <c r="D2364" s="309"/>
      <c r="E2364" s="352"/>
    </row>
    <row r="2365" spans="1:5" ht="11.25" hidden="1" customHeight="1">
      <c r="B2365" s="311" t="s">
        <v>408</v>
      </c>
      <c r="C2365" s="448" t="s">
        <v>488</v>
      </c>
      <c r="D2365" s="309"/>
      <c r="E2365" s="352"/>
    </row>
    <row r="2366" spans="1:5" ht="11.25" hidden="1" customHeight="1">
      <c r="B2366" s="311"/>
      <c r="C2366" s="448"/>
      <c r="D2366" s="309"/>
      <c r="E2366" s="352"/>
    </row>
    <row r="2367" spans="1:5" ht="11.25" hidden="1" customHeight="1">
      <c r="B2367" s="311"/>
      <c r="C2367" s="312"/>
      <c r="D2367" s="309"/>
      <c r="E2367" s="352"/>
    </row>
    <row r="2368" spans="1:5" ht="52.8" hidden="1" customHeight="1">
      <c r="B2368" s="311" t="s">
        <v>489</v>
      </c>
      <c r="C2368" s="473" t="s">
        <v>490</v>
      </c>
      <c r="D2368" s="480" t="s">
        <v>491</v>
      </c>
      <c r="E2368" s="454" t="s">
        <v>492</v>
      </c>
    </row>
    <row r="2369" spans="1:5" ht="11.25" hidden="1" customHeight="1">
      <c r="C2369" s="312"/>
      <c r="D2369" s="309"/>
      <c r="E2369" s="352"/>
    </row>
    <row r="2370" spans="1:5" ht="11.25" hidden="1" customHeight="1">
      <c r="A2370" s="759" t="s">
        <v>19</v>
      </c>
      <c r="B2370" s="760"/>
      <c r="C2370" s="749" t="s">
        <v>20</v>
      </c>
      <c r="D2370" s="754" t="s">
        <v>21</v>
      </c>
      <c r="E2370" s="756" t="s">
        <v>22</v>
      </c>
    </row>
    <row r="2371" spans="1:5" ht="11.25" hidden="1" customHeight="1">
      <c r="A2371" s="761"/>
      <c r="B2371" s="762"/>
      <c r="C2371" s="750"/>
      <c r="D2371" s="755"/>
      <c r="E2371" s="757"/>
    </row>
    <row r="2372" spans="1:5" ht="11.25" hidden="1" customHeight="1">
      <c r="A2372" s="528"/>
      <c r="B2372" s="689"/>
      <c r="C2372" s="380"/>
      <c r="D2372" s="530"/>
      <c r="E2372" s="631"/>
    </row>
    <row r="2373" spans="1:5" ht="11.25" hidden="1" customHeight="1">
      <c r="A2373" s="532">
        <v>2</v>
      </c>
      <c r="B2373" s="415">
        <v>5</v>
      </c>
      <c r="C2373" s="620" t="s">
        <v>157</v>
      </c>
      <c r="D2373" s="89">
        <f>+D2375</f>
        <v>0</v>
      </c>
      <c r="E2373" s="533" t="e">
        <f>+D2373/D2378</f>
        <v>#DIV/0!</v>
      </c>
    </row>
    <row r="2374" spans="1:5" ht="11.25" hidden="1" customHeight="1">
      <c r="A2374" s="543"/>
      <c r="B2374" s="415"/>
      <c r="C2374" s="638"/>
      <c r="D2374" s="81"/>
      <c r="E2374" s="413"/>
    </row>
    <row r="2375" spans="1:5" ht="11.25" hidden="1" customHeight="1">
      <c r="A2375" s="532"/>
      <c r="B2375" s="286" t="s">
        <v>171</v>
      </c>
      <c r="C2375" s="622" t="s">
        <v>172</v>
      </c>
      <c r="D2375" s="694">
        <f>+D2376</f>
        <v>0</v>
      </c>
      <c r="E2375" s="533" t="e">
        <f>+D2375/$D$2378</f>
        <v>#DIV/0!</v>
      </c>
    </row>
    <row r="2376" spans="1:5" ht="11.25" hidden="1" customHeight="1">
      <c r="A2376" s="73">
        <v>4</v>
      </c>
      <c r="B2376" s="426" t="s">
        <v>415</v>
      </c>
      <c r="C2376" s="273" t="s">
        <v>416</v>
      </c>
      <c r="D2376" s="81">
        <v>0</v>
      </c>
      <c r="E2376" s="536" t="e">
        <f>+D2376/$D$2378</f>
        <v>#DIV/0!</v>
      </c>
    </row>
    <row r="2377" spans="1:5" ht="11.25" hidden="1" customHeight="1">
      <c r="A2377" s="94"/>
      <c r="B2377" s="696"/>
      <c r="C2377" s="696"/>
      <c r="D2377" s="301"/>
      <c r="E2377" s="430"/>
    </row>
    <row r="2378" spans="1:5" ht="18" hidden="1" customHeight="1">
      <c r="A2378" s="737" t="s">
        <v>493</v>
      </c>
      <c r="B2378" s="738"/>
      <c r="C2378" s="739"/>
      <c r="D2378" s="644">
        <f>+D2373</f>
        <v>0</v>
      </c>
      <c r="E2378" s="611" t="e">
        <f>+D2378/D2378</f>
        <v>#DIV/0!</v>
      </c>
    </row>
    <row r="2379" spans="1:5" ht="11.25" hidden="1" customHeight="1"/>
    <row r="2380" spans="1:5" ht="11.25" hidden="1" customHeight="1"/>
    <row r="2381" spans="1:5" ht="11.25" hidden="1" customHeight="1">
      <c r="C2381" s="311" t="s">
        <v>419</v>
      </c>
      <c r="D2381" s="463"/>
      <c r="E2381" s="352">
        <f>+D2378</f>
        <v>0</v>
      </c>
    </row>
    <row r="2382" spans="1:5" ht="11.25" hidden="1" customHeight="1"/>
    <row r="2383" spans="1:5" ht="11.25" hidden="1" customHeight="1"/>
    <row r="2384" spans="1:5" ht="11.25" hidden="1" customHeight="1"/>
    <row r="2385" spans="1:5" ht="11.25" hidden="1" customHeight="1">
      <c r="A2385" s="318"/>
      <c r="B2385" s="68"/>
      <c r="C2385" s="311" t="s">
        <v>494</v>
      </c>
      <c r="D2385" s="309"/>
      <c r="E2385" s="352">
        <f>+E2381</f>
        <v>0</v>
      </c>
    </row>
    <row r="2386" spans="1:5" ht="11.1" customHeight="1"/>
    <row r="2389" spans="1:5" ht="10.199999999999999"/>
    <row r="2390" spans="1:5" ht="16.8" customHeight="1">
      <c r="A2390" s="318"/>
      <c r="B2390" s="68"/>
      <c r="C2390" s="65" t="s">
        <v>797</v>
      </c>
      <c r="E2390" s="699">
        <f>+E2351+E211+E2385+E1830</f>
        <v>-336221635.50999999</v>
      </c>
    </row>
    <row r="2392" spans="1:5" ht="11.25" customHeight="1">
      <c r="A2392" s="318"/>
      <c r="B2392" s="68"/>
      <c r="E2392" s="672"/>
    </row>
    <row r="2394" spans="1:5" ht="11.25" customHeight="1">
      <c r="A2394" s="318"/>
      <c r="B2394" s="68"/>
      <c r="E2394" s="672"/>
    </row>
  </sheetData>
  <mergeCells count="160">
    <mergeCell ref="A228:B229"/>
    <mergeCell ref="A284:B285"/>
    <mergeCell ref="A367:B368"/>
    <mergeCell ref="A1727:B1728"/>
    <mergeCell ref="A1762:B1763"/>
    <mergeCell ref="A1849:B1850"/>
    <mergeCell ref="A2308:B2309"/>
    <mergeCell ref="A2183:B2184"/>
    <mergeCell ref="A2286:B2287"/>
    <mergeCell ref="A2124:B2125"/>
    <mergeCell ref="A2025:B2026"/>
    <mergeCell ref="A2096:B2097"/>
    <mergeCell ref="A2265:B2266"/>
    <mergeCell ref="A1967:B1968"/>
    <mergeCell ref="A1915:B1916"/>
    <mergeCell ref="A1878:B1879"/>
    <mergeCell ref="A1907:C1907"/>
    <mergeCell ref="A1959:C1959"/>
    <mergeCell ref="A2017:C2017"/>
    <mergeCell ref="A2082:C2082"/>
    <mergeCell ref="A2116:C2116"/>
    <mergeCell ref="A2169:C2169"/>
    <mergeCell ref="A2226:C2226"/>
    <mergeCell ref="A2279:C2279"/>
    <mergeCell ref="E2330:E2331"/>
    <mergeCell ref="E2370:E2371"/>
    <mergeCell ref="A697:B698"/>
    <mergeCell ref="A1196:B1197"/>
    <mergeCell ref="A1111:B1112"/>
    <mergeCell ref="A1378:B1379"/>
    <mergeCell ref="A1438:B1439"/>
    <mergeCell ref="A1262:B1263"/>
    <mergeCell ref="A1297:B1298"/>
    <mergeCell ref="A937:B938"/>
    <mergeCell ref="A2330:B2331"/>
    <mergeCell ref="A2370:B2371"/>
    <mergeCell ref="E1915:E1916"/>
    <mergeCell ref="E1967:E1968"/>
    <mergeCell ref="E2025:E2026"/>
    <mergeCell ref="E2096:E2097"/>
    <mergeCell ref="E2124:E2125"/>
    <mergeCell ref="E2183:E2184"/>
    <mergeCell ref="E2265:E2266"/>
    <mergeCell ref="E2286:E2287"/>
    <mergeCell ref="E2308:E2309"/>
    <mergeCell ref="E1196:E1197"/>
    <mergeCell ref="E1262:E1263"/>
    <mergeCell ref="E1297:E1298"/>
    <mergeCell ref="E1378:E1379"/>
    <mergeCell ref="E1438:E1439"/>
    <mergeCell ref="E1727:E1728"/>
    <mergeCell ref="E1762:E1763"/>
    <mergeCell ref="E1849:E1850"/>
    <mergeCell ref="E1878:E1879"/>
    <mergeCell ref="E228:E229"/>
    <mergeCell ref="E284:E285"/>
    <mergeCell ref="E367:E368"/>
    <mergeCell ref="E420:E421"/>
    <mergeCell ref="E477:E478"/>
    <mergeCell ref="E654:E655"/>
    <mergeCell ref="E697:E698"/>
    <mergeCell ref="E937:E938"/>
    <mergeCell ref="E1111:E1112"/>
    <mergeCell ref="D2025:D2026"/>
    <mergeCell ref="D2096:D2097"/>
    <mergeCell ref="D2124:D2125"/>
    <mergeCell ref="D2183:D2184"/>
    <mergeCell ref="D2265:D2266"/>
    <mergeCell ref="D2286:D2287"/>
    <mergeCell ref="D2308:D2309"/>
    <mergeCell ref="D2330:D2331"/>
    <mergeCell ref="D2370:D2371"/>
    <mergeCell ref="C2308:C2309"/>
    <mergeCell ref="C2330:C2331"/>
    <mergeCell ref="C2370:C2371"/>
    <mergeCell ref="D79:D80"/>
    <mergeCell ref="D228:D229"/>
    <mergeCell ref="D284:D285"/>
    <mergeCell ref="D367:D368"/>
    <mergeCell ref="D420:D421"/>
    <mergeCell ref="D477:D478"/>
    <mergeCell ref="D654:D655"/>
    <mergeCell ref="D697:D698"/>
    <mergeCell ref="D937:D938"/>
    <mergeCell ref="D1111:D1112"/>
    <mergeCell ref="D1196:D1197"/>
    <mergeCell ref="D1262:D1263"/>
    <mergeCell ref="D1297:D1298"/>
    <mergeCell ref="D1378:D1379"/>
    <mergeCell ref="D1438:D1439"/>
    <mergeCell ref="D1727:D1728"/>
    <mergeCell ref="D1762:D1763"/>
    <mergeCell ref="D1849:D1850"/>
    <mergeCell ref="D1878:D1879"/>
    <mergeCell ref="D1915:D1916"/>
    <mergeCell ref="D1967:D1968"/>
    <mergeCell ref="A2316:C2316"/>
    <mergeCell ref="A2344:C2344"/>
    <mergeCell ref="A2362:C2362"/>
    <mergeCell ref="A2378:C2378"/>
    <mergeCell ref="C79:C80"/>
    <mergeCell ref="C228:C229"/>
    <mergeCell ref="C284:C285"/>
    <mergeCell ref="C367:C368"/>
    <mergeCell ref="C420:C421"/>
    <mergeCell ref="C477:C478"/>
    <mergeCell ref="C654:C655"/>
    <mergeCell ref="C697:C698"/>
    <mergeCell ref="C937:C938"/>
    <mergeCell ref="C1111:C1112"/>
    <mergeCell ref="C1196:C1197"/>
    <mergeCell ref="C1262:C1263"/>
    <mergeCell ref="C1297:C1298"/>
    <mergeCell ref="C1378:C1379"/>
    <mergeCell ref="C1438:C1439"/>
    <mergeCell ref="C1727:C1728"/>
    <mergeCell ref="C1762:C1763"/>
    <mergeCell ref="C1849:C1850"/>
    <mergeCell ref="C1878:C1879"/>
    <mergeCell ref="C1915:C1916"/>
    <mergeCell ref="A2300:C2300"/>
    <mergeCell ref="C1967:C1968"/>
    <mergeCell ref="C2025:C2026"/>
    <mergeCell ref="C2096:C2097"/>
    <mergeCell ref="C2124:C2125"/>
    <mergeCell ref="C2183:C2184"/>
    <mergeCell ref="C2265:C2266"/>
    <mergeCell ref="C2286:C2287"/>
    <mergeCell ref="A1254:C1254"/>
    <mergeCell ref="A1287:C1287"/>
    <mergeCell ref="A1369:C1369"/>
    <mergeCell ref="A1430:C1430"/>
    <mergeCell ref="A1566:C1566"/>
    <mergeCell ref="A1754:C1754"/>
    <mergeCell ref="A1826:C1826"/>
    <mergeCell ref="A1841:C1841"/>
    <mergeCell ref="A1864:C1864"/>
    <mergeCell ref="A276:C276"/>
    <mergeCell ref="A359:C359"/>
    <mergeCell ref="A412:C412"/>
    <mergeCell ref="A469:C469"/>
    <mergeCell ref="A568:C568"/>
    <mergeCell ref="A689:C689"/>
    <mergeCell ref="A793:C793"/>
    <mergeCell ref="A1010:C1010"/>
    <mergeCell ref="A1188:C1188"/>
    <mergeCell ref="A477:B478"/>
    <mergeCell ref="A654:B655"/>
    <mergeCell ref="A420:B421"/>
    <mergeCell ref="A5:E5"/>
    <mergeCell ref="B21:C21"/>
    <mergeCell ref="B23:C23"/>
    <mergeCell ref="A67:E67"/>
    <mergeCell ref="A69:E69"/>
    <mergeCell ref="A72:E72"/>
    <mergeCell ref="A76:C76"/>
    <mergeCell ref="A207:C207"/>
    <mergeCell ref="A222:C222"/>
    <mergeCell ref="E79:E80"/>
    <mergeCell ref="A79:B80"/>
  </mergeCells>
  <phoneticPr fontId="10" type="noConversion"/>
  <printOptions horizontalCentered="1"/>
  <pageMargins left="0.78740157480314998" right="0.78740157480314998" top="0.59055118110236204" bottom="0.59055118110236204" header="0" footer="0"/>
  <pageSetup orientation="portrait" useFirstPageNumber="1" verticalDpi="597" r:id="rId1"/>
  <headerFooter alignWithMargins="0">
    <oddHeader>&amp;CPágina &amp;P</oddHeader>
  </headerFooter>
  <rowBreaks count="2" manualBreakCount="2">
    <brk id="982" max="4" man="1"/>
    <brk id="1838" max="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48"/>
  <sheetViews>
    <sheetView showGridLines="0" zoomScaleNormal="100" zoomScaleSheetLayoutView="90" workbookViewId="0">
      <selection activeCell="K57" sqref="K57"/>
    </sheetView>
  </sheetViews>
  <sheetFormatPr baseColWidth="10" defaultColWidth="9.109375" defaultRowHeight="10.199999999999999"/>
  <cols>
    <col min="1" max="1" width="12.5546875" style="240" customWidth="1"/>
    <col min="2" max="2" width="6.33203125" style="241" customWidth="1"/>
    <col min="3" max="3" width="39" style="240" customWidth="1"/>
    <col min="4" max="4" width="13.6640625" style="242" customWidth="1"/>
    <col min="5" max="6" width="12.77734375" style="242" customWidth="1"/>
    <col min="7" max="7" width="12.77734375" style="242" hidden="1" customWidth="1"/>
    <col min="8" max="8" width="12.77734375" style="242" customWidth="1"/>
    <col min="9" max="16384" width="9.109375" style="240"/>
  </cols>
  <sheetData>
    <row r="1" spans="1:8" ht="15.6">
      <c r="A1" s="731" t="s">
        <v>16</v>
      </c>
      <c r="B1" s="731"/>
      <c r="C1" s="731"/>
      <c r="D1" s="731"/>
      <c r="E1" s="731"/>
      <c r="F1" s="731"/>
      <c r="G1" s="731"/>
      <c r="H1" s="731"/>
    </row>
    <row r="2" spans="1:8" ht="15.6">
      <c r="A2" s="243"/>
      <c r="B2" s="243"/>
      <c r="C2" s="243"/>
      <c r="D2" s="243"/>
      <c r="E2" s="243"/>
      <c r="F2" s="243"/>
      <c r="G2" s="243"/>
      <c r="H2" s="243"/>
    </row>
    <row r="3" spans="1:8" ht="15.6">
      <c r="A3" s="763" t="str">
        <f>+'IND-ESTR-CLASIF '!A69:E69</f>
        <v>MODIFICACIÓN  Nº 02-2025</v>
      </c>
      <c r="B3" s="764"/>
      <c r="C3" s="764"/>
      <c r="D3" s="764"/>
      <c r="E3" s="764"/>
      <c r="F3" s="764"/>
      <c r="G3" s="764"/>
      <c r="H3" s="764"/>
    </row>
    <row r="4" spans="1:8" ht="12" hidden="1">
      <c r="A4" s="244"/>
      <c r="B4" s="244"/>
      <c r="C4" s="244"/>
      <c r="D4" s="244"/>
      <c r="E4" s="244"/>
      <c r="F4" s="244"/>
      <c r="G4" s="244"/>
      <c r="H4" s="244"/>
    </row>
    <row r="5" spans="1:8" ht="12">
      <c r="A5" s="244"/>
      <c r="B5" s="244"/>
      <c r="C5" s="244"/>
      <c r="D5" s="244"/>
      <c r="E5" s="244"/>
      <c r="F5" s="244"/>
      <c r="G5" s="244"/>
      <c r="H5" s="244"/>
    </row>
    <row r="6" spans="1:8" ht="12">
      <c r="A6" s="244"/>
      <c r="B6" s="244"/>
      <c r="C6" s="244"/>
      <c r="D6" s="244"/>
      <c r="E6" s="244"/>
      <c r="F6" s="244"/>
      <c r="G6" s="244"/>
      <c r="H6" s="244"/>
    </row>
    <row r="7" spans="1:8" ht="12">
      <c r="A7" s="765" t="s">
        <v>495</v>
      </c>
      <c r="B7" s="765"/>
      <c r="C7" s="765"/>
      <c r="D7" s="765"/>
      <c r="E7" s="765"/>
      <c r="F7" s="765"/>
      <c r="G7" s="765"/>
      <c r="H7" s="765"/>
    </row>
    <row r="8" spans="1:8" ht="12">
      <c r="A8" s="765" t="s">
        <v>496</v>
      </c>
      <c r="B8" s="765"/>
      <c r="C8" s="765"/>
      <c r="D8" s="765"/>
      <c r="E8" s="765"/>
      <c r="F8" s="765"/>
      <c r="G8" s="765"/>
      <c r="H8" s="765"/>
    </row>
    <row r="9" spans="1:8" ht="12">
      <c r="A9" s="765" t="s">
        <v>497</v>
      </c>
      <c r="B9" s="765"/>
      <c r="C9" s="765"/>
      <c r="D9" s="765"/>
      <c r="E9" s="765"/>
      <c r="F9" s="765"/>
      <c r="G9" s="765"/>
      <c r="H9" s="765"/>
    </row>
    <row r="10" spans="1:8" ht="12">
      <c r="A10" s="244"/>
      <c r="B10" s="244"/>
      <c r="C10" s="244"/>
      <c r="D10" s="244"/>
      <c r="E10" s="244"/>
      <c r="F10" s="244"/>
      <c r="G10" s="244"/>
      <c r="H10" s="244"/>
    </row>
    <row r="12" spans="1:8" s="236" customFormat="1" ht="47.4" customHeight="1">
      <c r="A12" s="766" t="s">
        <v>498</v>
      </c>
      <c r="B12" s="766"/>
      <c r="C12" s="766"/>
      <c r="D12" s="245" t="s">
        <v>499</v>
      </c>
      <c r="E12" s="245" t="s">
        <v>500</v>
      </c>
      <c r="F12" s="245" t="s">
        <v>501</v>
      </c>
      <c r="G12" s="245" t="s">
        <v>502</v>
      </c>
      <c r="H12" s="246" t="s">
        <v>503</v>
      </c>
    </row>
    <row r="13" spans="1:8" s="237" customFormat="1" ht="18" customHeight="1">
      <c r="A13" s="767" t="s">
        <v>504</v>
      </c>
      <c r="B13" s="767"/>
      <c r="C13" s="767"/>
      <c r="D13" s="484">
        <f>SUM(D14:D25)</f>
        <v>-2950000</v>
      </c>
      <c r="E13" s="484">
        <f>SUM(E14:E25)</f>
        <v>-65157365</v>
      </c>
      <c r="F13" s="484">
        <f>SUM(F14:F25)</f>
        <v>-268114270.50999999</v>
      </c>
      <c r="G13" s="484">
        <f>SUM(G14:G25)</f>
        <v>0</v>
      </c>
      <c r="H13" s="484">
        <f>SUM(H14:H26)</f>
        <v>-336221635.50999999</v>
      </c>
    </row>
    <row r="14" spans="1:8">
      <c r="A14" s="485"/>
      <c r="B14" s="249"/>
      <c r="C14" s="250"/>
      <c r="D14" s="251"/>
      <c r="E14" s="251"/>
      <c r="F14" s="251"/>
      <c r="G14" s="486"/>
      <c r="H14" s="251"/>
    </row>
    <row r="15" spans="1:8" hidden="1">
      <c r="A15" s="485">
        <v>0</v>
      </c>
      <c r="B15" s="253" t="s">
        <v>25</v>
      </c>
      <c r="C15" s="254"/>
      <c r="D15" s="255">
        <f>+D66</f>
        <v>0</v>
      </c>
      <c r="E15" s="255">
        <f>+E66</f>
        <v>0</v>
      </c>
      <c r="F15" s="255">
        <f>+F66</f>
        <v>0</v>
      </c>
      <c r="G15" s="487">
        <f>+G66</f>
        <v>0</v>
      </c>
      <c r="H15" s="255">
        <f>SUM(D15:G15)</f>
        <v>0</v>
      </c>
    </row>
    <row r="16" spans="1:8" hidden="1">
      <c r="A16" s="485"/>
      <c r="B16" s="253"/>
      <c r="C16" s="254"/>
      <c r="D16" s="255"/>
      <c r="E16" s="255"/>
      <c r="F16" s="255"/>
      <c r="G16" s="487"/>
      <c r="H16" s="255"/>
    </row>
    <row r="17" spans="1:8">
      <c r="A17" s="485">
        <v>1</v>
      </c>
      <c r="B17" s="253" t="s">
        <v>65</v>
      </c>
      <c r="C17" s="254"/>
      <c r="D17" s="255">
        <f>+D93</f>
        <v>-450000</v>
      </c>
      <c r="E17" s="255">
        <f>+E93</f>
        <v>-55000000</v>
      </c>
      <c r="F17" s="255">
        <f>+F93</f>
        <v>0</v>
      </c>
      <c r="G17" s="487">
        <f>+G93</f>
        <v>0</v>
      </c>
      <c r="H17" s="255">
        <f t="shared" ref="H17:H25" si="0">SUM(D17:G17)</f>
        <v>-55450000</v>
      </c>
    </row>
    <row r="18" spans="1:8">
      <c r="A18" s="485"/>
      <c r="B18" s="253"/>
      <c r="C18" s="254"/>
      <c r="D18" s="255"/>
      <c r="E18" s="255"/>
      <c r="F18" s="255"/>
      <c r="G18" s="487"/>
      <c r="H18" s="255"/>
    </row>
    <row r="19" spans="1:8">
      <c r="A19" s="485">
        <v>2</v>
      </c>
      <c r="B19" s="253" t="s">
        <v>505</v>
      </c>
      <c r="C19" s="254"/>
      <c r="D19" s="255">
        <f>+D147</f>
        <v>-500000</v>
      </c>
      <c r="E19" s="255">
        <f>+E147</f>
        <v>-2152276</v>
      </c>
      <c r="F19" s="255">
        <f>+F147</f>
        <v>0</v>
      </c>
      <c r="G19" s="487">
        <f>+G147</f>
        <v>0</v>
      </c>
      <c r="H19" s="255">
        <f t="shared" si="0"/>
        <v>-2652276</v>
      </c>
    </row>
    <row r="20" spans="1:8">
      <c r="A20" s="485"/>
      <c r="B20" s="253"/>
      <c r="C20" s="254"/>
      <c r="D20" s="255"/>
      <c r="E20" s="255"/>
      <c r="F20" s="255"/>
      <c r="G20" s="487"/>
      <c r="H20" s="255"/>
    </row>
    <row r="21" spans="1:8">
      <c r="A21" s="485">
        <v>5</v>
      </c>
      <c r="B21" s="253" t="s">
        <v>157</v>
      </c>
      <c r="C21" s="254"/>
      <c r="D21" s="255">
        <f>+D185</f>
        <v>-2000000</v>
      </c>
      <c r="E21" s="255">
        <f>+E185</f>
        <v>-4400000</v>
      </c>
      <c r="F21" s="255">
        <f>+F185</f>
        <v>-268114270.50999999</v>
      </c>
      <c r="G21" s="487">
        <f>+G185</f>
        <v>0</v>
      </c>
      <c r="H21" s="255">
        <f t="shared" si="0"/>
        <v>-274514270.50999999</v>
      </c>
    </row>
    <row r="22" spans="1:8" hidden="1">
      <c r="A22" s="485"/>
      <c r="B22" s="253"/>
      <c r="C22" s="254"/>
      <c r="D22" s="255"/>
      <c r="E22" s="255"/>
      <c r="F22" s="255"/>
      <c r="G22" s="487"/>
      <c r="H22" s="255"/>
    </row>
    <row r="23" spans="1:8" hidden="1">
      <c r="A23" s="485">
        <v>6</v>
      </c>
      <c r="B23" s="253" t="s">
        <v>185</v>
      </c>
      <c r="C23" s="254"/>
      <c r="D23" s="255">
        <f>+D211</f>
        <v>0</v>
      </c>
      <c r="E23" s="255">
        <f>+E211</f>
        <v>0</v>
      </c>
      <c r="F23" s="255">
        <v>0</v>
      </c>
      <c r="G23" s="487">
        <v>0</v>
      </c>
      <c r="H23" s="255">
        <f t="shared" si="0"/>
        <v>0</v>
      </c>
    </row>
    <row r="24" spans="1:8">
      <c r="A24" s="485"/>
      <c r="B24" s="253"/>
      <c r="C24" s="254"/>
      <c r="D24" s="255"/>
      <c r="E24" s="255"/>
      <c r="F24" s="255"/>
      <c r="G24" s="487"/>
      <c r="H24" s="255"/>
    </row>
    <row r="25" spans="1:8">
      <c r="A25" s="488">
        <v>9</v>
      </c>
      <c r="B25" s="257" t="s">
        <v>192</v>
      </c>
      <c r="C25" s="258"/>
      <c r="D25" s="255">
        <f>+D225</f>
        <v>0</v>
      </c>
      <c r="E25" s="255">
        <f>+E225</f>
        <v>-3605089</v>
      </c>
      <c r="F25" s="255">
        <f>+F225</f>
        <v>0</v>
      </c>
      <c r="G25" s="487">
        <f>+G225</f>
        <v>0</v>
      </c>
      <c r="H25" s="255">
        <f t="shared" si="0"/>
        <v>-3605089</v>
      </c>
    </row>
    <row r="26" spans="1:8">
      <c r="A26" s="260"/>
      <c r="B26" s="489"/>
      <c r="C26" s="261"/>
      <c r="D26" s="262"/>
      <c r="E26" s="262"/>
      <c r="F26" s="262"/>
      <c r="G26" s="490"/>
      <c r="H26" s="262"/>
    </row>
    <row r="27" spans="1:8" hidden="1">
      <c r="B27" s="263"/>
      <c r="C27" s="264"/>
      <c r="D27" s="265"/>
      <c r="E27" s="265"/>
      <c r="F27" s="265"/>
      <c r="G27" s="265"/>
      <c r="H27" s="265"/>
    </row>
    <row r="28" spans="1:8" hidden="1">
      <c r="B28" s="263"/>
      <c r="C28" s="264"/>
      <c r="D28" s="265">
        <f>+D64</f>
        <v>-2950000</v>
      </c>
      <c r="E28" s="265">
        <f>+E64</f>
        <v>-65157365</v>
      </c>
      <c r="F28" s="265">
        <f>+F64</f>
        <v>-268114270.50999999</v>
      </c>
      <c r="G28" s="265">
        <f>+G64</f>
        <v>0</v>
      </c>
      <c r="H28" s="265">
        <f>+H64</f>
        <v>-336221635.50999999</v>
      </c>
    </row>
    <row r="29" spans="1:8" hidden="1">
      <c r="B29" s="263"/>
      <c r="C29" s="264"/>
      <c r="D29" s="265">
        <f>+D65</f>
        <v>0</v>
      </c>
      <c r="E29" s="265">
        <f>+E13-E28</f>
        <v>0</v>
      </c>
      <c r="F29" s="265">
        <f>+F13-F28</f>
        <v>0</v>
      </c>
      <c r="G29" s="265">
        <f>+G13-G28</f>
        <v>0</v>
      </c>
      <c r="H29" s="265">
        <f>+H13-H28</f>
        <v>0</v>
      </c>
    </row>
    <row r="30" spans="1:8" ht="12.6" customHeight="1">
      <c r="B30" s="263"/>
      <c r="C30" s="264"/>
      <c r="D30" s="265"/>
      <c r="E30" s="265"/>
      <c r="F30" s="265"/>
      <c r="G30" s="265"/>
      <c r="H30" s="265"/>
    </row>
    <row r="31" spans="1:8" ht="12.6" customHeight="1">
      <c r="B31" s="263"/>
      <c r="C31" s="264"/>
      <c r="D31" s="265"/>
      <c r="E31" s="265"/>
      <c r="F31" s="265"/>
      <c r="G31" s="265"/>
      <c r="H31" s="265"/>
    </row>
    <row r="32" spans="1:8" ht="12.6" customHeight="1">
      <c r="B32" s="263"/>
      <c r="C32" s="264"/>
      <c r="D32" s="265"/>
      <c r="E32" s="265"/>
      <c r="F32" s="265"/>
      <c r="G32" s="265"/>
      <c r="H32" s="265"/>
    </row>
    <row r="33" spans="2:8" ht="12.6" customHeight="1">
      <c r="B33" s="263"/>
      <c r="C33" s="264"/>
      <c r="D33" s="265"/>
      <c r="E33" s="265"/>
      <c r="F33" s="265"/>
      <c r="G33" s="265"/>
      <c r="H33" s="265"/>
    </row>
    <row r="34" spans="2:8" ht="12.6" customHeight="1">
      <c r="B34" s="263"/>
      <c r="C34" s="264"/>
      <c r="D34" s="265"/>
      <c r="E34" s="265"/>
      <c r="F34" s="265"/>
      <c r="G34" s="265"/>
      <c r="H34" s="265"/>
    </row>
    <row r="35" spans="2:8" ht="12.6" hidden="1" customHeight="1">
      <c r="H35" s="265"/>
    </row>
    <row r="36" spans="2:8" ht="12.6" hidden="1" customHeight="1">
      <c r="H36" s="265"/>
    </row>
    <row r="37" spans="2:8" ht="12.6" hidden="1" customHeight="1">
      <c r="H37" s="265"/>
    </row>
    <row r="38" spans="2:8" ht="12.6" hidden="1" customHeight="1">
      <c r="H38" s="265"/>
    </row>
    <row r="39" spans="2:8" ht="12.6" hidden="1" customHeight="1">
      <c r="H39" s="265"/>
    </row>
    <row r="40" spans="2:8" hidden="1">
      <c r="H40" s="265"/>
    </row>
    <row r="41" spans="2:8" hidden="1">
      <c r="H41" s="265"/>
    </row>
    <row r="42" spans="2:8" hidden="1">
      <c r="H42" s="265"/>
    </row>
    <row r="43" spans="2:8" hidden="1">
      <c r="H43" s="265"/>
    </row>
    <row r="44" spans="2:8" hidden="1">
      <c r="H44" s="265"/>
    </row>
    <row r="45" spans="2:8" hidden="1">
      <c r="H45" s="265"/>
    </row>
    <row r="46" spans="2:8" hidden="1">
      <c r="H46" s="265"/>
    </row>
    <row r="47" spans="2:8" hidden="1">
      <c r="H47" s="265"/>
    </row>
    <row r="48" spans="2:8" hidden="1">
      <c r="H48" s="265"/>
    </row>
    <row r="49" spans="1:8" hidden="1">
      <c r="H49" s="265"/>
    </row>
    <row r="50" spans="1:8" hidden="1">
      <c r="H50" s="265"/>
    </row>
    <row r="51" spans="1:8" ht="15.6" hidden="1">
      <c r="A51" s="731" t="s">
        <v>16</v>
      </c>
      <c r="B51" s="731"/>
      <c r="C51" s="731"/>
      <c r="D51" s="731"/>
      <c r="E51" s="731"/>
      <c r="F51" s="731"/>
      <c r="G51" s="731"/>
      <c r="H51" s="731"/>
    </row>
    <row r="52" spans="1:8" ht="15.6" hidden="1">
      <c r="A52" s="243"/>
      <c r="B52" s="243"/>
      <c r="C52" s="243"/>
      <c r="D52" s="243"/>
      <c r="E52" s="243"/>
      <c r="F52" s="243"/>
      <c r="G52" s="243"/>
      <c r="H52" s="243"/>
    </row>
    <row r="53" spans="1:8" ht="15.6" hidden="1">
      <c r="A53" s="763" t="s">
        <v>793</v>
      </c>
      <c r="B53" s="764"/>
      <c r="C53" s="764"/>
      <c r="D53" s="764"/>
      <c r="E53" s="764"/>
      <c r="F53" s="764"/>
      <c r="G53" s="764"/>
      <c r="H53" s="764"/>
    </row>
    <row r="54" spans="1:8" ht="12" hidden="1">
      <c r="A54" s="244"/>
      <c r="B54" s="244"/>
      <c r="C54" s="244"/>
      <c r="D54" s="244"/>
      <c r="E54" s="244"/>
      <c r="F54" s="244"/>
      <c r="G54" s="244"/>
      <c r="H54" s="244"/>
    </row>
    <row r="55" spans="1:8" ht="12" hidden="1">
      <c r="A55" s="244"/>
      <c r="B55" s="244"/>
      <c r="C55" s="244"/>
      <c r="D55" s="244"/>
      <c r="E55" s="244"/>
      <c r="F55" s="244"/>
      <c r="G55" s="244"/>
      <c r="H55" s="244"/>
    </row>
    <row r="56" spans="1:8" ht="12">
      <c r="A56" s="765" t="s">
        <v>506</v>
      </c>
      <c r="B56" s="765"/>
      <c r="C56" s="765"/>
      <c r="D56" s="765"/>
      <c r="E56" s="765"/>
      <c r="F56" s="765"/>
      <c r="G56" s="765"/>
      <c r="H56" s="765"/>
    </row>
    <row r="57" spans="1:8" ht="12">
      <c r="A57" s="765" t="s">
        <v>507</v>
      </c>
      <c r="B57" s="765"/>
      <c r="C57" s="765"/>
      <c r="D57" s="765"/>
      <c r="E57" s="765"/>
      <c r="F57" s="765"/>
      <c r="G57" s="765"/>
      <c r="H57" s="765"/>
    </row>
    <row r="58" spans="1:8" ht="12">
      <c r="A58" s="765" t="s">
        <v>497</v>
      </c>
      <c r="B58" s="765"/>
      <c r="C58" s="765"/>
      <c r="D58" s="765"/>
      <c r="E58" s="765"/>
      <c r="F58" s="765"/>
      <c r="G58" s="765"/>
      <c r="H58" s="765"/>
    </row>
    <row r="59" spans="1:8" ht="12">
      <c r="A59" s="244"/>
      <c r="B59" s="244"/>
      <c r="C59" s="244"/>
      <c r="D59" s="244"/>
      <c r="E59" s="244"/>
      <c r="F59" s="244"/>
      <c r="G59" s="244"/>
      <c r="H59" s="244"/>
    </row>
    <row r="60" spans="1:8">
      <c r="B60" s="266"/>
      <c r="C60" s="266"/>
      <c r="D60" s="266"/>
      <c r="E60" s="266"/>
      <c r="F60" s="266"/>
      <c r="G60" s="266"/>
      <c r="H60" s="266"/>
    </row>
    <row r="61" spans="1:8" s="238" customFormat="1" hidden="1">
      <c r="B61" s="266"/>
      <c r="C61" s="266"/>
      <c r="D61" s="267">
        <f>+'IND-ESTR-CLASIF '!E211</f>
        <v>-2950000</v>
      </c>
      <c r="E61" s="267">
        <f>+'IND-ESTR-CLASIF '!E1830</f>
        <v>-65157365</v>
      </c>
      <c r="F61" s="267">
        <f>+'IND-ESTR-CLASIF '!E2351</f>
        <v>-268114270.50999999</v>
      </c>
      <c r="G61" s="267">
        <f>-'IND-ESTR-CLASIF '!E2385</f>
        <v>0</v>
      </c>
      <c r="H61" s="267">
        <f>+'IND-ESTR-CLASIF '!E2390</f>
        <v>-336221635.50999999</v>
      </c>
    </row>
    <row r="62" spans="1:8" hidden="1">
      <c r="B62" s="263"/>
      <c r="C62" s="264"/>
      <c r="D62" s="265">
        <f>+D64-D61</f>
        <v>0</v>
      </c>
      <c r="E62" s="265">
        <f>+E64-E61</f>
        <v>0</v>
      </c>
      <c r="F62" s="265">
        <f>+F64-F61</f>
        <v>0</v>
      </c>
      <c r="G62" s="265">
        <f>+G64-G61</f>
        <v>0</v>
      </c>
      <c r="H62" s="265">
        <f>+H64-H61</f>
        <v>0</v>
      </c>
    </row>
    <row r="63" spans="1:8" ht="48.6" customHeight="1">
      <c r="A63" s="768" t="s">
        <v>508</v>
      </c>
      <c r="B63" s="766" t="s">
        <v>498</v>
      </c>
      <c r="C63" s="766"/>
      <c r="D63" s="246" t="s">
        <v>499</v>
      </c>
      <c r="E63" s="246" t="s">
        <v>500</v>
      </c>
      <c r="F63" s="246" t="s">
        <v>501</v>
      </c>
      <c r="G63" s="246" t="s">
        <v>502</v>
      </c>
      <c r="H63" s="246" t="s">
        <v>503</v>
      </c>
    </row>
    <row r="64" spans="1:8" s="239" customFormat="1" ht="15.6" customHeight="1">
      <c r="A64" s="768"/>
      <c r="B64" s="767" t="s">
        <v>504</v>
      </c>
      <c r="C64" s="767"/>
      <c r="D64" s="491">
        <f>+D66+D93+D147+D225+D185+D211</f>
        <v>-2950000</v>
      </c>
      <c r="E64" s="491">
        <f>+E66+E93+E147+E225+E185+E211</f>
        <v>-65157365</v>
      </c>
      <c r="F64" s="491">
        <f>+F66+F93+F147+F225+F185+F211</f>
        <v>-268114270.50999999</v>
      </c>
      <c r="G64" s="491">
        <f>+G66+G93+G147+G225+G185+G211</f>
        <v>0</v>
      </c>
      <c r="H64" s="491">
        <f>+H66+H93+H147+H225+H185+H211</f>
        <v>-336221635.50999999</v>
      </c>
    </row>
    <row r="65" spans="1:8">
      <c r="A65" s="268"/>
      <c r="B65" s="273"/>
      <c r="C65" s="269"/>
      <c r="D65" s="285"/>
      <c r="E65" s="285"/>
      <c r="F65" s="285"/>
      <c r="G65" s="285"/>
      <c r="H65" s="285"/>
    </row>
    <row r="66" spans="1:8" hidden="1">
      <c r="A66" s="86" t="s">
        <v>23</v>
      </c>
      <c r="B66" s="87">
        <v>0</v>
      </c>
      <c r="C66" s="271" t="s">
        <v>25</v>
      </c>
      <c r="D66" s="272">
        <f>+D77+D83+D87+D68+D73</f>
        <v>0</v>
      </c>
      <c r="E66" s="272">
        <f>+E77+E83+E87+E68+E73</f>
        <v>0</v>
      </c>
      <c r="F66" s="272">
        <f>+F77+F83+F87+F68+F73</f>
        <v>0</v>
      </c>
      <c r="G66" s="272">
        <f>+G77+G83+G87+G68+G73</f>
        <v>0</v>
      </c>
      <c r="H66" s="272">
        <f>+H77+H83+H87+H68+H73</f>
        <v>0</v>
      </c>
    </row>
    <row r="67" spans="1:8" hidden="1">
      <c r="A67" s="268"/>
      <c r="B67" s="90"/>
      <c r="C67" s="273"/>
      <c r="D67" s="274"/>
      <c r="E67" s="274"/>
      <c r="F67" s="274"/>
      <c r="G67" s="274"/>
      <c r="H67" s="274"/>
    </row>
    <row r="68" spans="1:8" hidden="1">
      <c r="A68" s="275" t="s">
        <v>26</v>
      </c>
      <c r="B68" s="276" t="s">
        <v>27</v>
      </c>
      <c r="C68" s="277" t="s">
        <v>28</v>
      </c>
      <c r="D68" s="278">
        <f>SUM(D69:D71)</f>
        <v>0</v>
      </c>
      <c r="E68" s="278">
        <f>SUM(E69:E71)</f>
        <v>0</v>
      </c>
      <c r="F68" s="278">
        <f>SUM(F69:F71)</f>
        <v>0</v>
      </c>
      <c r="G68" s="278">
        <f>SUM(G69:G70)</f>
        <v>0</v>
      </c>
      <c r="H68" s="278">
        <f>SUM(H69:H71)</f>
        <v>0</v>
      </c>
    </row>
    <row r="69" spans="1:8" hidden="1">
      <c r="A69" s="80" t="s">
        <v>26</v>
      </c>
      <c r="B69" s="279" t="s">
        <v>29</v>
      </c>
      <c r="C69" s="280" t="s">
        <v>30</v>
      </c>
      <c r="D69" s="274">
        <f>'IND-ESTR-CLASIF '!D85</f>
        <v>0</v>
      </c>
      <c r="E69" s="274">
        <f>+'IND-ESTR-CLASIF '!D290+'IND-ESTR-CLASIF '!D483+'IND-ESTR-CLASIF '!D703+'IND-ESTR-CLASIF '!D1202+'IND-ESTR-CLASIF '!D1384+'IND-ESTR-CLASIF '!D1444+'IND-ESTR-CLASIF '!D943+'IND-ESTR-CLASIF '!D234+'IND-ESTR-CLASIF '!D373+'IND-ESTR-CLASIF '!D426+'IND-ESTR-CLASIF '!D660+'IND-ESTR-CLASIF '!D1117+'IND-ESTR-CLASIF '!D1768+'IND-ESTR-CLASIF '!D1268</f>
        <v>0</v>
      </c>
      <c r="F69" s="274">
        <f>'IND-ESTR-CLASIF '!D191+'IND-ESTR-CLASIF '!D1973+'IND-ESTR-CLASIF '!D2189+'IND-ESTR-CLASIF '!D2130</f>
        <v>0</v>
      </c>
      <c r="G69" s="274">
        <v>0</v>
      </c>
      <c r="H69" s="274">
        <f>SUM(D69:G69)</f>
        <v>0</v>
      </c>
    </row>
    <row r="70" spans="1:8" hidden="1">
      <c r="A70" s="80" t="s">
        <v>26</v>
      </c>
      <c r="B70" s="279" t="s">
        <v>31</v>
      </c>
      <c r="C70" s="280" t="s">
        <v>32</v>
      </c>
      <c r="D70" s="274">
        <f>+'IND-ESTR-CLASIF '!D86</f>
        <v>0</v>
      </c>
      <c r="E70" s="274">
        <f>-'IND-ESTR-CLASIF '!D1769+'IND-ESTR-CLASIF '!D1445+'IND-ESTR-CLASIF '!D484</f>
        <v>0</v>
      </c>
      <c r="F70" s="274">
        <v>0</v>
      </c>
      <c r="G70" s="274">
        <v>0</v>
      </c>
      <c r="H70" s="274">
        <f>SUM(D70:G70)</f>
        <v>0</v>
      </c>
    </row>
    <row r="71" spans="1:8" hidden="1">
      <c r="A71" s="80" t="s">
        <v>26</v>
      </c>
      <c r="B71" s="279" t="s">
        <v>33</v>
      </c>
      <c r="C71" s="280" t="s">
        <v>426</v>
      </c>
      <c r="D71" s="274">
        <f>+'IND-ESTR-CLASIF '!D87</f>
        <v>0</v>
      </c>
      <c r="E71" s="274">
        <v>0</v>
      </c>
      <c r="F71" s="274">
        <f>+'IND-ESTR-CLASIF '!D1885</f>
        <v>0</v>
      </c>
      <c r="G71" s="274">
        <v>0</v>
      </c>
      <c r="H71" s="274">
        <f>SUM(D71:G71)</f>
        <v>0</v>
      </c>
    </row>
    <row r="72" spans="1:8" hidden="1">
      <c r="A72" s="268"/>
      <c r="B72" s="90"/>
      <c r="C72" s="273"/>
      <c r="D72" s="274"/>
      <c r="E72" s="274"/>
      <c r="F72" s="274"/>
      <c r="G72" s="274"/>
      <c r="H72" s="274"/>
    </row>
    <row r="73" spans="1:8" hidden="1">
      <c r="A73" s="275" t="s">
        <v>26</v>
      </c>
      <c r="B73" s="287">
        <v>0.02</v>
      </c>
      <c r="C73" s="492" t="s">
        <v>36</v>
      </c>
      <c r="D73" s="278">
        <f>SUM(D74:D75)</f>
        <v>0</v>
      </c>
      <c r="E73" s="278">
        <f t="shared" ref="E73:H73" si="1">SUM(E74:E75)</f>
        <v>0</v>
      </c>
      <c r="F73" s="278">
        <f t="shared" si="1"/>
        <v>0</v>
      </c>
      <c r="G73" s="278">
        <f t="shared" si="1"/>
        <v>0</v>
      </c>
      <c r="H73" s="278">
        <f t="shared" si="1"/>
        <v>0</v>
      </c>
    </row>
    <row r="74" spans="1:8" hidden="1">
      <c r="A74" s="80" t="s">
        <v>26</v>
      </c>
      <c r="B74" s="279" t="s">
        <v>37</v>
      </c>
      <c r="C74" s="280" t="s">
        <v>38</v>
      </c>
      <c r="D74" s="274">
        <f>+-'IND-ESTR-CLASIF '!D90</f>
        <v>0</v>
      </c>
      <c r="E74" s="274">
        <f>+'IND-ESTR-CLASIF '!D1448</f>
        <v>0</v>
      </c>
      <c r="F74" s="274">
        <v>0</v>
      </c>
      <c r="G74" s="274">
        <v>0</v>
      </c>
      <c r="H74" s="274">
        <f>SUM(D74:G74)</f>
        <v>0</v>
      </c>
    </row>
    <row r="75" spans="1:8" hidden="1">
      <c r="A75" s="493" t="s">
        <v>26</v>
      </c>
      <c r="B75" s="412" t="s">
        <v>39</v>
      </c>
      <c r="C75" s="289" t="s">
        <v>40</v>
      </c>
      <c r="D75" s="274">
        <f>+'IND-ESTR-CLASIF '!D91</f>
        <v>0</v>
      </c>
      <c r="E75" s="274"/>
      <c r="F75" s="274"/>
      <c r="G75" s="274"/>
      <c r="H75" s="274">
        <f>SUM(D75:G75)</f>
        <v>0</v>
      </c>
    </row>
    <row r="76" spans="1:8" hidden="1">
      <c r="A76" s="493"/>
      <c r="B76" s="412"/>
      <c r="C76" s="289"/>
      <c r="D76" s="274"/>
      <c r="E76" s="274"/>
      <c r="F76" s="274"/>
      <c r="G76" s="274"/>
      <c r="H76" s="274"/>
    </row>
    <row r="77" spans="1:8" hidden="1">
      <c r="A77" s="275" t="s">
        <v>26</v>
      </c>
      <c r="B77" s="276" t="s">
        <v>41</v>
      </c>
      <c r="C77" s="277" t="s">
        <v>42</v>
      </c>
      <c r="D77" s="278">
        <f>SUM(D78:D81)</f>
        <v>0</v>
      </c>
      <c r="E77" s="278">
        <f>SUM(E78:E81)</f>
        <v>0</v>
      </c>
      <c r="F77" s="278">
        <f>SUM(F78:F81)</f>
        <v>0</v>
      </c>
      <c r="G77" s="278">
        <f>SUM(G78:G79)</f>
        <v>0</v>
      </c>
      <c r="H77" s="278">
        <f>SUM(H78:H81)</f>
        <v>0</v>
      </c>
    </row>
    <row r="78" spans="1:8" hidden="1">
      <c r="A78" s="281" t="s">
        <v>26</v>
      </c>
      <c r="B78" s="279" t="s">
        <v>43</v>
      </c>
      <c r="C78" s="273" t="s">
        <v>44</v>
      </c>
      <c r="D78" s="274">
        <f>'IND-ESTR-CLASIF '!D94</f>
        <v>0</v>
      </c>
      <c r="E78" s="274">
        <f>'IND-ESTR-CLASIF '!D237+'IND-ESTR-CLASIF '!D293+'IND-ESTR-CLASIF '!D376+'IND-ESTR-CLASIF '!D429+'IND-ESTR-CLASIF '!D487+'IND-ESTR-CLASIF '!D663+'IND-ESTR-CLASIF '!D706+'IND-ESTR-CLASIF '!D946+'IND-ESTR-CLASIF '!D1120+'IND-ESTR-CLASIF '!D1205-'IND-ESTR-CLASIF '!D1390+'IND-ESTR-CLASIF '!D1451</f>
        <v>0</v>
      </c>
      <c r="F78" s="274">
        <f>+'IND-ESTR-CLASIF '!D1888+'IND-ESTR-CLASIF '!D2102+'IND-ESTR-CLASIF '!D1924</f>
        <v>0</v>
      </c>
      <c r="G78" s="274">
        <v>0</v>
      </c>
      <c r="H78" s="274">
        <f>SUM(D78:G78)</f>
        <v>0</v>
      </c>
    </row>
    <row r="79" spans="1:8" hidden="1">
      <c r="A79" s="281" t="s">
        <v>26</v>
      </c>
      <c r="B79" s="279" t="s">
        <v>45</v>
      </c>
      <c r="C79" s="273" t="s">
        <v>46</v>
      </c>
      <c r="D79" s="274">
        <f>'IND-ESTR-CLASIF '!D95</f>
        <v>0</v>
      </c>
      <c r="E79" s="274">
        <f>'IND-ESTR-CLASIF '!D294+'IND-ESTR-CLASIF '!D488+'IND-ESTR-CLASIF '!D707+'IND-ESTR-CLASIF '!D1206+'IND-ESTR-CLASIF '!D1391+'IND-ESTR-CLASIF '!D1452+'IND-ESTR-CLASIF '!D238+'IND-ESTR-CLASIF '!D378+'IND-ESTR-CLASIF '!D430+'IND-ESTR-CLASIF '!D664+'IND-ESTR-CLASIF '!D947+'IND-ESTR-CLASIF '!D1121+'IND-ESTR-CLASIF '!D1773+'IND-ESTR-CLASIF '!D1275</f>
        <v>0</v>
      </c>
      <c r="F79" s="274">
        <f>+'IND-ESTR-CLASIF '!D1889+'IND-ESTR-CLASIF '!D1977+'IND-ESTR-CLASIF '!D2134+'IND-ESTR-CLASIF '!D2193</f>
        <v>0</v>
      </c>
      <c r="G79" s="274">
        <v>0</v>
      </c>
      <c r="H79" s="274">
        <f>SUM(D79:G79)</f>
        <v>0</v>
      </c>
    </row>
    <row r="80" spans="1:8" hidden="1">
      <c r="A80" s="281" t="s">
        <v>26</v>
      </c>
      <c r="B80" s="279" t="s">
        <v>47</v>
      </c>
      <c r="C80" s="273" t="s">
        <v>48</v>
      </c>
      <c r="D80" s="274">
        <f>+'IND-ESTR-CLASIF '!D96</f>
        <v>0</v>
      </c>
      <c r="E80" s="274">
        <f>+'IND-ESTR-CLASIF '!D239+'IND-ESTR-CLASIF '!D431+'IND-ESTR-CLASIF '!D489+'IND-ESTR-CLASIF '!D708+'IND-ESTR-CLASIF '!D948+'IND-ESTR-CLASIF '!D1392+'IND-ESTR-CLASIF '!D1453</f>
        <v>0</v>
      </c>
      <c r="F80" s="274">
        <f>+'IND-ESTR-CLASIF '!D2103+'IND-ESTR-CLASIF '!D1926+'IND-ESTR-CLASIF '!D2194</f>
        <v>0</v>
      </c>
      <c r="G80" s="274">
        <v>0</v>
      </c>
      <c r="H80" s="274">
        <f>SUM(D80:G80)</f>
        <v>0</v>
      </c>
    </row>
    <row r="81" spans="1:8" hidden="1">
      <c r="A81" s="281" t="s">
        <v>26</v>
      </c>
      <c r="B81" s="279" t="s">
        <v>342</v>
      </c>
      <c r="C81" s="273" t="s">
        <v>343</v>
      </c>
      <c r="D81" s="274">
        <v>0</v>
      </c>
      <c r="E81" s="274">
        <f>-'IND-ESTR-CLASIF '!D1393+'IND-ESTR-CLASIF '!D666</f>
        <v>0</v>
      </c>
      <c r="F81" s="274">
        <v>0</v>
      </c>
      <c r="G81" s="274"/>
      <c r="H81" s="274">
        <f>SUM(D81:G81)</f>
        <v>0</v>
      </c>
    </row>
    <row r="82" spans="1:8" hidden="1">
      <c r="A82" s="494"/>
      <c r="B82" s="494"/>
      <c r="C82" s="273"/>
      <c r="D82" s="274"/>
      <c r="E82" s="274"/>
      <c r="F82" s="274"/>
      <c r="G82" s="274"/>
      <c r="H82" s="274"/>
    </row>
    <row r="83" spans="1:8" ht="20.399999999999999" hidden="1">
      <c r="A83" s="275" t="s">
        <v>49</v>
      </c>
      <c r="B83" s="276" t="s">
        <v>50</v>
      </c>
      <c r="C83" s="282" t="s">
        <v>403</v>
      </c>
      <c r="D83" s="278">
        <f>SUM(D84:D85)</f>
        <v>0</v>
      </c>
      <c r="E83" s="278">
        <f>SUM(E84:E85)</f>
        <v>0</v>
      </c>
      <c r="F83" s="278">
        <f>SUM(F84:F85)</f>
        <v>0</v>
      </c>
      <c r="G83" s="278">
        <f>SUM(G84:G85)</f>
        <v>0</v>
      </c>
      <c r="H83" s="278">
        <f>SUM(H84:H85)</f>
        <v>0</v>
      </c>
    </row>
    <row r="84" spans="1:8" ht="20.399999999999999" hidden="1">
      <c r="A84" s="281" t="s">
        <v>49</v>
      </c>
      <c r="B84" s="279" t="s">
        <v>52</v>
      </c>
      <c r="C84" s="283" t="s">
        <v>262</v>
      </c>
      <c r="D84" s="284">
        <f>'IND-ESTR-CLASIF '!D99</f>
        <v>0</v>
      </c>
      <c r="E84" s="284">
        <f>'IND-ESTR-CLASIF '!D297+'IND-ESTR-CLASIF '!D492+'IND-ESTR-CLASIF '!D711+'IND-ESTR-CLASIF '!D1210+'IND-ESTR-CLASIF '!D1396+'IND-ESTR-CLASIF '!D1456+'IND-ESTR-CLASIF '!D242+'IND-ESTR-CLASIF '!D381+'IND-ESTR-CLASIF '!D434+'IND-ESTR-CLASIF '!D669+'IND-ESTR-CLASIF '!D951+'IND-ESTR-CLASIF '!D1124+'IND-ESTR-CLASIF '!D1777+'IND-ESTR-CLASIF '!D1279</f>
        <v>0</v>
      </c>
      <c r="F84" s="284">
        <f>+'IND-ESTR-CLASIF '!D1892+'IND-ESTR-CLASIF '!D1980+'IND-ESTR-CLASIF '!D2138+'IND-ESTR-CLASIF '!D2197</f>
        <v>0</v>
      </c>
      <c r="G84" s="284">
        <v>0</v>
      </c>
      <c r="H84" s="284">
        <f>SUM(D84:G84)</f>
        <v>0</v>
      </c>
    </row>
    <row r="85" spans="1:8" ht="20.399999999999999" hidden="1">
      <c r="A85" s="281" t="s">
        <v>49</v>
      </c>
      <c r="B85" s="279" t="s">
        <v>54</v>
      </c>
      <c r="C85" s="283" t="s">
        <v>55</v>
      </c>
      <c r="D85" s="284">
        <f>'IND-ESTR-CLASIF '!D100</f>
        <v>0</v>
      </c>
      <c r="E85" s="284">
        <f>+'IND-ESTR-CLASIF '!D298+'IND-ESTR-CLASIF '!D493+'IND-ESTR-CLASIF '!D712+'IND-ESTR-CLASIF '!D1211+'IND-ESTR-CLASIF '!D1397+'IND-ESTR-CLASIF '!D1457+'IND-ESTR-CLASIF '!D243+'IND-ESTR-CLASIF '!D382+'IND-ESTR-CLASIF '!D435+'IND-ESTR-CLASIF '!D670+'IND-ESTR-CLASIF '!D952+'IND-ESTR-CLASIF '!D1125+'IND-ESTR-CLASIF '!D1778+'IND-ESTR-CLASIF '!D1280</f>
        <v>0</v>
      </c>
      <c r="F85" s="284">
        <f>'IND-ESTR-CLASIF '!D1893+'IND-ESTR-CLASIF '!D1981+'IND-ESTR-CLASIF '!D2139+'IND-ESTR-CLASIF '!D2198</f>
        <v>0</v>
      </c>
      <c r="G85" s="284">
        <v>0</v>
      </c>
      <c r="H85" s="284">
        <f>SUM(D85:G85)</f>
        <v>0</v>
      </c>
    </row>
    <row r="86" spans="1:8" hidden="1">
      <c r="A86" s="268"/>
      <c r="B86" s="279"/>
      <c r="C86" s="273"/>
      <c r="D86" s="274"/>
      <c r="E86" s="274"/>
      <c r="F86" s="274"/>
      <c r="G86" s="274"/>
      <c r="H86" s="274"/>
    </row>
    <row r="87" spans="1:8" ht="20.399999999999999" hidden="1">
      <c r="A87" s="275" t="s">
        <v>49</v>
      </c>
      <c r="B87" s="276" t="s">
        <v>56</v>
      </c>
      <c r="C87" s="282" t="s">
        <v>57</v>
      </c>
      <c r="D87" s="278">
        <f>SUM(D88:D90)</f>
        <v>0</v>
      </c>
      <c r="E87" s="278">
        <f>SUM(E88:E90)</f>
        <v>0</v>
      </c>
      <c r="F87" s="278">
        <f>SUM(F88:F90)</f>
        <v>0</v>
      </c>
      <c r="G87" s="278">
        <f>SUM(G88:G90)</f>
        <v>0</v>
      </c>
      <c r="H87" s="278">
        <f>SUM(H88:H90)</f>
        <v>0</v>
      </c>
    </row>
    <row r="88" spans="1:8" ht="20.399999999999999" hidden="1">
      <c r="A88" s="281" t="s">
        <v>49</v>
      </c>
      <c r="B88" s="279" t="s">
        <v>58</v>
      </c>
      <c r="C88" s="283" t="s">
        <v>59</v>
      </c>
      <c r="D88" s="274">
        <f>'IND-ESTR-CLASIF '!D103</f>
        <v>0</v>
      </c>
      <c r="E88" s="274">
        <f>+'IND-ESTR-CLASIF '!D301+'IND-ESTR-CLASIF '!D496+'IND-ESTR-CLASIF '!D715+'IND-ESTR-CLASIF '!D1214+'IND-ESTR-CLASIF '!D1400+'IND-ESTR-CLASIF '!D1460+'IND-ESTR-CLASIF '!D246+'IND-ESTR-CLASIF '!D385+'IND-ESTR-CLASIF '!D438+'IND-ESTR-CLASIF '!D673+'IND-ESTR-CLASIF '!D955+'IND-ESTR-CLASIF '!D1128+'IND-ESTR-CLASIF '!D1781++'IND-ESTR-CLASIF '!D1283</f>
        <v>0</v>
      </c>
      <c r="F88" s="274">
        <f>+'IND-ESTR-CLASIF '!D1896+'IND-ESTR-CLASIF '!D1984+'IND-ESTR-CLASIF '!D2142+'IND-ESTR-CLASIF '!D2201</f>
        <v>0</v>
      </c>
      <c r="G88" s="274">
        <v>0</v>
      </c>
      <c r="H88" s="274">
        <f>SUM(D88:G88)</f>
        <v>0</v>
      </c>
    </row>
    <row r="89" spans="1:8" ht="20.399999999999999" hidden="1">
      <c r="A89" s="281" t="s">
        <v>49</v>
      </c>
      <c r="B89" s="279" t="s">
        <v>60</v>
      </c>
      <c r="C89" s="283" t="s">
        <v>263</v>
      </c>
      <c r="D89" s="274">
        <f>'IND-ESTR-CLASIF '!D104</f>
        <v>0</v>
      </c>
      <c r="E89" s="274">
        <f>+'IND-ESTR-CLASIF '!D302+'IND-ESTR-CLASIF '!D497+'IND-ESTR-CLASIF '!D716+'IND-ESTR-CLASIF '!D1215+'IND-ESTR-CLASIF '!D1401+'IND-ESTR-CLASIF '!D1461+'IND-ESTR-CLASIF '!D247+'IND-ESTR-CLASIF '!D386+'IND-ESTR-CLASIF '!D439+'IND-ESTR-CLASIF '!D674+'IND-ESTR-CLASIF '!D956+'IND-ESTR-CLASIF '!D1129+'IND-ESTR-CLASIF '!D1782+'IND-ESTR-CLASIF '!D1284</f>
        <v>0</v>
      </c>
      <c r="F89" s="274">
        <f>+'IND-ESTR-CLASIF '!D1897+'IND-ESTR-CLASIF '!D1985+'IND-ESTR-CLASIF '!D2143+'IND-ESTR-CLASIF '!D2202</f>
        <v>0</v>
      </c>
      <c r="G89" s="274">
        <v>0</v>
      </c>
      <c r="H89" s="274">
        <f>SUM(D89:G89)</f>
        <v>0</v>
      </c>
    </row>
    <row r="90" spans="1:8" hidden="1">
      <c r="A90" s="281" t="s">
        <v>49</v>
      </c>
      <c r="B90" s="279" t="s">
        <v>62</v>
      </c>
      <c r="C90" s="283" t="s">
        <v>63</v>
      </c>
      <c r="D90" s="274">
        <f>'IND-ESTR-CLASIF '!D105</f>
        <v>0</v>
      </c>
      <c r="E90" s="274">
        <f>'IND-ESTR-CLASIF '!D303+'IND-ESTR-CLASIF '!D498+'IND-ESTR-CLASIF '!D717+'IND-ESTR-CLASIF '!D1216+'IND-ESTR-CLASIF '!D1402+'IND-ESTR-CLASIF '!D1462+'IND-ESTR-CLASIF '!D248+'IND-ESTR-CLASIF '!D387+'IND-ESTR-CLASIF '!D440+'IND-ESTR-CLASIF '!D675+'IND-ESTR-CLASIF '!D957+'IND-ESTR-CLASIF '!D1130+'IND-ESTR-CLASIF '!D1783+'IND-ESTR-CLASIF '!D1285</f>
        <v>0</v>
      </c>
      <c r="F90" s="274">
        <f>'IND-ESTR-CLASIF '!D1898+'IND-ESTR-CLASIF '!D1986+'IND-ESTR-CLASIF '!D2144+'IND-ESTR-CLASIF '!D2203</f>
        <v>0</v>
      </c>
      <c r="G90" s="274">
        <v>0</v>
      </c>
      <c r="H90" s="274">
        <f>SUM(D90:G90)</f>
        <v>0</v>
      </c>
    </row>
    <row r="91" spans="1:8" hidden="1">
      <c r="A91" s="268"/>
      <c r="B91" s="273"/>
      <c r="C91" s="273"/>
      <c r="D91" s="285"/>
      <c r="E91" s="285"/>
      <c r="F91" s="285"/>
      <c r="G91" s="285"/>
      <c r="H91" s="285"/>
    </row>
    <row r="92" spans="1:8" hidden="1">
      <c r="A92" s="268"/>
      <c r="B92" s="273"/>
      <c r="C92" s="273"/>
      <c r="D92" s="285"/>
      <c r="E92" s="285"/>
      <c r="F92" s="285"/>
      <c r="G92" s="285"/>
      <c r="H92" s="285"/>
    </row>
    <row r="93" spans="1:8">
      <c r="A93" s="86" t="s">
        <v>64</v>
      </c>
      <c r="B93" s="286" t="s">
        <v>205</v>
      </c>
      <c r="C93" s="495" t="s">
        <v>65</v>
      </c>
      <c r="D93" s="89">
        <f>+D95+D106+D114+D123+D126+D129+D133+D101+D143</f>
        <v>-450000</v>
      </c>
      <c r="E93" s="89">
        <f>+E95+E106+E114+E123+E126+E129+E133+E101+E143</f>
        <v>-55000000</v>
      </c>
      <c r="F93" s="89">
        <f>+F95+F106+F114+F123+F126+F129+F133+F101</f>
        <v>0</v>
      </c>
      <c r="G93" s="89">
        <f>+G95+G106+G114+G123+G126+G129+G133+G101</f>
        <v>0</v>
      </c>
      <c r="H93" s="89">
        <f>+H95+H106+H114+H123+H126+H129+H133+H101+H143</f>
        <v>-55450000</v>
      </c>
    </row>
    <row r="94" spans="1:8">
      <c r="A94" s="268"/>
      <c r="B94" s="279"/>
      <c r="C94" s="280"/>
      <c r="D94" s="81"/>
      <c r="E94" s="81"/>
      <c r="F94" s="81"/>
      <c r="G94" s="81"/>
      <c r="H94" s="81"/>
    </row>
    <row r="95" spans="1:8">
      <c r="A95" s="275" t="s">
        <v>64</v>
      </c>
      <c r="B95" s="276" t="s">
        <v>66</v>
      </c>
      <c r="C95" s="282" t="s">
        <v>67</v>
      </c>
      <c r="D95" s="278">
        <f>SUM(D96:D99)</f>
        <v>0</v>
      </c>
      <c r="E95" s="278">
        <f t="shared" ref="E95:F95" si="2">SUM(E96:E99)</f>
        <v>-50000000</v>
      </c>
      <c r="F95" s="278">
        <f t="shared" si="2"/>
        <v>0</v>
      </c>
      <c r="G95" s="278">
        <f t="shared" ref="G95:H95" si="3">SUM(G96:G99)</f>
        <v>0</v>
      </c>
      <c r="H95" s="278">
        <f t="shared" si="3"/>
        <v>-50000000</v>
      </c>
    </row>
    <row r="96" spans="1:8" hidden="1">
      <c r="A96" s="80" t="s">
        <v>64</v>
      </c>
      <c r="B96" s="90" t="s">
        <v>68</v>
      </c>
      <c r="C96" s="280" t="s">
        <v>69</v>
      </c>
      <c r="D96" s="81">
        <f>+'IND-ESTR-CLASIF '!D111</f>
        <v>0</v>
      </c>
      <c r="E96" s="81">
        <v>0</v>
      </c>
      <c r="F96" s="81">
        <v>0</v>
      </c>
      <c r="G96" s="81"/>
      <c r="H96" s="81">
        <f>SUM(D96:G96)</f>
        <v>0</v>
      </c>
    </row>
    <row r="97" spans="1:8" hidden="1">
      <c r="A97" s="80" t="s">
        <v>64</v>
      </c>
      <c r="B97" s="90" t="s">
        <v>70</v>
      </c>
      <c r="C97" s="280" t="s">
        <v>71</v>
      </c>
      <c r="D97" s="81">
        <f>+'IND-ESTR-CLASIF '!D112</f>
        <v>0</v>
      </c>
      <c r="E97" s="81">
        <f>+'IND-ESTR-CLASIF '!D1468+'IND-ESTR-CLASIF '!D963+'IND-ESTR-CLASIF '!D723+'IND-ESTR-CLASIF '!D1222+'IND-ESTR-CLASIF '!D309+'IND-ESTR-CLASIF '!D1733</f>
        <v>0</v>
      </c>
      <c r="F97" s="81">
        <f>+'IND-ESTR-CLASIF '!D2053</f>
        <v>0</v>
      </c>
      <c r="G97" s="81">
        <v>0</v>
      </c>
      <c r="H97" s="81">
        <f>SUM(D97:G97)</f>
        <v>0</v>
      </c>
    </row>
    <row r="98" spans="1:8">
      <c r="A98" s="80" t="s">
        <v>64</v>
      </c>
      <c r="B98" s="90" t="s">
        <v>330</v>
      </c>
      <c r="C98" s="280" t="s">
        <v>331</v>
      </c>
      <c r="D98" s="81">
        <v>0</v>
      </c>
      <c r="E98" s="81">
        <f>+'IND-ESTR-CLASIF '!D1137+'IND-ESTR-CLASIF '!D1408</f>
        <v>-50000000</v>
      </c>
      <c r="F98" s="81">
        <v>0</v>
      </c>
      <c r="G98" s="81">
        <v>0</v>
      </c>
      <c r="H98" s="81">
        <f>SUM(D98:G98)</f>
        <v>-50000000</v>
      </c>
    </row>
    <row r="99" spans="1:8" hidden="1">
      <c r="A99" s="80" t="s">
        <v>64</v>
      </c>
      <c r="B99" s="90" t="s">
        <v>277</v>
      </c>
      <c r="C99" s="280" t="s">
        <v>278</v>
      </c>
      <c r="D99" s="81">
        <v>0</v>
      </c>
      <c r="E99" s="81">
        <f>+'IND-ESTR-CLASIF '!D724</f>
        <v>0</v>
      </c>
      <c r="F99" s="81">
        <v>0</v>
      </c>
      <c r="G99" s="81">
        <v>0</v>
      </c>
      <c r="H99" s="81">
        <f>SUM(D99:G99)</f>
        <v>0</v>
      </c>
    </row>
    <row r="100" spans="1:8">
      <c r="A100" s="268"/>
      <c r="B100" s="279"/>
      <c r="C100" s="280"/>
      <c r="D100" s="81"/>
      <c r="E100" s="81"/>
      <c r="F100" s="81"/>
      <c r="G100" s="81"/>
      <c r="H100" s="81"/>
    </row>
    <row r="101" spans="1:8" ht="10.8" hidden="1" customHeight="1">
      <c r="A101" s="275" t="s">
        <v>64</v>
      </c>
      <c r="B101" s="276" t="s">
        <v>72</v>
      </c>
      <c r="C101" s="282" t="s">
        <v>73</v>
      </c>
      <c r="D101" s="278">
        <f>SUM(D102:D104)</f>
        <v>0</v>
      </c>
      <c r="E101" s="278">
        <f>SUM(E102:E104)</f>
        <v>0</v>
      </c>
      <c r="F101" s="278">
        <f>SUM(F103:F104)</f>
        <v>0</v>
      </c>
      <c r="G101" s="278">
        <f>SUM(G103:G104)</f>
        <v>0</v>
      </c>
      <c r="H101" s="278">
        <f>SUM(H102:H104)</f>
        <v>0</v>
      </c>
    </row>
    <row r="102" spans="1:8" ht="10.8" hidden="1" customHeight="1">
      <c r="A102" s="268" t="s">
        <v>64</v>
      </c>
      <c r="B102" s="279" t="s">
        <v>358</v>
      </c>
      <c r="C102" s="280" t="s">
        <v>359</v>
      </c>
      <c r="D102" s="274">
        <v>0</v>
      </c>
      <c r="E102" s="274">
        <f>+'IND-ESTR-CLASIF '!D1471</f>
        <v>0</v>
      </c>
      <c r="F102" s="81">
        <v>0</v>
      </c>
      <c r="G102" s="81">
        <v>0</v>
      </c>
      <c r="H102" s="81">
        <f>SUM(D102:G102)</f>
        <v>0</v>
      </c>
    </row>
    <row r="103" spans="1:8" ht="10.8" hidden="1" customHeight="1">
      <c r="A103" s="268" t="s">
        <v>64</v>
      </c>
      <c r="B103" s="279" t="s">
        <v>74</v>
      </c>
      <c r="C103" s="280" t="s">
        <v>75</v>
      </c>
      <c r="D103" s="81">
        <f>+'IND-ESTR-CLASIF '!D115</f>
        <v>0</v>
      </c>
      <c r="E103" s="81">
        <f>+'IND-ESTR-CLASIF '!D1140</f>
        <v>0</v>
      </c>
      <c r="F103" s="81">
        <v>0</v>
      </c>
      <c r="G103" s="81">
        <v>0</v>
      </c>
      <c r="H103" s="81">
        <f>SUM(D103:G103)</f>
        <v>0</v>
      </c>
    </row>
    <row r="104" spans="1:8" ht="10.8" hidden="1" customHeight="1">
      <c r="A104" s="268" t="s">
        <v>64</v>
      </c>
      <c r="B104" s="279" t="s">
        <v>76</v>
      </c>
      <c r="C104" s="280" t="s">
        <v>77</v>
      </c>
      <c r="D104" s="81">
        <f>+'IND-ESTR-CLASIF '!D116</f>
        <v>0</v>
      </c>
      <c r="E104" s="81">
        <f>+'IND-ESTR-CLASIF '!D504+'IND-ESTR-CLASIF '!D1141</f>
        <v>0</v>
      </c>
      <c r="F104" s="81">
        <v>0</v>
      </c>
      <c r="G104" s="81">
        <v>0</v>
      </c>
      <c r="H104" s="81">
        <f>SUM(D104:G104)</f>
        <v>0</v>
      </c>
    </row>
    <row r="105" spans="1:8" ht="10.8" hidden="1" customHeight="1">
      <c r="A105" s="268"/>
      <c r="B105" s="279"/>
      <c r="C105" s="280"/>
      <c r="D105" s="81"/>
      <c r="E105" s="81"/>
      <c r="F105" s="81"/>
      <c r="G105" s="81"/>
      <c r="H105" s="81"/>
    </row>
    <row r="106" spans="1:8" ht="10.8" customHeight="1">
      <c r="A106" s="275" t="s">
        <v>64</v>
      </c>
      <c r="B106" s="287" t="s">
        <v>279</v>
      </c>
      <c r="C106" s="288" t="s">
        <v>78</v>
      </c>
      <c r="D106" s="278">
        <f>SUM(D107:D112)</f>
        <v>0</v>
      </c>
      <c r="E106" s="278">
        <f>SUM(E107:E112)</f>
        <v>-2500000</v>
      </c>
      <c r="F106" s="278">
        <f>SUM(F107:F112)</f>
        <v>0</v>
      </c>
      <c r="G106" s="278">
        <f>SUM(G107:G112)</f>
        <v>0</v>
      </c>
      <c r="H106" s="278">
        <f>SUM(H107:H112)</f>
        <v>-2500000</v>
      </c>
    </row>
    <row r="107" spans="1:8" ht="10.8" customHeight="1">
      <c r="A107" s="281" t="s">
        <v>64</v>
      </c>
      <c r="B107" s="279" t="s">
        <v>79</v>
      </c>
      <c r="C107" s="283" t="s">
        <v>80</v>
      </c>
      <c r="D107" s="81">
        <f>+'IND-ESTR-CLASIF '!D119</f>
        <v>0</v>
      </c>
      <c r="E107" s="81">
        <f>+'IND-ESTR-CLASIF '!D966+'IND-ESTR-CLASIF '!D727+'IND-ESTR-CLASIF '!D312+'IND-ESTR-CLASIF '!D1789+'IND-ESTR-CLASIF '!D1474+'IND-ESTR-CLASIF '!D1144</f>
        <v>-1500000</v>
      </c>
      <c r="F107" s="81">
        <f>+'IND-ESTR-CLASIF '!D2209</f>
        <v>0</v>
      </c>
      <c r="G107" s="81">
        <v>0</v>
      </c>
      <c r="H107" s="81">
        <f t="shared" ref="H107:H112" si="4">SUM(D107:G107)</f>
        <v>-1500000</v>
      </c>
    </row>
    <row r="108" spans="1:8" ht="10.8" hidden="1" customHeight="1">
      <c r="A108" s="281" t="s">
        <v>64</v>
      </c>
      <c r="B108" s="90" t="s">
        <v>214</v>
      </c>
      <c r="C108" s="273" t="s">
        <v>215</v>
      </c>
      <c r="D108" s="81">
        <v>0</v>
      </c>
      <c r="E108" s="81">
        <f>+'IND-ESTR-CLASIF '!D728+'IND-ESTR-CLASIF '!D313+'IND-ESTR-CLASIF '!D1145+'IND-ESTR-CLASIF '!D1326</f>
        <v>0</v>
      </c>
      <c r="F108" s="81">
        <v>0</v>
      </c>
      <c r="G108" s="81">
        <v>0</v>
      </c>
      <c r="H108" s="81">
        <f t="shared" si="4"/>
        <v>0</v>
      </c>
    </row>
    <row r="109" spans="1:8" ht="10.8" hidden="1" customHeight="1">
      <c r="A109" s="281" t="s">
        <v>64</v>
      </c>
      <c r="B109" s="279" t="s">
        <v>81</v>
      </c>
      <c r="C109" s="283" t="s">
        <v>82</v>
      </c>
      <c r="D109" s="81">
        <f>-'IND-ESTR-CLASIF '!D120</f>
        <v>0</v>
      </c>
      <c r="E109" s="81">
        <f>+'IND-ESTR-CLASIF '!D1475+'IND-ESTR-CLASIF '!D78+-'IND-ESTR-CLASIF '!D314+'IND-ESTR-CLASIF '!D729</f>
        <v>0</v>
      </c>
      <c r="F109" s="81">
        <v>0</v>
      </c>
      <c r="G109" s="81">
        <v>0</v>
      </c>
      <c r="H109" s="81">
        <f t="shared" si="4"/>
        <v>0</v>
      </c>
    </row>
    <row r="110" spans="1:8" ht="10.8" hidden="1" customHeight="1">
      <c r="A110" s="281" t="s">
        <v>64</v>
      </c>
      <c r="B110" s="279" t="s">
        <v>83</v>
      </c>
      <c r="C110" s="283" t="s">
        <v>84</v>
      </c>
      <c r="D110" s="81">
        <f>-'IND-ESTR-CLASIF '!D121</f>
        <v>0</v>
      </c>
      <c r="E110" s="81">
        <v>0</v>
      </c>
      <c r="F110" s="81">
        <v>0</v>
      </c>
      <c r="G110" s="81">
        <v>0</v>
      </c>
      <c r="H110" s="81">
        <f t="shared" si="4"/>
        <v>0</v>
      </c>
    </row>
    <row r="111" spans="1:8" ht="20.399999999999999">
      <c r="A111" s="281" t="s">
        <v>64</v>
      </c>
      <c r="B111" s="279" t="s">
        <v>85</v>
      </c>
      <c r="C111" s="283" t="s">
        <v>86</v>
      </c>
      <c r="D111" s="81">
        <f>-'IND-ESTR-CLASIF '!D122</f>
        <v>0</v>
      </c>
      <c r="E111" s="81">
        <f>+'IND-ESTR-CLASIF '!D1146</f>
        <v>-1000000</v>
      </c>
      <c r="F111" s="81">
        <v>0</v>
      </c>
      <c r="G111" s="81">
        <v>0</v>
      </c>
      <c r="H111" s="81">
        <f t="shared" si="4"/>
        <v>-1000000</v>
      </c>
    </row>
    <row r="112" spans="1:8" ht="10.8" hidden="1" customHeight="1">
      <c r="A112" s="281" t="s">
        <v>64</v>
      </c>
      <c r="B112" s="279" t="s">
        <v>87</v>
      </c>
      <c r="C112" s="283" t="s">
        <v>88</v>
      </c>
      <c r="D112" s="81">
        <f>+'IND-ESTR-CLASIF '!D123</f>
        <v>0</v>
      </c>
      <c r="E112" s="81">
        <v>0</v>
      </c>
      <c r="F112" s="81">
        <v>0</v>
      </c>
      <c r="G112" s="81">
        <v>0</v>
      </c>
      <c r="H112" s="81">
        <f t="shared" si="4"/>
        <v>0</v>
      </c>
    </row>
    <row r="113" spans="1:8" ht="10.8" customHeight="1">
      <c r="A113" s="268"/>
      <c r="B113" s="279"/>
      <c r="C113" s="280"/>
      <c r="D113" s="81"/>
      <c r="E113" s="81"/>
      <c r="F113" s="81"/>
      <c r="G113" s="81"/>
      <c r="H113" s="81"/>
    </row>
    <row r="114" spans="1:8" ht="10.8" hidden="1" customHeight="1">
      <c r="A114" s="275" t="s">
        <v>64</v>
      </c>
      <c r="B114" s="276" t="s">
        <v>89</v>
      </c>
      <c r="C114" s="282" t="s">
        <v>90</v>
      </c>
      <c r="D114" s="278">
        <f>SUM(D115:D121)</f>
        <v>0</v>
      </c>
      <c r="E114" s="278">
        <f>SUM(E115:E121)</f>
        <v>0</v>
      </c>
      <c r="F114" s="278">
        <f>SUM(F115:F121)</f>
        <v>0</v>
      </c>
      <c r="G114" s="278">
        <f>SUM(G115:G121)</f>
        <v>0</v>
      </c>
      <c r="H114" s="278">
        <f>SUM(H115:H121)</f>
        <v>0</v>
      </c>
    </row>
    <row r="115" spans="1:8" ht="10.8" hidden="1" customHeight="1">
      <c r="A115" s="281" t="s">
        <v>64</v>
      </c>
      <c r="B115" s="90" t="s">
        <v>360</v>
      </c>
      <c r="C115" s="273" t="s">
        <v>361</v>
      </c>
      <c r="D115" s="81">
        <v>0</v>
      </c>
      <c r="E115" s="81">
        <f>+'IND-ESTR-CLASIF '!D1478</f>
        <v>0</v>
      </c>
      <c r="F115" s="81">
        <v>0</v>
      </c>
      <c r="G115" s="81">
        <v>0</v>
      </c>
      <c r="H115" s="81">
        <f t="shared" ref="H115:H121" si="5">SUM(D115:G115)</f>
        <v>0</v>
      </c>
    </row>
    <row r="116" spans="1:8" ht="10.8" hidden="1" customHeight="1">
      <c r="A116" s="281" t="s">
        <v>64</v>
      </c>
      <c r="B116" s="90" t="s">
        <v>245</v>
      </c>
      <c r="C116" s="273" t="s">
        <v>246</v>
      </c>
      <c r="D116" s="81">
        <v>0</v>
      </c>
      <c r="E116" s="81">
        <f>+'IND-ESTR-CLASIF '!D507</f>
        <v>0</v>
      </c>
      <c r="F116" s="81">
        <v>0</v>
      </c>
      <c r="G116" s="81">
        <v>0</v>
      </c>
      <c r="H116" s="81">
        <f t="shared" si="5"/>
        <v>0</v>
      </c>
    </row>
    <row r="117" spans="1:8" ht="10.8" hidden="1" customHeight="1">
      <c r="A117" s="281" t="s">
        <v>64</v>
      </c>
      <c r="B117" s="90" t="s">
        <v>207</v>
      </c>
      <c r="C117" s="273" t="s">
        <v>216</v>
      </c>
      <c r="D117" s="81">
        <v>0</v>
      </c>
      <c r="E117" s="81">
        <f>+'IND-ESTR-CLASIF '!D254+'IND-ESTR-CLASIF '!D508+'IND-ESTR-CLASIF '!D1479+'IND-ESTR-CLASIF '!D317+'IND-ESTR-CLASIF '!D732+'IND-ESTR-CLASIF '!D1149</f>
        <v>0</v>
      </c>
      <c r="F117" s="81">
        <f>+'IND-ESTR-CLASIF '!D2292</f>
        <v>0</v>
      </c>
      <c r="G117" s="81">
        <v>0</v>
      </c>
      <c r="H117" s="81">
        <f t="shared" si="5"/>
        <v>0</v>
      </c>
    </row>
    <row r="118" spans="1:8" ht="10.8" hidden="1" customHeight="1">
      <c r="A118" s="281" t="s">
        <v>64</v>
      </c>
      <c r="B118" s="90" t="s">
        <v>91</v>
      </c>
      <c r="C118" s="273" t="s">
        <v>92</v>
      </c>
      <c r="D118" s="81">
        <f>+'IND-ESTR-CLASIF '!D126</f>
        <v>0</v>
      </c>
      <c r="E118" s="81">
        <f>+'IND-ESTR-CLASIF '!D1480+'IND-ESTR-CLASIF '!D255</f>
        <v>0</v>
      </c>
      <c r="F118" s="81">
        <v>0</v>
      </c>
      <c r="G118" s="81">
        <v>0</v>
      </c>
      <c r="H118" s="81">
        <f t="shared" si="5"/>
        <v>0</v>
      </c>
    </row>
    <row r="119" spans="1:8" ht="10.8" hidden="1" customHeight="1">
      <c r="A119" s="281" t="s">
        <v>64</v>
      </c>
      <c r="B119" s="90" t="s">
        <v>93</v>
      </c>
      <c r="C119" s="273" t="s">
        <v>94</v>
      </c>
      <c r="D119" s="81">
        <f>+'IND-ESTR-CLASIF '!D127</f>
        <v>0</v>
      </c>
      <c r="E119" s="81">
        <f>+'IND-ESTR-CLASIF '!D509</f>
        <v>0</v>
      </c>
      <c r="F119" s="81">
        <v>0</v>
      </c>
      <c r="G119" s="81">
        <v>0</v>
      </c>
      <c r="H119" s="81">
        <f t="shared" si="5"/>
        <v>0</v>
      </c>
    </row>
    <row r="120" spans="1:8" ht="10.8" hidden="1" customHeight="1">
      <c r="A120" s="281" t="s">
        <v>64</v>
      </c>
      <c r="B120" s="90" t="s">
        <v>95</v>
      </c>
      <c r="C120" s="273" t="s">
        <v>96</v>
      </c>
      <c r="D120" s="81">
        <f>+'IND-ESTR-CLASIF '!D128</f>
        <v>0</v>
      </c>
      <c r="E120" s="81">
        <f>+'IND-ESTR-CLASIF '!D733+'IND-ESTR-CLASIF '!D681+'IND-ESTR-CLASIF '!D970+'IND-ESTR-CLASIF '!D1481</f>
        <v>0</v>
      </c>
      <c r="F120" s="81">
        <v>0</v>
      </c>
      <c r="G120" s="81">
        <v>0</v>
      </c>
      <c r="H120" s="81">
        <f t="shared" si="5"/>
        <v>0</v>
      </c>
    </row>
    <row r="121" spans="1:8" ht="10.8" hidden="1" customHeight="1">
      <c r="A121" s="281" t="s">
        <v>64</v>
      </c>
      <c r="B121" s="90" t="s">
        <v>97</v>
      </c>
      <c r="C121" s="273" t="s">
        <v>98</v>
      </c>
      <c r="D121" s="81">
        <f>+'IND-ESTR-CLASIF '!D129</f>
        <v>0</v>
      </c>
      <c r="E121" s="81">
        <f>+'IND-ESTR-CLASIF '!D1482+'IND-ESTR-CLASIF '!D734+'IND-ESTR-CLASIF '!D510+'IND-ESTR-CLASIF '!D1411+'IND-ESTR-CLASIF '!D971</f>
        <v>0</v>
      </c>
      <c r="F121" s="81">
        <f>+'IND-ESTR-CLASIF '!D2213</f>
        <v>0</v>
      </c>
      <c r="G121" s="81">
        <v>0</v>
      </c>
      <c r="H121" s="81">
        <f t="shared" si="5"/>
        <v>0</v>
      </c>
    </row>
    <row r="122" spans="1:8" ht="10.8" hidden="1" customHeight="1">
      <c r="A122" s="268"/>
      <c r="B122" s="279"/>
      <c r="C122" s="273"/>
      <c r="D122" s="81"/>
      <c r="E122" s="81"/>
      <c r="F122" s="81"/>
      <c r="G122" s="81"/>
      <c r="H122" s="81"/>
    </row>
    <row r="123" spans="1:8" ht="10.8" customHeight="1">
      <c r="A123" s="275" t="s">
        <v>64</v>
      </c>
      <c r="B123" s="276">
        <v>1.05</v>
      </c>
      <c r="C123" s="282" t="s">
        <v>362</v>
      </c>
      <c r="D123" s="278">
        <f>SUM(D124:D124)</f>
        <v>-450000</v>
      </c>
      <c r="E123" s="278">
        <f>SUM(E124:E124)</f>
        <v>-1000000</v>
      </c>
      <c r="F123" s="278">
        <f>SUM(F124:F124)</f>
        <v>0</v>
      </c>
      <c r="G123" s="278">
        <f>SUM(G124:G124)</f>
        <v>0</v>
      </c>
      <c r="H123" s="278">
        <f>SUM(H124:H124)</f>
        <v>-1450000</v>
      </c>
    </row>
    <row r="124" spans="1:8" ht="10.8" customHeight="1">
      <c r="A124" s="281" t="s">
        <v>64</v>
      </c>
      <c r="B124" s="90" t="s">
        <v>249</v>
      </c>
      <c r="C124" s="273" t="s">
        <v>250</v>
      </c>
      <c r="D124" s="81">
        <f>+'IND-ESTR-CLASIF '!D132</f>
        <v>-450000</v>
      </c>
      <c r="E124" s="81">
        <f>+'IND-ESTR-CLASIF '!D1485+'IND-ESTR-CLASIF '!D513+'IND-ESTR-CLASIF '!D974</f>
        <v>-1000000</v>
      </c>
      <c r="F124" s="81">
        <v>0</v>
      </c>
      <c r="G124" s="81">
        <v>0</v>
      </c>
      <c r="H124" s="81">
        <f>SUM(D124:G124)</f>
        <v>-1450000</v>
      </c>
    </row>
    <row r="125" spans="1:8" ht="10.8" customHeight="1">
      <c r="A125" s="268"/>
      <c r="B125" s="279"/>
      <c r="C125" s="273"/>
      <c r="D125" s="81"/>
      <c r="E125" s="81"/>
      <c r="F125" s="81"/>
      <c r="G125" s="81"/>
      <c r="H125" s="81"/>
    </row>
    <row r="126" spans="1:8" ht="10.8" hidden="1" customHeight="1">
      <c r="A126" s="275" t="s">
        <v>64</v>
      </c>
      <c r="B126" s="276">
        <v>1.06</v>
      </c>
      <c r="C126" s="282" t="s">
        <v>280</v>
      </c>
      <c r="D126" s="278">
        <f>SUM(D127:D127)</f>
        <v>0</v>
      </c>
      <c r="E126" s="278">
        <f>SUM(E127:E127)</f>
        <v>0</v>
      </c>
      <c r="F126" s="278">
        <f>SUM(F127:F127)</f>
        <v>0</v>
      </c>
      <c r="G126" s="278">
        <f>SUM(G127:G127)</f>
        <v>0</v>
      </c>
      <c r="H126" s="278">
        <f>SUM(H127:H127)</f>
        <v>0</v>
      </c>
    </row>
    <row r="127" spans="1:8" hidden="1">
      <c r="A127" s="281" t="s">
        <v>64</v>
      </c>
      <c r="B127" s="90" t="s">
        <v>101</v>
      </c>
      <c r="C127" s="273" t="s">
        <v>102</v>
      </c>
      <c r="D127" s="81">
        <f>+'IND-ESTR-CLASIF '!D136</f>
        <v>0</v>
      </c>
      <c r="E127" s="81">
        <f>+'IND-ESTR-CLASIF '!D737+'IND-ESTR-CLASIF '!D977+'IND-ESTR-CLASIF '!D1332</f>
        <v>0</v>
      </c>
      <c r="F127" s="81">
        <v>0</v>
      </c>
      <c r="G127" s="81">
        <v>0</v>
      </c>
      <c r="H127" s="81">
        <f>SUM(D127:G127)</f>
        <v>0</v>
      </c>
    </row>
    <row r="128" spans="1:8" hidden="1">
      <c r="A128" s="281"/>
      <c r="B128" s="90"/>
      <c r="C128" s="273"/>
      <c r="D128" s="81"/>
      <c r="E128" s="81"/>
      <c r="F128" s="81"/>
      <c r="G128" s="81"/>
      <c r="H128" s="81"/>
    </row>
    <row r="129" spans="1:8">
      <c r="A129" s="275" t="s">
        <v>64</v>
      </c>
      <c r="B129" s="287" t="s">
        <v>281</v>
      </c>
      <c r="C129" s="288" t="s">
        <v>282</v>
      </c>
      <c r="D129" s="278">
        <f>SUM(D130:D131)</f>
        <v>0</v>
      </c>
      <c r="E129" s="278">
        <f>SUM(E130:E131)</f>
        <v>-1000000</v>
      </c>
      <c r="F129" s="278">
        <f>SUM(F130:F131)</f>
        <v>0</v>
      </c>
      <c r="G129" s="278">
        <f>SUM(G130:G131)</f>
        <v>0</v>
      </c>
      <c r="H129" s="278">
        <f>SUM(H130:H131)</f>
        <v>-1000000</v>
      </c>
    </row>
    <row r="130" spans="1:8" hidden="1">
      <c r="A130" s="281" t="s">
        <v>64</v>
      </c>
      <c r="B130" s="90" t="s">
        <v>363</v>
      </c>
      <c r="C130" s="273" t="s">
        <v>364</v>
      </c>
      <c r="D130" s="81">
        <v>0</v>
      </c>
      <c r="E130" s="81">
        <f>-'IND-ESTR-CLASIF '!D1491+'IND-ESTR-CLASIF '!D1739+'IND-ESTR-CLASIF '!D980</f>
        <v>0</v>
      </c>
      <c r="F130" s="81">
        <v>0</v>
      </c>
      <c r="G130" s="81">
        <v>0</v>
      </c>
      <c r="H130" s="81">
        <f>SUM(D130:G130)</f>
        <v>0</v>
      </c>
    </row>
    <row r="131" spans="1:8">
      <c r="A131" s="496" t="s">
        <v>64</v>
      </c>
      <c r="B131" s="90" t="s">
        <v>283</v>
      </c>
      <c r="C131" s="497" t="s">
        <v>284</v>
      </c>
      <c r="D131" s="81">
        <v>0</v>
      </c>
      <c r="E131" s="81">
        <f>+'IND-ESTR-CLASIF '!D981-'IND-ESTR-CLASIF '!D1492+'IND-ESTR-CLASIF '!D740</f>
        <v>-1000000</v>
      </c>
      <c r="F131" s="81"/>
      <c r="G131" s="81"/>
      <c r="H131" s="81">
        <f>SUM(D131:G131)</f>
        <v>-1000000</v>
      </c>
    </row>
    <row r="132" spans="1:8">
      <c r="A132" s="281"/>
      <c r="B132" s="90"/>
      <c r="C132" s="273"/>
      <c r="D132" s="81"/>
      <c r="E132" s="81"/>
      <c r="F132" s="81"/>
      <c r="G132" s="81"/>
      <c r="H132" s="81"/>
    </row>
    <row r="133" spans="1:8">
      <c r="A133" s="275" t="s">
        <v>64</v>
      </c>
      <c r="B133" s="276" t="s">
        <v>251</v>
      </c>
      <c r="C133" s="282" t="s">
        <v>103</v>
      </c>
      <c r="D133" s="278">
        <f>SUM(D134:D141)</f>
        <v>0</v>
      </c>
      <c r="E133" s="278">
        <f>SUM(E134:E141)</f>
        <v>-500000</v>
      </c>
      <c r="F133" s="278">
        <f>SUM(F134:F141)</f>
        <v>0</v>
      </c>
      <c r="G133" s="278">
        <f>SUM(G134:G141)</f>
        <v>0</v>
      </c>
      <c r="H133" s="278">
        <f>SUM(H134:H141)</f>
        <v>-500000</v>
      </c>
    </row>
    <row r="134" spans="1:8" hidden="1">
      <c r="A134" s="281" t="s">
        <v>64</v>
      </c>
      <c r="B134" s="90" t="s">
        <v>104</v>
      </c>
      <c r="C134" s="273" t="s">
        <v>105</v>
      </c>
      <c r="D134" s="81">
        <f>+'IND-ESTR-CLASIF '!D139</f>
        <v>0</v>
      </c>
      <c r="E134" s="81">
        <f>+'IND-ESTR-CLASIF '!D743+'IND-ESTR-CLASIF '!D1335</f>
        <v>0</v>
      </c>
      <c r="F134" s="81">
        <v>0</v>
      </c>
      <c r="G134" s="81">
        <v>0</v>
      </c>
      <c r="H134" s="81">
        <f>SUM(D134:G134)</f>
        <v>0</v>
      </c>
    </row>
    <row r="135" spans="1:8" hidden="1">
      <c r="A135" s="281" t="s">
        <v>64</v>
      </c>
      <c r="B135" s="90" t="s">
        <v>252</v>
      </c>
      <c r="C135" s="273" t="s">
        <v>253</v>
      </c>
      <c r="D135" s="81">
        <v>0</v>
      </c>
      <c r="E135" s="81">
        <f>-'IND-ESTR-CLASIF '!D516+'IND-ESTR-CLASIF '!D1225</f>
        <v>0</v>
      </c>
      <c r="F135" s="81">
        <v>0</v>
      </c>
      <c r="G135" s="81">
        <v>0</v>
      </c>
      <c r="H135" s="81">
        <f t="shared" ref="H135:H141" si="6">SUM(D135:G135)</f>
        <v>0</v>
      </c>
    </row>
    <row r="136" spans="1:8" ht="20.399999999999999">
      <c r="A136" s="281" t="s">
        <v>64</v>
      </c>
      <c r="B136" s="90" t="s">
        <v>108</v>
      </c>
      <c r="C136" s="283" t="s">
        <v>109</v>
      </c>
      <c r="D136" s="81">
        <f>+'IND-ESTR-CLASIF '!D141</f>
        <v>0</v>
      </c>
      <c r="E136" s="81">
        <f>+'IND-ESTR-CLASIF '!D1414+'IND-ESTR-CLASIF '!D517+'IND-ESTR-CLASIF '!D320+'IND-ESTR-CLASIF '!D1496+'IND-ESTR-CLASIF '!D744</f>
        <v>-500000</v>
      </c>
      <c r="F136" s="81">
        <f>+'IND-ESTR-CLASIF '!D2056</f>
        <v>0</v>
      </c>
      <c r="G136" s="81">
        <v>0</v>
      </c>
      <c r="H136" s="81">
        <f t="shared" si="6"/>
        <v>-500000</v>
      </c>
    </row>
    <row r="137" spans="1:8" hidden="1">
      <c r="A137" s="281" t="s">
        <v>64</v>
      </c>
      <c r="B137" s="90" t="s">
        <v>110</v>
      </c>
      <c r="C137" s="283" t="s">
        <v>111</v>
      </c>
      <c r="D137" s="81">
        <f>+'IND-ESTR-CLASIF '!D142</f>
        <v>0</v>
      </c>
      <c r="E137" s="81">
        <f>+'IND-ESTR-CLASIF '!D1415+'IND-ESTR-CLASIF '!D1495</f>
        <v>0</v>
      </c>
      <c r="F137" s="81">
        <v>0</v>
      </c>
      <c r="G137" s="81">
        <v>0</v>
      </c>
      <c r="H137" s="81">
        <f t="shared" si="6"/>
        <v>0</v>
      </c>
    </row>
    <row r="138" spans="1:8" hidden="1">
      <c r="A138" s="281" t="s">
        <v>64</v>
      </c>
      <c r="B138" s="90" t="s">
        <v>106</v>
      </c>
      <c r="C138" s="283" t="s">
        <v>107</v>
      </c>
      <c r="D138" s="81">
        <f>+'IND-ESTR-CLASIF '!D140</f>
        <v>0</v>
      </c>
      <c r="E138" s="81">
        <f>+'IND-ESTR-CLASIF '!D1152+'IND-ESTR-CLASIF '!D518+'IND-ESTR-CLASIF '!D745</f>
        <v>0</v>
      </c>
      <c r="F138" s="81">
        <v>0</v>
      </c>
      <c r="G138" s="81">
        <v>0</v>
      </c>
      <c r="H138" s="81">
        <f t="shared" si="6"/>
        <v>0</v>
      </c>
    </row>
    <row r="139" spans="1:8" ht="20.399999999999999" hidden="1">
      <c r="A139" s="281" t="s">
        <v>64</v>
      </c>
      <c r="B139" s="90" t="s">
        <v>112</v>
      </c>
      <c r="C139" s="283" t="s">
        <v>113</v>
      </c>
      <c r="D139" s="81">
        <f>+'IND-ESTR-CLASIF '!D143</f>
        <v>0</v>
      </c>
      <c r="E139" s="81">
        <f>+'IND-ESTR-CLASIF '!D985</f>
        <v>0</v>
      </c>
      <c r="F139" s="81">
        <v>0</v>
      </c>
      <c r="G139" s="81">
        <v>0</v>
      </c>
      <c r="H139" s="81">
        <f t="shared" si="6"/>
        <v>0</v>
      </c>
    </row>
    <row r="140" spans="1:8" ht="20.399999999999999" hidden="1">
      <c r="A140" s="281" t="s">
        <v>64</v>
      </c>
      <c r="B140" s="90" t="s">
        <v>114</v>
      </c>
      <c r="C140" s="283" t="s">
        <v>115</v>
      </c>
      <c r="D140" s="81">
        <f>+'IND-ESTR-CLASIF '!D144</f>
        <v>0</v>
      </c>
      <c r="E140" s="81">
        <f>+'IND-ESTR-CLASIF '!D1497+'IND-ESTR-CLASIF '!D519+'IND-ESTR-CLASIF '!D1153</f>
        <v>0</v>
      </c>
      <c r="F140" s="81">
        <v>0</v>
      </c>
      <c r="G140" s="81">
        <v>0</v>
      </c>
      <c r="H140" s="81">
        <f t="shared" si="6"/>
        <v>0</v>
      </c>
    </row>
    <row r="141" spans="1:8" hidden="1">
      <c r="A141" s="281" t="s">
        <v>64</v>
      </c>
      <c r="B141" s="90" t="s">
        <v>116</v>
      </c>
      <c r="C141" s="283" t="s">
        <v>117</v>
      </c>
      <c r="D141" s="81">
        <f>'IND-ESTR-CLASIF '!D145</f>
        <v>0</v>
      </c>
      <c r="E141" s="81">
        <f>'IND-ESTR-CLASIF '!D1793+'IND-ESTR-CLASIF '!D1498</f>
        <v>0</v>
      </c>
      <c r="F141" s="81">
        <v>0</v>
      </c>
      <c r="G141" s="81">
        <v>0</v>
      </c>
      <c r="H141" s="81">
        <f t="shared" si="6"/>
        <v>0</v>
      </c>
    </row>
    <row r="142" spans="1:8" hidden="1">
      <c r="A142" s="281"/>
      <c r="B142" s="90"/>
      <c r="C142" s="283"/>
      <c r="D142" s="81"/>
      <c r="E142" s="81"/>
      <c r="F142" s="81"/>
      <c r="G142" s="81"/>
      <c r="H142" s="81"/>
    </row>
    <row r="143" spans="1:8" hidden="1">
      <c r="A143" s="275" t="s">
        <v>64</v>
      </c>
      <c r="B143" s="276" t="s">
        <v>118</v>
      </c>
      <c r="C143" s="282" t="s">
        <v>119</v>
      </c>
      <c r="D143" s="278">
        <f>+D144</f>
        <v>0</v>
      </c>
      <c r="E143" s="278">
        <f>+E144</f>
        <v>0</v>
      </c>
      <c r="F143" s="278">
        <f>+F144</f>
        <v>0</v>
      </c>
      <c r="G143" s="278">
        <f>+G144</f>
        <v>0</v>
      </c>
      <c r="H143" s="278">
        <f>SUM(H144)</f>
        <v>0</v>
      </c>
    </row>
    <row r="144" spans="1:8" hidden="1">
      <c r="A144" s="281" t="s">
        <v>64</v>
      </c>
      <c r="B144" s="90" t="s">
        <v>120</v>
      </c>
      <c r="C144" s="283" t="s">
        <v>121</v>
      </c>
      <c r="D144" s="81">
        <f>+'IND-ESTR-CLASIF '!D148</f>
        <v>0</v>
      </c>
      <c r="E144" s="81">
        <f>+'IND-ESTR-CLASIF '!D324</f>
        <v>0</v>
      </c>
      <c r="F144" s="81">
        <v>0</v>
      </c>
      <c r="G144" s="81">
        <v>0</v>
      </c>
      <c r="H144" s="81">
        <f>SUM(D144:G144)</f>
        <v>0</v>
      </c>
    </row>
    <row r="145" spans="1:8">
      <c r="A145" s="281"/>
      <c r="B145" s="90"/>
      <c r="C145" s="283"/>
      <c r="D145" s="81"/>
      <c r="E145" s="81"/>
      <c r="F145" s="81"/>
      <c r="G145" s="81"/>
      <c r="H145" s="81"/>
    </row>
    <row r="146" spans="1:8">
      <c r="A146" s="281"/>
      <c r="B146" s="90"/>
      <c r="C146" s="273"/>
      <c r="D146" s="81"/>
      <c r="E146" s="81"/>
      <c r="F146" s="81"/>
      <c r="G146" s="81"/>
      <c r="H146" s="81"/>
    </row>
    <row r="147" spans="1:8">
      <c r="A147" s="86" t="s">
        <v>64</v>
      </c>
      <c r="B147" s="286">
        <v>2</v>
      </c>
      <c r="C147" s="495" t="s">
        <v>122</v>
      </c>
      <c r="D147" s="89">
        <f>+D162+D170+D174++D149+D156</f>
        <v>-500000</v>
      </c>
      <c r="E147" s="89">
        <f>+E162+E170+E174+E156+E149</f>
        <v>-2152276</v>
      </c>
      <c r="F147" s="89">
        <f>+F162+F170+F174+F156+F149</f>
        <v>0</v>
      </c>
      <c r="G147" s="89">
        <f>+G162+G170+G174+G156+G149</f>
        <v>0</v>
      </c>
      <c r="H147" s="89">
        <f>+H162+H170+H174+H156+H149</f>
        <v>-2652276</v>
      </c>
    </row>
    <row r="148" spans="1:8">
      <c r="A148" s="86"/>
      <c r="B148" s="286"/>
      <c r="C148" s="498"/>
      <c r="D148" s="81"/>
      <c r="E148" s="81"/>
      <c r="F148" s="81"/>
      <c r="G148" s="81"/>
      <c r="H148" s="81"/>
    </row>
    <row r="149" spans="1:8">
      <c r="A149" s="499" t="s">
        <v>64</v>
      </c>
      <c r="B149" s="87" t="s">
        <v>123</v>
      </c>
      <c r="C149" s="500" t="s">
        <v>124</v>
      </c>
      <c r="D149" s="278">
        <f>SUM(D150:D155)</f>
        <v>0</v>
      </c>
      <c r="E149" s="278">
        <f>SUM(E150:E155)</f>
        <v>-1501880</v>
      </c>
      <c r="F149" s="278">
        <f>SUM(F150:F155)</f>
        <v>0</v>
      </c>
      <c r="G149" s="278">
        <f>SUM(G150:G155)</f>
        <v>0</v>
      </c>
      <c r="H149" s="278">
        <f>SUM(H150:H155)</f>
        <v>-1501880</v>
      </c>
    </row>
    <row r="150" spans="1:8">
      <c r="A150" s="80" t="s">
        <v>64</v>
      </c>
      <c r="B150" s="279" t="s">
        <v>125</v>
      </c>
      <c r="C150" s="501" t="s">
        <v>126</v>
      </c>
      <c r="D150" s="81">
        <f>+'IND-ESTR-CLASIF '!D154</f>
        <v>0</v>
      </c>
      <c r="E150" s="81">
        <f>+'IND-ESTR-CLASIF '!D446+'IND-ESTR-CLASIF '!D525+'IND-ESTR-CLASIF '!D751+'IND-ESTR-CLASIF '!D1799+'IND-ESTR-CLASIF '!D330+'IND-ESTR-CLASIF '!D1234+'IND-ESTR-CLASIF '!D393+'IND-ESTR-CLASIF '!D261+'IND-ESTR-CLASIF '!D1504</f>
        <v>-200000</v>
      </c>
      <c r="F150" s="81">
        <f>+'IND-ESTR-CLASIF '!D2150</f>
        <v>0</v>
      </c>
      <c r="G150" s="81">
        <v>0</v>
      </c>
      <c r="H150" s="81">
        <f>SUM(D150:G150)</f>
        <v>-200000</v>
      </c>
    </row>
    <row r="151" spans="1:8">
      <c r="A151" s="80" t="s">
        <v>64</v>
      </c>
      <c r="B151" s="279" t="s">
        <v>127</v>
      </c>
      <c r="C151" s="501" t="s">
        <v>128</v>
      </c>
      <c r="D151" s="81">
        <f>+'IND-ESTR-CLASIF '!D155</f>
        <v>0</v>
      </c>
      <c r="E151" s="81">
        <f>+'IND-ESTR-CLASIF '!D447+'IND-ESTR-CLASIF '!D331+'IND-ESTR-CLASIF '!D752+'IND-ESTR-CLASIF '!D1505+'IND-ESTR-CLASIF '!D1159+'IND-ESTR-CLASIF '!D394+'IND-ESTR-CLASIF '!D526</f>
        <v>-1880</v>
      </c>
      <c r="F151" s="81">
        <f>+'IND-ESTR-CLASIF '!D2062+'IND-ESTR-CLASIF '!D2218</f>
        <v>0</v>
      </c>
      <c r="G151" s="81">
        <v>0</v>
      </c>
      <c r="H151" s="81">
        <f>SUM(D151:G151)</f>
        <v>-1880</v>
      </c>
    </row>
    <row r="152" spans="1:8" hidden="1">
      <c r="A152" s="80" t="s">
        <v>64</v>
      </c>
      <c r="B152" s="279" t="s">
        <v>365</v>
      </c>
      <c r="C152" s="501" t="s">
        <v>366</v>
      </c>
      <c r="D152" s="81">
        <v>0</v>
      </c>
      <c r="E152" s="81">
        <f>'IND-ESTR-CLASIF '!D1506+'IND-ESTR-CLASIF '!D1745</f>
        <v>0</v>
      </c>
      <c r="F152" s="81">
        <v>0</v>
      </c>
      <c r="G152" s="81">
        <v>0</v>
      </c>
      <c r="H152" s="81">
        <f>SUM(D152:G152)</f>
        <v>0</v>
      </c>
    </row>
    <row r="153" spans="1:8">
      <c r="A153" s="80" t="s">
        <v>64</v>
      </c>
      <c r="B153" s="279" t="s">
        <v>129</v>
      </c>
      <c r="C153" s="501" t="s">
        <v>130</v>
      </c>
      <c r="D153" s="81">
        <f>+'IND-ESTR-CLASIF '!D156</f>
        <v>0</v>
      </c>
      <c r="E153" s="81">
        <f>+'IND-ESTR-CLASIF '!D1160+'IND-ESTR-CLASIF '!D1235+'IND-ESTR-CLASIF '!D753+'IND-ESTR-CLASIF '!D1507+'IND-ESTR-CLASIF '!D1343</f>
        <v>-1300000</v>
      </c>
      <c r="F153" s="81">
        <v>0</v>
      </c>
      <c r="G153" s="81">
        <v>0</v>
      </c>
      <c r="H153" s="81">
        <f>SUM(D153:G153)</f>
        <v>-1300000</v>
      </c>
    </row>
    <row r="154" spans="1:8" hidden="1">
      <c r="A154" s="80" t="s">
        <v>64</v>
      </c>
      <c r="B154" s="279" t="s">
        <v>218</v>
      </c>
      <c r="C154" s="501" t="s">
        <v>219</v>
      </c>
      <c r="D154" s="81">
        <v>0</v>
      </c>
      <c r="E154" s="81">
        <f>+'IND-ESTR-CLASIF '!D332+'IND-ESTR-CLASIF '!D1800+'IND-ESTR-CLASIF '!D1508+'IND-ESTR-CLASIF '!D527+'IND-ESTR-CLASIF '!D448</f>
        <v>0</v>
      </c>
      <c r="F154" s="81">
        <f>+'IND-ESTR-CLASIF '!D1941</f>
        <v>0</v>
      </c>
      <c r="G154" s="81">
        <v>0</v>
      </c>
      <c r="H154" s="81">
        <f>SUM(D154:G154)</f>
        <v>0</v>
      </c>
    </row>
    <row r="155" spans="1:8">
      <c r="A155" s="86"/>
      <c r="B155" s="286"/>
      <c r="C155" s="498"/>
      <c r="D155" s="81"/>
      <c r="E155" s="81"/>
      <c r="F155" s="81"/>
      <c r="G155" s="81"/>
      <c r="H155" s="81"/>
    </row>
    <row r="156" spans="1:8" hidden="1">
      <c r="A156" s="499" t="s">
        <v>64</v>
      </c>
      <c r="B156" s="87" t="s">
        <v>236</v>
      </c>
      <c r="C156" s="500" t="s">
        <v>237</v>
      </c>
      <c r="D156" s="278">
        <f>SUM(D157:D160)</f>
        <v>0</v>
      </c>
      <c r="E156" s="278">
        <f t="shared" ref="E156:H156" si="7">SUM(E157:E160)</f>
        <v>0</v>
      </c>
      <c r="F156" s="278">
        <f t="shared" si="7"/>
        <v>0</v>
      </c>
      <c r="G156" s="278">
        <f t="shared" si="7"/>
        <v>0</v>
      </c>
      <c r="H156" s="278">
        <f t="shared" si="7"/>
        <v>0</v>
      </c>
    </row>
    <row r="157" spans="1:8" hidden="1">
      <c r="A157" s="281" t="s">
        <v>64</v>
      </c>
      <c r="B157" s="90" t="s">
        <v>367</v>
      </c>
      <c r="C157" s="497" t="s">
        <v>368</v>
      </c>
      <c r="D157" s="81">
        <v>0</v>
      </c>
      <c r="E157" s="81">
        <f>+'IND-ESTR-CLASIF '!D1511</f>
        <v>0</v>
      </c>
      <c r="F157" s="81">
        <v>0</v>
      </c>
      <c r="G157" s="81">
        <v>0</v>
      </c>
      <c r="H157" s="81">
        <f>SUM(D157:G157)</f>
        <v>0</v>
      </c>
    </row>
    <row r="158" spans="1:8" hidden="1">
      <c r="A158" s="281" t="s">
        <v>64</v>
      </c>
      <c r="B158" s="90" t="s">
        <v>238</v>
      </c>
      <c r="C158" s="497" t="s">
        <v>239</v>
      </c>
      <c r="D158" s="81">
        <v>0</v>
      </c>
      <c r="E158" s="81">
        <f>-'IND-ESTR-CLASIF '!D451</f>
        <v>0</v>
      </c>
      <c r="F158" s="81">
        <v>0</v>
      </c>
      <c r="G158" s="81">
        <v>0</v>
      </c>
      <c r="H158" s="81">
        <f>SUM(D158:G158)</f>
        <v>0</v>
      </c>
    </row>
    <row r="159" spans="1:8" hidden="1">
      <c r="A159" s="281" t="s">
        <v>64</v>
      </c>
      <c r="B159" s="90" t="s">
        <v>285</v>
      </c>
      <c r="C159" s="497" t="s">
        <v>286</v>
      </c>
      <c r="D159" s="81">
        <v>0</v>
      </c>
      <c r="E159" s="81">
        <f>+'IND-ESTR-CLASIF '!D991+'IND-ESTR-CLASIF '!D1512+'IND-ESTR-CLASIF '!D756</f>
        <v>0</v>
      </c>
      <c r="F159" s="81">
        <v>0</v>
      </c>
      <c r="G159" s="81">
        <v>0</v>
      </c>
      <c r="H159" s="81">
        <f>SUM(D159:G159)</f>
        <v>0</v>
      </c>
    </row>
    <row r="160" spans="1:8" hidden="1">
      <c r="A160" s="281" t="s">
        <v>64</v>
      </c>
      <c r="B160" s="90" t="s">
        <v>582</v>
      </c>
      <c r="C160" s="497" t="s">
        <v>583</v>
      </c>
      <c r="D160" s="81">
        <v>0</v>
      </c>
      <c r="E160" s="81">
        <f>+'IND-ESTR-CLASIF '!D1513</f>
        <v>0</v>
      </c>
      <c r="F160" s="81">
        <v>0</v>
      </c>
      <c r="G160" s="81">
        <v>0</v>
      </c>
      <c r="H160" s="81">
        <f>SUM(D160:G160)</f>
        <v>0</v>
      </c>
    </row>
    <row r="161" spans="1:8" hidden="1">
      <c r="A161" s="86"/>
      <c r="B161" s="90"/>
      <c r="C161" s="498"/>
      <c r="D161" s="81"/>
      <c r="E161" s="81"/>
      <c r="F161" s="81"/>
      <c r="G161" s="81"/>
      <c r="H161" s="81"/>
    </row>
    <row r="162" spans="1:8" ht="20.399999999999999" hidden="1">
      <c r="A162" s="275" t="s">
        <v>64</v>
      </c>
      <c r="B162" s="87" t="s">
        <v>131</v>
      </c>
      <c r="C162" s="502" t="s">
        <v>132</v>
      </c>
      <c r="D162" s="278">
        <f>SUM(D163:D168)</f>
        <v>0</v>
      </c>
      <c r="E162" s="278">
        <f t="shared" ref="E162:H162" si="8">SUM(E163:E168)</f>
        <v>0</v>
      </c>
      <c r="F162" s="278">
        <f t="shared" si="8"/>
        <v>0</v>
      </c>
      <c r="G162" s="278">
        <f t="shared" si="8"/>
        <v>0</v>
      </c>
      <c r="H162" s="278">
        <f t="shared" si="8"/>
        <v>0</v>
      </c>
    </row>
    <row r="163" spans="1:8" hidden="1">
      <c r="A163" s="281" t="s">
        <v>64</v>
      </c>
      <c r="B163" s="90" t="s">
        <v>133</v>
      </c>
      <c r="C163" s="273" t="s">
        <v>134</v>
      </c>
      <c r="D163" s="81">
        <f>+'IND-ESTR-CLASIF '!D159</f>
        <v>0</v>
      </c>
      <c r="E163" s="81">
        <f>+'IND-ESTR-CLASIF '!D530+'IND-ESTR-CLASIF '!D1238+'IND-ESTR-CLASIF '!D335+'IND-ESTR-CLASIF '!D759+'IND-ESTR-CLASIF '!D397+'IND-ESTR-CLASIF '!D1516</f>
        <v>0</v>
      </c>
      <c r="F163" s="81">
        <f>+'IND-ESTR-CLASIF '!D1995+'IND-ESTR-CLASIF '!D2066</f>
        <v>0</v>
      </c>
      <c r="G163" s="81">
        <v>0</v>
      </c>
      <c r="H163" s="81">
        <f t="shared" ref="H163:H168" si="9">SUM(D163:G163)</f>
        <v>0</v>
      </c>
    </row>
    <row r="164" spans="1:8" hidden="1">
      <c r="A164" s="281" t="s">
        <v>64</v>
      </c>
      <c r="B164" s="90" t="s">
        <v>135</v>
      </c>
      <c r="C164" s="283" t="s">
        <v>136</v>
      </c>
      <c r="D164" s="81">
        <f>+'IND-ESTR-CLASIF '!D160</f>
        <v>0</v>
      </c>
      <c r="E164" s="81">
        <f>+'IND-ESTR-CLASIF '!D1517+'IND-ESTR-CLASIF '!D1239</f>
        <v>0</v>
      </c>
      <c r="F164" s="81">
        <f>+'IND-ESTR-CLASIF '!D1944+'IND-ESTR-CLASIF '!D2067</f>
        <v>0</v>
      </c>
      <c r="G164" s="81">
        <v>0</v>
      </c>
      <c r="H164" s="81">
        <f t="shared" si="9"/>
        <v>0</v>
      </c>
    </row>
    <row r="165" spans="1:8" ht="20.399999999999999" hidden="1">
      <c r="A165" s="281" t="s">
        <v>64</v>
      </c>
      <c r="B165" s="90" t="s">
        <v>254</v>
      </c>
      <c r="C165" s="283" t="s">
        <v>255</v>
      </c>
      <c r="D165" s="81">
        <v>0</v>
      </c>
      <c r="E165" s="81">
        <f>+'IND-ESTR-CLASIF '!D1519</f>
        <v>0</v>
      </c>
      <c r="F165" s="81">
        <v>0</v>
      </c>
      <c r="G165" s="81">
        <v>0</v>
      </c>
      <c r="H165" s="81">
        <f t="shared" ref="H165" si="10">SUM(D165:G165)</f>
        <v>0</v>
      </c>
    </row>
    <row r="166" spans="1:8" hidden="1">
      <c r="A166" s="281" t="s">
        <v>64</v>
      </c>
      <c r="B166" s="90" t="s">
        <v>137</v>
      </c>
      <c r="C166" s="283" t="s">
        <v>138</v>
      </c>
      <c r="D166" s="81">
        <f>+'IND-ESTR-CLASIF '!D161</f>
        <v>0</v>
      </c>
      <c r="E166" s="81">
        <f>+'IND-ESTR-CLASIF '!D1520</f>
        <v>0</v>
      </c>
      <c r="F166" s="81">
        <v>0</v>
      </c>
      <c r="G166" s="81">
        <v>0</v>
      </c>
      <c r="H166" s="81">
        <f t="shared" si="9"/>
        <v>0</v>
      </c>
    </row>
    <row r="167" spans="1:8" hidden="1">
      <c r="A167" s="281" t="s">
        <v>64</v>
      </c>
      <c r="B167" s="90" t="s">
        <v>240</v>
      </c>
      <c r="C167" s="273" t="s">
        <v>241</v>
      </c>
      <c r="D167" s="81">
        <v>0</v>
      </c>
      <c r="E167" s="81">
        <f>+'IND-ESTR-CLASIF '!D1521+'IND-ESTR-CLASIF '!D454+'IND-ESTR-CLASIF '!D762+'IND-ESTR-CLASIF '!D532</f>
        <v>0</v>
      </c>
      <c r="F167" s="81">
        <f>+'IND-ESTR-CLASIF '!D2155+'IND-ESTR-CLASIF '!D2109</f>
        <v>0</v>
      </c>
      <c r="G167" s="81">
        <v>0</v>
      </c>
      <c r="H167" s="81">
        <f t="shared" si="9"/>
        <v>0</v>
      </c>
    </row>
    <row r="168" spans="1:8" ht="20.399999999999999" hidden="1">
      <c r="A168" s="281" t="s">
        <v>64</v>
      </c>
      <c r="B168" s="90" t="s">
        <v>256</v>
      </c>
      <c r="C168" s="283" t="s">
        <v>257</v>
      </c>
      <c r="D168" s="81">
        <v>0</v>
      </c>
      <c r="E168" s="81">
        <f>+'IND-ESTR-CLASIF '!D533+'IND-ESTR-CLASIF '!D763+'IND-ESTR-CLASIF '!D1522</f>
        <v>0</v>
      </c>
      <c r="F168" s="81">
        <v>0</v>
      </c>
      <c r="G168" s="81">
        <v>0</v>
      </c>
      <c r="H168" s="81">
        <f t="shared" si="9"/>
        <v>0</v>
      </c>
    </row>
    <row r="169" spans="1:8" hidden="1">
      <c r="A169" s="281"/>
      <c r="B169" s="90"/>
      <c r="C169" s="273"/>
      <c r="D169" s="81"/>
      <c r="E169" s="81"/>
      <c r="F169" s="81"/>
      <c r="G169" s="81"/>
      <c r="H169" s="81"/>
    </row>
    <row r="170" spans="1:8">
      <c r="A170" s="275" t="s">
        <v>64</v>
      </c>
      <c r="B170" s="276">
        <v>2.04</v>
      </c>
      <c r="C170" s="502" t="s">
        <v>220</v>
      </c>
      <c r="D170" s="278">
        <f>SUM(D171:D172)</f>
        <v>0</v>
      </c>
      <c r="E170" s="278">
        <f>SUM(E171:E172)</f>
        <v>-300000</v>
      </c>
      <c r="F170" s="278">
        <f>SUM(F171:F172)</f>
        <v>0</v>
      </c>
      <c r="G170" s="278">
        <f>SUM(G171:G172)</f>
        <v>0</v>
      </c>
      <c r="H170" s="278">
        <f>SUM(H171:H172)</f>
        <v>-300000</v>
      </c>
    </row>
    <row r="171" spans="1:8">
      <c r="A171" s="281" t="s">
        <v>64</v>
      </c>
      <c r="B171" s="90" t="s">
        <v>141</v>
      </c>
      <c r="C171" s="273" t="s">
        <v>142</v>
      </c>
      <c r="D171" s="81">
        <f>+'IND-ESTR-CLASIF '!D164</f>
        <v>0</v>
      </c>
      <c r="E171" s="81">
        <f>+'IND-ESTR-CLASIF '!D1525+'IND-ESTR-CLASIF '!D338+'IND-ESTR-CLASIF '!D536+'IND-ESTR-CLASIF '!D1803+'IND-ESTR-CLASIF '!D766+'IND-ESTR-CLASIF '!D1163+'IND-ESTR-CLASIF '!D400</f>
        <v>-300000</v>
      </c>
      <c r="F171" s="81">
        <f>+'IND-ESTR-CLASIF '!D1948+'IND-ESTR-CLASIF '!D1999+'IND-ESTR-CLASIF '!D2158</f>
        <v>0</v>
      </c>
      <c r="G171" s="81">
        <v>0</v>
      </c>
      <c r="H171" s="81">
        <f>SUM(D171:G171)</f>
        <v>-300000</v>
      </c>
    </row>
    <row r="172" spans="1:8" hidden="1">
      <c r="A172" s="281" t="s">
        <v>64</v>
      </c>
      <c r="B172" s="90" t="s">
        <v>143</v>
      </c>
      <c r="C172" s="273" t="s">
        <v>144</v>
      </c>
      <c r="D172" s="81">
        <f>-'IND-ESTR-CLASIF '!D165</f>
        <v>0</v>
      </c>
      <c r="E172" s="81">
        <f>+'IND-ESTR-CLASIF '!D537+'IND-ESTR-CLASIF '!D457+'IND-ESTR-CLASIF '!D339</f>
        <v>0</v>
      </c>
      <c r="F172" s="81">
        <v>0</v>
      </c>
      <c r="G172" s="81">
        <v>0</v>
      </c>
      <c r="H172" s="81">
        <f>SUM(D172:G172)</f>
        <v>0</v>
      </c>
    </row>
    <row r="173" spans="1:8">
      <c r="A173" s="281"/>
      <c r="B173" s="90"/>
      <c r="C173" s="273"/>
      <c r="D173" s="81"/>
      <c r="E173" s="81"/>
      <c r="F173" s="81"/>
      <c r="G173" s="81"/>
      <c r="H173" s="81"/>
    </row>
    <row r="174" spans="1:8">
      <c r="A174" s="275" t="s">
        <v>64</v>
      </c>
      <c r="B174" s="276">
        <v>2.99</v>
      </c>
      <c r="C174" s="282" t="s">
        <v>209</v>
      </c>
      <c r="D174" s="278">
        <f>SUM(D175:D182)</f>
        <v>-500000</v>
      </c>
      <c r="E174" s="278">
        <f>SUM(E175:E182)</f>
        <v>-350396</v>
      </c>
      <c r="F174" s="278">
        <f>SUM(F175:F182)</f>
        <v>0</v>
      </c>
      <c r="G174" s="278">
        <f>SUM(G175:G182)</f>
        <v>0</v>
      </c>
      <c r="H174" s="278">
        <f>SUM(H175:H182)</f>
        <v>-850396</v>
      </c>
    </row>
    <row r="175" spans="1:8">
      <c r="A175" s="281" t="s">
        <v>64</v>
      </c>
      <c r="B175" s="90" t="s">
        <v>147</v>
      </c>
      <c r="C175" s="273" t="s">
        <v>148</v>
      </c>
      <c r="D175" s="81">
        <f>+'IND-ESTR-CLASIF '!D168</f>
        <v>-500000</v>
      </c>
      <c r="E175" s="81">
        <f>+'IND-ESTR-CLASIF '!D1529+'IND-ESTR-CLASIF '!D1166</f>
        <v>0</v>
      </c>
      <c r="F175" s="81">
        <v>0</v>
      </c>
      <c r="G175" s="81">
        <v>0</v>
      </c>
      <c r="H175" s="81">
        <f t="shared" ref="H175:H182" si="11">SUM(D175:G175)</f>
        <v>-500000</v>
      </c>
    </row>
    <row r="176" spans="1:8" hidden="1">
      <c r="A176" s="281" t="s">
        <v>64</v>
      </c>
      <c r="B176" s="90" t="s">
        <v>369</v>
      </c>
      <c r="C176" s="273" t="s">
        <v>370</v>
      </c>
      <c r="D176" s="81">
        <v>0</v>
      </c>
      <c r="E176" s="81">
        <f>+'IND-ESTR-CLASIF '!D1531</f>
        <v>0</v>
      </c>
      <c r="F176" s="81">
        <v>0</v>
      </c>
      <c r="G176" s="81"/>
      <c r="H176" s="81">
        <f t="shared" si="11"/>
        <v>0</v>
      </c>
    </row>
    <row r="177" spans="1:8">
      <c r="A177" s="281" t="s">
        <v>64</v>
      </c>
      <c r="B177" s="90" t="s">
        <v>149</v>
      </c>
      <c r="C177" s="273" t="s">
        <v>150</v>
      </c>
      <c r="D177" s="81">
        <f>'IND-ESTR-CLASIF '!D169</f>
        <v>0</v>
      </c>
      <c r="E177" s="81">
        <f>+'IND-ESTR-CLASIF '!D1167+'IND-ESTR-CLASIF '!D769+'IND-ESTR-CLASIF '!D1530+'IND-ESTR-CLASIF '!D994</f>
        <v>-229420</v>
      </c>
      <c r="F177" s="81">
        <v>0</v>
      </c>
      <c r="G177" s="81">
        <v>0</v>
      </c>
      <c r="H177" s="81">
        <f t="shared" si="11"/>
        <v>-229420</v>
      </c>
    </row>
    <row r="178" spans="1:8" hidden="1">
      <c r="A178" s="281" t="s">
        <v>64</v>
      </c>
      <c r="B178" s="90" t="s">
        <v>151</v>
      </c>
      <c r="C178" s="283" t="s">
        <v>152</v>
      </c>
      <c r="D178" s="81">
        <f>-'IND-ESTR-CLASIF '!D170</f>
        <v>0</v>
      </c>
      <c r="E178" s="81">
        <f>+'IND-ESTR-CLASIF '!D770+'IND-ESTR-CLASIF '!D342+'IND-ESTR-CLASIF '!D460+'IND-ESTR-CLASIF '!D1807+'IND-ESTR-CLASIF '!D1532+'IND-ESTR-CLASIF '!D1168+'IND-ESTR-CLASIF '!D265</f>
        <v>0</v>
      </c>
      <c r="F178" s="81">
        <v>0</v>
      </c>
      <c r="G178" s="81">
        <v>0</v>
      </c>
      <c r="H178" s="81">
        <f t="shared" si="11"/>
        <v>0</v>
      </c>
    </row>
    <row r="179" spans="1:8">
      <c r="A179" s="281" t="s">
        <v>64</v>
      </c>
      <c r="B179" s="90" t="s">
        <v>153</v>
      </c>
      <c r="C179" s="283" t="s">
        <v>154</v>
      </c>
      <c r="D179" s="81">
        <f>+'IND-ESTR-CLASIF '!D171</f>
        <v>0</v>
      </c>
      <c r="E179" s="81">
        <f>+'IND-ESTR-CLASIF '!D1533+'IND-ESTR-CLASIF '!D343+'IND-ESTR-CLASIF '!D461+'IND-ESTR-CLASIF '!D771+'IND-ESTR-CLASIF '!D1169+'IND-ESTR-CLASIF '!D266+'IND-ESTR-CLASIF '!D995</f>
        <v>-120976</v>
      </c>
      <c r="F179" s="81">
        <v>0</v>
      </c>
      <c r="G179" s="81">
        <v>0</v>
      </c>
      <c r="H179" s="81">
        <f t="shared" si="11"/>
        <v>-120976</v>
      </c>
    </row>
    <row r="180" spans="1:8" hidden="1">
      <c r="A180" s="281" t="s">
        <v>64</v>
      </c>
      <c r="B180" s="90" t="s">
        <v>155</v>
      </c>
      <c r="C180" s="283" t="s">
        <v>156</v>
      </c>
      <c r="D180" s="81">
        <f>+'IND-ESTR-CLASIF '!D172</f>
        <v>0</v>
      </c>
      <c r="E180" s="81">
        <f>+'IND-ESTR-CLASIF '!D1534+'IND-ESTR-CLASIF '!D1808+'IND-ESTR-CLASIF '!D344+'IND-ESTR-CLASIF '!D404+'IND-ESTR-CLASIF '!D1170+'IND-ESTR-CLASIF '!D1348+'IND-ESTR-CLASIF '!D267</f>
        <v>0</v>
      </c>
      <c r="F180" s="81">
        <f>+'IND-ESTR-CLASIF '!D1951+'IND-ESTR-CLASIF '!D2002+'IND-ESTR-CLASIF '!D2161</f>
        <v>0</v>
      </c>
      <c r="G180" s="81">
        <v>0</v>
      </c>
      <c r="H180" s="81">
        <f t="shared" si="11"/>
        <v>0</v>
      </c>
    </row>
    <row r="181" spans="1:8" hidden="1">
      <c r="A181" s="281" t="s">
        <v>64</v>
      </c>
      <c r="B181" s="90" t="s">
        <v>289</v>
      </c>
      <c r="C181" s="283" t="s">
        <v>290</v>
      </c>
      <c r="D181" s="81">
        <v>0</v>
      </c>
      <c r="E181" s="81">
        <f>-'IND-ESTR-CLASIF '!D772</f>
        <v>0</v>
      </c>
      <c r="F181" s="81">
        <v>0</v>
      </c>
      <c r="G181" s="81">
        <v>0</v>
      </c>
      <c r="H181" s="81">
        <f t="shared" si="11"/>
        <v>0</v>
      </c>
    </row>
    <row r="182" spans="1:8" hidden="1">
      <c r="A182" s="281" t="s">
        <v>64</v>
      </c>
      <c r="B182" s="90" t="s">
        <v>291</v>
      </c>
      <c r="C182" s="283" t="s">
        <v>292</v>
      </c>
      <c r="D182" s="81">
        <v>0</v>
      </c>
      <c r="E182" s="81">
        <f>+'IND-ESTR-CLASIF '!D1536+'IND-ESTR-CLASIF '!D773+'IND-ESTR-CLASIF '!D996</f>
        <v>0</v>
      </c>
      <c r="F182" s="81">
        <v>0</v>
      </c>
      <c r="G182" s="81">
        <v>0</v>
      </c>
      <c r="H182" s="81">
        <f t="shared" si="11"/>
        <v>0</v>
      </c>
    </row>
    <row r="183" spans="1:8">
      <c r="A183" s="281"/>
      <c r="B183" s="90"/>
      <c r="C183" s="273"/>
      <c r="D183" s="81"/>
      <c r="E183" s="81"/>
      <c r="F183" s="81"/>
      <c r="G183" s="81"/>
      <c r="H183" s="81"/>
    </row>
    <row r="184" spans="1:8">
      <c r="A184" s="281"/>
      <c r="B184" s="90"/>
      <c r="C184" s="273"/>
      <c r="D184" s="81"/>
      <c r="E184" s="81"/>
      <c r="F184" s="81"/>
      <c r="G184" s="81"/>
      <c r="H184" s="81"/>
    </row>
    <row r="185" spans="1:8">
      <c r="A185" s="86">
        <v>2</v>
      </c>
      <c r="B185" s="286">
        <v>5</v>
      </c>
      <c r="C185" s="495" t="s">
        <v>157</v>
      </c>
      <c r="D185" s="89">
        <f>+D187+D197+D206</f>
        <v>-2000000</v>
      </c>
      <c r="E185" s="89">
        <f>+E187+E197+E206</f>
        <v>-4400000</v>
      </c>
      <c r="F185" s="89">
        <f>+F187+F197+F206+F203</f>
        <v>-268114270.50999999</v>
      </c>
      <c r="G185" s="89">
        <f>+G187+G197+G206+G203</f>
        <v>0</v>
      </c>
      <c r="H185" s="89">
        <f>+H187+H197+H206+H203</f>
        <v>-274514270.50999999</v>
      </c>
    </row>
    <row r="186" spans="1:8">
      <c r="A186" s="86"/>
      <c r="B186" s="286"/>
      <c r="C186" s="498"/>
      <c r="D186" s="81"/>
      <c r="E186" s="81"/>
      <c r="F186" s="81"/>
      <c r="G186" s="81"/>
      <c r="H186" s="81"/>
    </row>
    <row r="187" spans="1:8">
      <c r="A187" s="275" t="s">
        <v>158</v>
      </c>
      <c r="B187" s="276">
        <v>5.01</v>
      </c>
      <c r="C187" s="502" t="s">
        <v>371</v>
      </c>
      <c r="D187" s="278">
        <f>SUM(D188:D195)</f>
        <v>-2000000</v>
      </c>
      <c r="E187" s="278">
        <f>SUM(E188:E195)</f>
        <v>-4400000</v>
      </c>
      <c r="F187" s="278">
        <f>SUM(F188:F195)</f>
        <v>0</v>
      </c>
      <c r="G187" s="278">
        <f>SUM(G188:G195)</f>
        <v>0</v>
      </c>
      <c r="H187" s="278">
        <f>SUM(H188:H195)</f>
        <v>-6400000</v>
      </c>
    </row>
    <row r="188" spans="1:8">
      <c r="A188" s="281" t="s">
        <v>158</v>
      </c>
      <c r="B188" s="90" t="s">
        <v>221</v>
      </c>
      <c r="C188" s="273" t="s">
        <v>222</v>
      </c>
      <c r="D188" s="274">
        <v>0</v>
      </c>
      <c r="E188" s="274">
        <f>-'IND-ESTR-CLASIF '!D543+'IND-ESTR-CLASIF '!D350+'IND-ESTR-CLASIF '!D1542</f>
        <v>-1400000</v>
      </c>
      <c r="F188" s="274">
        <v>0</v>
      </c>
      <c r="G188" s="274">
        <v>0</v>
      </c>
      <c r="H188" s="274">
        <f>SUM(D188:G188)</f>
        <v>-1400000</v>
      </c>
    </row>
    <row r="189" spans="1:8" hidden="1">
      <c r="A189" s="281" t="s">
        <v>158</v>
      </c>
      <c r="B189" s="90" t="s">
        <v>161</v>
      </c>
      <c r="C189" s="273" t="s">
        <v>162</v>
      </c>
      <c r="D189" s="274">
        <f>-'IND-ESTR-CLASIF '!D178</f>
        <v>0</v>
      </c>
      <c r="E189" s="274">
        <f>+'IND-ESTR-CLASIF '!D351+'IND-ESTR-CLASIF '!D544+'IND-ESTR-CLASIF '!D1543</f>
        <v>0</v>
      </c>
      <c r="F189" s="274">
        <v>0</v>
      </c>
      <c r="G189" s="274">
        <v>0</v>
      </c>
      <c r="H189" s="274">
        <f t="shared" ref="H189:H195" si="12">SUM(D189:G189)</f>
        <v>0</v>
      </c>
    </row>
    <row r="190" spans="1:8">
      <c r="A190" s="281" t="s">
        <v>158</v>
      </c>
      <c r="B190" s="90" t="s">
        <v>163</v>
      </c>
      <c r="C190" s="273" t="s">
        <v>164</v>
      </c>
      <c r="D190" s="274">
        <f>+'IND-ESTR-CLASIF '!D179</f>
        <v>-2000000</v>
      </c>
      <c r="E190" s="274">
        <f>+'IND-ESTR-CLASIF '!D779+'IND-ESTR-CLASIF '!D1176+'IND-ESTR-CLASIF '!D545</f>
        <v>0</v>
      </c>
      <c r="F190" s="274">
        <v>0</v>
      </c>
      <c r="G190" s="274">
        <v>0</v>
      </c>
      <c r="H190" s="274">
        <f t="shared" si="12"/>
        <v>-2000000</v>
      </c>
    </row>
    <row r="191" spans="1:8" hidden="1">
      <c r="A191" s="281" t="s">
        <v>158</v>
      </c>
      <c r="B191" s="90" t="s">
        <v>165</v>
      </c>
      <c r="C191" s="273" t="s">
        <v>166</v>
      </c>
      <c r="D191" s="274">
        <f>+'IND-ESTR-CLASIF '!D180</f>
        <v>0</v>
      </c>
      <c r="E191" s="274">
        <f>+'IND-ESTR-CLASIF '!D546</f>
        <v>0</v>
      </c>
      <c r="F191" s="274">
        <v>0</v>
      </c>
      <c r="G191" s="274">
        <v>0</v>
      </c>
      <c r="H191" s="274">
        <f t="shared" si="12"/>
        <v>0</v>
      </c>
    </row>
    <row r="192" spans="1:8">
      <c r="A192" s="281" t="s">
        <v>158</v>
      </c>
      <c r="B192" s="90" t="s">
        <v>167</v>
      </c>
      <c r="C192" s="273" t="s">
        <v>168</v>
      </c>
      <c r="D192" s="274">
        <f>-'IND-ESTR-CLASIF '!D181</f>
        <v>0</v>
      </c>
      <c r="E192" s="274">
        <f>+'IND-ESTR-CLASIF '!D1002+'IND-ESTR-CLASIF '!D1177+'IND-ESTR-CLASIF '!D780+'IND-ESTR-CLASIF '!D547+'IND-ESTR-CLASIF '!D1544</f>
        <v>-3000000</v>
      </c>
      <c r="F192" s="274">
        <f>+'IND-ESTR-CLASIF '!D2008</f>
        <v>0</v>
      </c>
      <c r="G192" s="274">
        <v>0</v>
      </c>
      <c r="H192" s="274">
        <f t="shared" si="12"/>
        <v>-3000000</v>
      </c>
    </row>
    <row r="193" spans="1:8" hidden="1">
      <c r="A193" s="281" t="s">
        <v>158</v>
      </c>
      <c r="B193" s="90" t="s">
        <v>372</v>
      </c>
      <c r="C193" s="273" t="s">
        <v>373</v>
      </c>
      <c r="D193" s="81">
        <v>0</v>
      </c>
      <c r="E193" s="81">
        <f>-'IND-ESTR-CLASIF '!D1545</f>
        <v>0</v>
      </c>
      <c r="F193" s="81">
        <f>+'IND-ESTR-CLASIF '!D2114</f>
        <v>0</v>
      </c>
      <c r="G193" s="81">
        <v>0</v>
      </c>
      <c r="H193" s="81">
        <f t="shared" si="12"/>
        <v>0</v>
      </c>
    </row>
    <row r="194" spans="1:8" hidden="1">
      <c r="A194" s="281" t="s">
        <v>158</v>
      </c>
      <c r="B194" s="90" t="s">
        <v>293</v>
      </c>
      <c r="C194" s="273" t="s">
        <v>294</v>
      </c>
      <c r="D194" s="81">
        <v>0</v>
      </c>
      <c r="E194" s="81">
        <f>+'IND-ESTR-CLASIF '!D781</f>
        <v>0</v>
      </c>
      <c r="F194" s="81"/>
      <c r="G194" s="81"/>
      <c r="H194" s="81">
        <f>SUM(D194:E194)</f>
        <v>0</v>
      </c>
    </row>
    <row r="195" spans="1:8" hidden="1">
      <c r="A195" s="281" t="s">
        <v>158</v>
      </c>
      <c r="B195" s="90" t="s">
        <v>169</v>
      </c>
      <c r="C195" s="273" t="s">
        <v>303</v>
      </c>
      <c r="D195" s="81">
        <f>+'IND-ESTR-CLASIF '!D182</f>
        <v>0</v>
      </c>
      <c r="E195" s="81">
        <f>+'IND-ESTR-CLASIF '!D548+'IND-ESTR-CLASIF '!D1814+'IND-ESTR-CLASIF '!D782+'IND-ESTR-CLASIF '!D1546+'IND-ESTR-CLASIF '!D1354</f>
        <v>0</v>
      </c>
      <c r="F195" s="81">
        <v>0</v>
      </c>
      <c r="G195" s="81">
        <v>0</v>
      </c>
      <c r="H195" s="81">
        <f t="shared" si="12"/>
        <v>0</v>
      </c>
    </row>
    <row r="196" spans="1:8">
      <c r="A196" s="86"/>
      <c r="B196" s="286"/>
      <c r="C196" s="498"/>
      <c r="D196" s="81"/>
      <c r="E196" s="81"/>
      <c r="F196" s="81"/>
      <c r="G196" s="81"/>
      <c r="H196" s="81"/>
    </row>
    <row r="197" spans="1:8" hidden="1">
      <c r="A197" s="275"/>
      <c r="B197" s="276" t="s">
        <v>171</v>
      </c>
      <c r="C197" s="502" t="s">
        <v>172</v>
      </c>
      <c r="D197" s="278">
        <f>SUM(D198:D201)</f>
        <v>0</v>
      </c>
      <c r="E197" s="278">
        <f>SUM(E198:E201)</f>
        <v>0</v>
      </c>
      <c r="F197" s="278">
        <f>SUM(F198:F201)</f>
        <v>0</v>
      </c>
      <c r="G197" s="278">
        <f>SUM(G198:G201)</f>
        <v>0</v>
      </c>
      <c r="H197" s="278">
        <f>SUM(H198:H201)</f>
        <v>0</v>
      </c>
    </row>
    <row r="198" spans="1:8" hidden="1">
      <c r="A198" s="281" t="s">
        <v>414</v>
      </c>
      <c r="B198" s="90" t="s">
        <v>415</v>
      </c>
      <c r="C198" s="273" t="s">
        <v>416</v>
      </c>
      <c r="D198" s="81">
        <v>0</v>
      </c>
      <c r="E198" s="81">
        <v>0</v>
      </c>
      <c r="F198" s="81">
        <f>+'IND-ESTR-CLASIF '!D1855</f>
        <v>0</v>
      </c>
      <c r="G198" s="81">
        <f>-'IND-ESTR-CLASIF '!D2376</f>
        <v>0</v>
      </c>
      <c r="H198" s="81">
        <f>SUM(D198:G198)</f>
        <v>0</v>
      </c>
    </row>
    <row r="199" spans="1:8" hidden="1">
      <c r="A199" s="281" t="s">
        <v>229</v>
      </c>
      <c r="B199" s="90" t="s">
        <v>230</v>
      </c>
      <c r="C199" s="273" t="s">
        <v>231</v>
      </c>
      <c r="D199" s="81">
        <v>0</v>
      </c>
      <c r="E199" s="81">
        <f>-'IND-ESTR-CLASIF '!D410+'IND-ESTR-CLASIF '!D1817</f>
        <v>0</v>
      </c>
      <c r="F199" s="81">
        <v>0</v>
      </c>
      <c r="G199" s="81">
        <v>0</v>
      </c>
      <c r="H199" s="81">
        <f>SUM(D199:G199)</f>
        <v>0</v>
      </c>
    </row>
    <row r="200" spans="1:8" hidden="1">
      <c r="A200" s="281" t="s">
        <v>173</v>
      </c>
      <c r="B200" s="90" t="s">
        <v>174</v>
      </c>
      <c r="C200" s="273" t="s">
        <v>175</v>
      </c>
      <c r="D200" s="81">
        <f>+'IND-ESTR-CLASIF '!D185</f>
        <v>0</v>
      </c>
      <c r="E200" s="81">
        <f>+'IND-ESTR-CLASIF '!D551</f>
        <v>0</v>
      </c>
      <c r="F200" s="81">
        <v>0</v>
      </c>
      <c r="G200" s="81">
        <v>0</v>
      </c>
      <c r="H200" s="81">
        <f>SUM(D200:G200)</f>
        <v>0</v>
      </c>
    </row>
    <row r="201" spans="1:8" hidden="1">
      <c r="A201" s="281" t="s">
        <v>181</v>
      </c>
      <c r="B201" s="90" t="s">
        <v>182</v>
      </c>
      <c r="C201" s="273" t="s">
        <v>183</v>
      </c>
      <c r="D201" s="81">
        <f>+'IND-ESTR-CLASIF '!D189</f>
        <v>0</v>
      </c>
      <c r="E201" s="81">
        <v>0</v>
      </c>
      <c r="F201" s="81">
        <f>+'IND-ESTR-CLASIF '!D2277+'IND-ESTR-CLASIF '!D2314+'IND-ESTR-CLASIF '!D2298+'IND-ESTR-CLASIF '!D2224+'IND-ESTR-CLASIF '!D1856</f>
        <v>0</v>
      </c>
      <c r="G201" s="81">
        <v>0</v>
      </c>
      <c r="H201" s="81">
        <f>SUM(D201:G201)</f>
        <v>0</v>
      </c>
    </row>
    <row r="202" spans="1:8" hidden="1">
      <c r="A202" s="281"/>
      <c r="B202" s="90"/>
      <c r="C202" s="273"/>
      <c r="D202" s="81"/>
      <c r="E202" s="81"/>
      <c r="F202" s="81"/>
      <c r="G202" s="81"/>
      <c r="H202" s="81"/>
    </row>
    <row r="203" spans="1:8">
      <c r="A203" s="275" t="s">
        <v>578</v>
      </c>
      <c r="B203" s="276" t="s">
        <v>804</v>
      </c>
      <c r="C203" s="502" t="s">
        <v>805</v>
      </c>
      <c r="D203" s="278">
        <f>+D204</f>
        <v>0</v>
      </c>
      <c r="E203" s="278">
        <f>+E204</f>
        <v>0</v>
      </c>
      <c r="F203" s="278">
        <f>+F204</f>
        <v>-268114270.50999999</v>
      </c>
      <c r="G203" s="278">
        <f>+G204</f>
        <v>0</v>
      </c>
      <c r="H203" s="278">
        <f>+H204</f>
        <v>-268114270.50999999</v>
      </c>
    </row>
    <row r="204" spans="1:8">
      <c r="A204" s="281" t="s">
        <v>672</v>
      </c>
      <c r="B204" s="90" t="s">
        <v>806</v>
      </c>
      <c r="C204" s="273" t="s">
        <v>807</v>
      </c>
      <c r="D204" s="81">
        <v>0</v>
      </c>
      <c r="E204" s="81">
        <v>0</v>
      </c>
      <c r="F204" s="81">
        <f>+'IND-ESTR-CLASIF '!D2336</f>
        <v>-268114270.50999999</v>
      </c>
      <c r="G204" s="81">
        <v>0</v>
      </c>
      <c r="H204" s="81">
        <f>SUM(D204:G204)</f>
        <v>-268114270.50999999</v>
      </c>
    </row>
    <row r="205" spans="1:8">
      <c r="A205" s="281"/>
      <c r="B205" s="90"/>
      <c r="C205" s="273"/>
      <c r="D205" s="81"/>
      <c r="E205" s="81"/>
      <c r="F205" s="81"/>
      <c r="G205" s="81"/>
      <c r="H205" s="81"/>
    </row>
    <row r="206" spans="1:8" hidden="1">
      <c r="A206" s="275" t="s">
        <v>158</v>
      </c>
      <c r="B206" s="276" t="s">
        <v>176</v>
      </c>
      <c r="C206" s="502" t="s">
        <v>177</v>
      </c>
      <c r="D206" s="278">
        <f>SUM(D207:D208)</f>
        <v>0</v>
      </c>
      <c r="E206" s="278">
        <f>SUM(E207:E208)</f>
        <v>0</v>
      </c>
      <c r="F206" s="278">
        <f>SUM(F207:F208)</f>
        <v>0</v>
      </c>
      <c r="G206" s="278">
        <f>SUM(G207:G208)</f>
        <v>0</v>
      </c>
      <c r="H206" s="278">
        <f>SUM(H207:H208)</f>
        <v>0</v>
      </c>
    </row>
    <row r="207" spans="1:8" hidden="1">
      <c r="A207" s="281" t="s">
        <v>295</v>
      </c>
      <c r="B207" s="90" t="s">
        <v>296</v>
      </c>
      <c r="C207" s="273" t="s">
        <v>297</v>
      </c>
      <c r="D207" s="81">
        <v>0</v>
      </c>
      <c r="E207" s="81">
        <f>-'IND-ESTR-CLASIF '!D785</f>
        <v>0</v>
      </c>
      <c r="F207" s="81">
        <v>0</v>
      </c>
      <c r="G207" s="81">
        <v>0</v>
      </c>
      <c r="H207" s="81">
        <f>SUM(D207:G207)</f>
        <v>0</v>
      </c>
    </row>
    <row r="208" spans="1:8" hidden="1">
      <c r="A208" s="281" t="s">
        <v>178</v>
      </c>
      <c r="B208" s="90" t="s">
        <v>179</v>
      </c>
      <c r="C208" s="273" t="s">
        <v>258</v>
      </c>
      <c r="D208" s="81">
        <f>+'IND-ESTR-CLASIF '!D188</f>
        <v>0</v>
      </c>
      <c r="E208" s="81">
        <f>+'IND-ESTR-CLASIF '!D1180+'IND-ESTR-CLASIF '!D1549+'IND-ESTR-CLASIF '!D554+'IND-ESTR-CLASIF '!D786</f>
        <v>0</v>
      </c>
      <c r="F208" s="81">
        <v>0</v>
      </c>
      <c r="G208" s="81">
        <v>0</v>
      </c>
      <c r="H208" s="81">
        <f>SUM(D208:G208)</f>
        <v>0</v>
      </c>
    </row>
    <row r="209" spans="1:8" hidden="1">
      <c r="A209" s="281"/>
      <c r="B209" s="90"/>
      <c r="C209" s="273"/>
      <c r="D209" s="81"/>
      <c r="E209" s="81"/>
      <c r="F209" s="81"/>
      <c r="G209" s="81"/>
      <c r="H209" s="81"/>
    </row>
    <row r="210" spans="1:8" hidden="1">
      <c r="A210" s="281"/>
      <c r="B210" s="90"/>
      <c r="C210" s="273"/>
      <c r="D210" s="81"/>
      <c r="E210" s="81"/>
      <c r="F210" s="81"/>
      <c r="G210" s="81"/>
      <c r="H210" s="81"/>
    </row>
    <row r="211" spans="1:8" hidden="1">
      <c r="A211" s="86" t="s">
        <v>348</v>
      </c>
      <c r="B211" s="286">
        <v>6</v>
      </c>
      <c r="C211" s="495" t="s">
        <v>185</v>
      </c>
      <c r="D211" s="89">
        <f t="shared" ref="D211" si="13">+D213+D217+D220</f>
        <v>0</v>
      </c>
      <c r="E211" s="89">
        <f>+E213+E217+E220</f>
        <v>0</v>
      </c>
      <c r="F211" s="89">
        <f t="shared" ref="F211:H211" si="14">+F213+F217+F220</f>
        <v>0</v>
      </c>
      <c r="G211" s="89">
        <f t="shared" si="14"/>
        <v>0</v>
      </c>
      <c r="H211" s="89">
        <f t="shared" si="14"/>
        <v>0</v>
      </c>
    </row>
    <row r="212" spans="1:8" hidden="1">
      <c r="A212" s="281"/>
      <c r="B212" s="90"/>
      <c r="C212" s="273"/>
      <c r="D212" s="81"/>
      <c r="E212" s="81"/>
      <c r="F212" s="81"/>
      <c r="G212" s="81"/>
      <c r="H212" s="81"/>
    </row>
    <row r="213" spans="1:8" ht="20.399999999999999" hidden="1">
      <c r="A213" s="275" t="s">
        <v>374</v>
      </c>
      <c r="B213" s="287" t="s">
        <v>375</v>
      </c>
      <c r="C213" s="503" t="s">
        <v>376</v>
      </c>
      <c r="D213" s="278">
        <f>+D214</f>
        <v>0</v>
      </c>
      <c r="E213" s="278">
        <f>+E214</f>
        <v>0</v>
      </c>
      <c r="F213" s="278">
        <f>+F214</f>
        <v>0</v>
      </c>
      <c r="G213" s="278">
        <f>+G214</f>
        <v>0</v>
      </c>
      <c r="H213" s="278">
        <f>+H214</f>
        <v>0</v>
      </c>
    </row>
    <row r="214" spans="1:8" hidden="1">
      <c r="A214" s="281" t="s">
        <v>374</v>
      </c>
      <c r="B214" s="90" t="s">
        <v>377</v>
      </c>
      <c r="C214" s="283" t="s">
        <v>378</v>
      </c>
      <c r="D214" s="81">
        <v>0</v>
      </c>
      <c r="E214" s="81">
        <f>+E215</f>
        <v>0</v>
      </c>
      <c r="F214" s="81">
        <v>0</v>
      </c>
      <c r="G214" s="81">
        <v>0</v>
      </c>
      <c r="H214" s="81">
        <f>SUM(D214:G214)</f>
        <v>0</v>
      </c>
    </row>
    <row r="215" spans="1:8" ht="10.8" hidden="1">
      <c r="A215" s="281"/>
      <c r="B215" s="504" t="s">
        <v>379</v>
      </c>
      <c r="C215" s="505" t="s">
        <v>380</v>
      </c>
      <c r="D215" s="506">
        <v>0</v>
      </c>
      <c r="E215" s="506">
        <f>-'IND-ESTR-CLASIF '!D1556</f>
        <v>0</v>
      </c>
      <c r="F215" s="506">
        <v>0</v>
      </c>
      <c r="G215" s="506">
        <v>0</v>
      </c>
      <c r="H215" s="506">
        <f>SUM(D215:G215)</f>
        <v>0</v>
      </c>
    </row>
    <row r="216" spans="1:8" hidden="1">
      <c r="A216" s="281"/>
      <c r="B216" s="90"/>
      <c r="C216" s="273"/>
      <c r="D216" s="81"/>
      <c r="E216" s="81"/>
      <c r="F216" s="81"/>
      <c r="G216" s="81"/>
      <c r="H216" s="81"/>
    </row>
    <row r="217" spans="1:8" hidden="1">
      <c r="A217" s="275" t="s">
        <v>184</v>
      </c>
      <c r="B217" s="287" t="s">
        <v>515</v>
      </c>
      <c r="C217" s="503" t="s">
        <v>516</v>
      </c>
      <c r="D217" s="278">
        <f>+D218</f>
        <v>0</v>
      </c>
      <c r="E217" s="278">
        <f>+E218</f>
        <v>0</v>
      </c>
      <c r="F217" s="278">
        <f>+F218</f>
        <v>0</v>
      </c>
      <c r="G217" s="278">
        <f>+G218</f>
        <v>0</v>
      </c>
      <c r="H217" s="278">
        <f>+H218</f>
        <v>0</v>
      </c>
    </row>
    <row r="218" spans="1:8" hidden="1">
      <c r="A218" s="281" t="s">
        <v>184</v>
      </c>
      <c r="B218" s="90" t="s">
        <v>466</v>
      </c>
      <c r="C218" s="283" t="s">
        <v>467</v>
      </c>
      <c r="D218" s="81">
        <v>0</v>
      </c>
      <c r="E218" s="81">
        <f>+'IND-ESTR-CLASIF '!D560+'IND-ESTR-CLASIF '!D1245</f>
        <v>0</v>
      </c>
      <c r="F218" s="81">
        <v>0</v>
      </c>
      <c r="G218" s="81">
        <v>0</v>
      </c>
      <c r="H218" s="81">
        <f>SUM(D218:G218)</f>
        <v>0</v>
      </c>
    </row>
    <row r="219" spans="1:8" hidden="1">
      <c r="A219" s="281"/>
      <c r="B219" s="90"/>
      <c r="C219" s="273"/>
      <c r="D219" s="81"/>
      <c r="E219" s="81"/>
      <c r="F219" s="81"/>
      <c r="G219" s="81"/>
      <c r="H219" s="81"/>
    </row>
    <row r="220" spans="1:8" ht="20.399999999999999" hidden="1">
      <c r="A220" s="275" t="s">
        <v>184</v>
      </c>
      <c r="B220" s="287" t="s">
        <v>186</v>
      </c>
      <c r="C220" s="503" t="s">
        <v>187</v>
      </c>
      <c r="D220" s="278">
        <f>+D222+D221</f>
        <v>0</v>
      </c>
      <c r="E220" s="278">
        <f>+E222+E221</f>
        <v>0</v>
      </c>
      <c r="F220" s="278">
        <f>+F222+F221</f>
        <v>0</v>
      </c>
      <c r="G220" s="278">
        <f>+G222+G221</f>
        <v>0</v>
      </c>
      <c r="H220" s="278">
        <f>+H222+H221</f>
        <v>0</v>
      </c>
    </row>
    <row r="221" spans="1:8" hidden="1">
      <c r="A221" s="281" t="s">
        <v>184</v>
      </c>
      <c r="B221" s="90" t="s">
        <v>349</v>
      </c>
      <c r="C221" s="283" t="s">
        <v>350</v>
      </c>
      <c r="D221" s="81">
        <v>0</v>
      </c>
      <c r="E221" s="81">
        <f>+'IND-ESTR-CLASIF '!D1360</f>
        <v>0</v>
      </c>
      <c r="F221" s="81">
        <v>0</v>
      </c>
      <c r="G221" s="81"/>
      <c r="H221" s="81">
        <f>SUM(D221:F221)</f>
        <v>0</v>
      </c>
    </row>
    <row r="222" spans="1:8" hidden="1">
      <c r="A222" s="281" t="s">
        <v>184</v>
      </c>
      <c r="B222" s="90" t="s">
        <v>188</v>
      </c>
      <c r="C222" s="283" t="s">
        <v>189</v>
      </c>
      <c r="D222" s="81">
        <f>-'IND-ESTR-CLASIF '!D195</f>
        <v>0</v>
      </c>
      <c r="E222" s="81">
        <v>0</v>
      </c>
      <c r="F222" s="81">
        <v>0</v>
      </c>
      <c r="G222" s="81">
        <v>0</v>
      </c>
      <c r="H222" s="81">
        <f>SUM(D222:G222)</f>
        <v>0</v>
      </c>
    </row>
    <row r="223" spans="1:8" hidden="1">
      <c r="A223" s="281"/>
      <c r="B223" s="90"/>
      <c r="C223" s="273"/>
      <c r="D223" s="81"/>
      <c r="E223" s="81"/>
      <c r="F223" s="81"/>
      <c r="G223" s="81"/>
      <c r="H223" s="81"/>
    </row>
    <row r="224" spans="1:8">
      <c r="A224" s="281"/>
      <c r="B224" s="90"/>
      <c r="C224" s="273"/>
      <c r="D224" s="81"/>
      <c r="E224" s="81"/>
      <c r="F224" s="81"/>
      <c r="G224" s="81"/>
      <c r="H224" s="81"/>
    </row>
    <row r="225" spans="1:8">
      <c r="A225" s="281"/>
      <c r="B225" s="286">
        <v>9</v>
      </c>
      <c r="C225" s="495" t="s">
        <v>192</v>
      </c>
      <c r="D225" s="89">
        <f>+D227</f>
        <v>0</v>
      </c>
      <c r="E225" s="89">
        <f>+E227</f>
        <v>-3605089</v>
      </c>
      <c r="F225" s="89">
        <f>+F227</f>
        <v>0</v>
      </c>
      <c r="G225" s="89">
        <f>+G227</f>
        <v>0</v>
      </c>
      <c r="H225" s="89">
        <f>SUM(D225:F225)</f>
        <v>-3605089</v>
      </c>
    </row>
    <row r="226" spans="1:8">
      <c r="A226" s="281"/>
      <c r="B226" s="90"/>
      <c r="C226" s="273"/>
      <c r="D226" s="81"/>
      <c r="E226" s="81"/>
      <c r="F226" s="81"/>
      <c r="G226" s="81"/>
      <c r="H226" s="81"/>
    </row>
    <row r="227" spans="1:8">
      <c r="A227" s="275">
        <v>4</v>
      </c>
      <c r="B227" s="287" t="s">
        <v>193</v>
      </c>
      <c r="C227" s="503" t="s">
        <v>194</v>
      </c>
      <c r="D227" s="278">
        <f>+D229+D228</f>
        <v>0</v>
      </c>
      <c r="E227" s="278">
        <f>+E229+E228</f>
        <v>-3605089</v>
      </c>
      <c r="F227" s="278">
        <f>+F229+F228</f>
        <v>0</v>
      </c>
      <c r="G227" s="278">
        <f>+G229+G228</f>
        <v>0</v>
      </c>
      <c r="H227" s="278">
        <f>SUM(D227:F227)</f>
        <v>-3605089</v>
      </c>
    </row>
    <row r="228" spans="1:8" hidden="1">
      <c r="A228" s="281">
        <v>4</v>
      </c>
      <c r="B228" s="90" t="s">
        <v>195</v>
      </c>
      <c r="C228" s="283" t="s">
        <v>196</v>
      </c>
      <c r="D228" s="81">
        <f>+'IND-ESTR-CLASIF '!D204</f>
        <v>0</v>
      </c>
      <c r="E228" s="81">
        <f>+'IND-ESTR-CLASIF '!D1428+'IND-ESTR-CLASIF '!D1251+'IND-ESTR-CLASIF '!D1562+'IND-ESTR-CLASIF '!D791+'IND-ESTR-CLASIF '!D1007</f>
        <v>0</v>
      </c>
      <c r="F228" s="81">
        <f>+'IND-ESTR-CLASIF '!D2167+'IND-ESTR-CLASIF '!D2014+'IND-ESTR-CLASIF '!D1904+'IND-ESTR-CLASIF '!D2079+'IND-ESTR-CLASIF '!D1861</f>
        <v>0</v>
      </c>
      <c r="G228" s="81">
        <v>0</v>
      </c>
      <c r="H228" s="81">
        <f>SUM(D228:G228)</f>
        <v>0</v>
      </c>
    </row>
    <row r="229" spans="1:8" ht="20.399999999999999">
      <c r="A229" s="281" t="s">
        <v>190</v>
      </c>
      <c r="B229" s="90" t="s">
        <v>197</v>
      </c>
      <c r="C229" s="283" t="s">
        <v>198</v>
      </c>
      <c r="D229" s="81">
        <f>-'IND-ESTR-CLASIF '!D205</f>
        <v>0</v>
      </c>
      <c r="E229" s="81">
        <f>-'IND-ESTR-CLASIF '!D274-'IND-ESTR-CLASIF '!D357-'IND-ESTR-CLASIF '!D467-'IND-ESTR-CLASIF '!D566-'IND-ESTR-CLASIF '!D1252-'IND-ESTR-CLASIF '!D1563-'IND-ESTR-CLASIF '!D687-'IND-ESTR-CLASIF '!D1186+'IND-ESTR-CLASIF '!D1367+'IND-ESTR-CLASIF '!D1008</f>
        <v>-3605089</v>
      </c>
      <c r="F229" s="81">
        <f>'IND-ESTR-CLASIF '!D2342+'IND-ESTR-CLASIF '!D1905</f>
        <v>0</v>
      </c>
      <c r="G229" s="81">
        <v>0</v>
      </c>
      <c r="H229" s="81">
        <f>SUM(D229:G229)</f>
        <v>-3605089</v>
      </c>
    </row>
    <row r="230" spans="1:8">
      <c r="A230" s="300"/>
      <c r="B230" s="507"/>
      <c r="C230" s="301"/>
      <c r="D230" s="301"/>
      <c r="E230" s="301"/>
      <c r="F230" s="301"/>
      <c r="G230" s="301"/>
      <c r="H230" s="301"/>
    </row>
    <row r="231" spans="1:8">
      <c r="B231" s="302"/>
      <c r="C231" s="303"/>
      <c r="D231" s="304"/>
      <c r="E231" s="304"/>
      <c r="F231" s="304"/>
      <c r="G231" s="304"/>
      <c r="H231" s="304"/>
    </row>
    <row r="232" spans="1:8">
      <c r="B232" s="263"/>
      <c r="C232" s="264"/>
      <c r="D232" s="265"/>
      <c r="E232" s="265"/>
      <c r="F232" s="265"/>
      <c r="G232" s="265"/>
      <c r="H232" s="265"/>
    </row>
    <row r="233" spans="1:8">
      <c r="B233" s="263"/>
      <c r="C233" s="264"/>
      <c r="D233" s="265"/>
      <c r="E233" s="265"/>
      <c r="F233" s="265"/>
      <c r="G233" s="265"/>
      <c r="H233" s="265"/>
    </row>
    <row r="234" spans="1:8">
      <c r="B234" s="263"/>
      <c r="C234" s="264"/>
      <c r="D234" s="265"/>
      <c r="E234" s="265"/>
      <c r="F234" s="265"/>
      <c r="G234" s="265"/>
      <c r="H234" s="265"/>
    </row>
    <row r="235" spans="1:8">
      <c r="B235" s="263"/>
      <c r="C235" s="264"/>
      <c r="D235" s="265"/>
      <c r="E235" s="265"/>
      <c r="F235" s="265"/>
      <c r="G235" s="265"/>
      <c r="H235" s="265"/>
    </row>
    <row r="236" spans="1:8">
      <c r="B236" s="263"/>
      <c r="C236" s="264"/>
      <c r="D236" s="265"/>
      <c r="E236" s="265"/>
      <c r="F236" s="265"/>
      <c r="G236" s="265"/>
      <c r="H236" s="265"/>
    </row>
    <row r="237" spans="1:8">
      <c r="B237" s="263"/>
      <c r="C237" s="264"/>
      <c r="D237" s="265"/>
      <c r="E237" s="265"/>
      <c r="F237" s="265"/>
      <c r="G237" s="265"/>
      <c r="H237" s="265"/>
    </row>
    <row r="238" spans="1:8">
      <c r="B238" s="263"/>
      <c r="C238" s="264"/>
      <c r="D238" s="265"/>
      <c r="E238" s="265"/>
      <c r="F238" s="265"/>
      <c r="G238" s="265"/>
      <c r="H238" s="265"/>
    </row>
    <row r="239" spans="1:8">
      <c r="B239" s="263"/>
      <c r="C239" s="264"/>
      <c r="D239" s="265"/>
      <c r="E239" s="265"/>
      <c r="F239" s="265"/>
      <c r="G239" s="265"/>
      <c r="H239" s="265"/>
    </row>
    <row r="240" spans="1:8">
      <c r="B240" s="263"/>
      <c r="C240" s="264"/>
      <c r="D240" s="265"/>
      <c r="E240" s="265"/>
      <c r="F240" s="265"/>
      <c r="G240" s="265"/>
      <c r="H240" s="265"/>
    </row>
    <row r="241" spans="2:8">
      <c r="B241" s="263"/>
      <c r="C241" s="264"/>
      <c r="D241" s="265"/>
      <c r="E241" s="265"/>
      <c r="F241" s="265"/>
      <c r="G241" s="265"/>
      <c r="H241" s="265"/>
    </row>
    <row r="242" spans="2:8">
      <c r="B242" s="263"/>
      <c r="C242" s="264"/>
      <c r="D242" s="265"/>
      <c r="E242" s="265"/>
      <c r="F242" s="265"/>
      <c r="G242" s="265"/>
      <c r="H242" s="265"/>
    </row>
    <row r="243" spans="2:8">
      <c r="B243" s="263"/>
      <c r="C243" s="264"/>
      <c r="D243" s="265"/>
      <c r="E243" s="265"/>
      <c r="F243" s="265"/>
      <c r="G243" s="265"/>
      <c r="H243" s="265"/>
    </row>
    <row r="244" spans="2:8">
      <c r="B244" s="263"/>
      <c r="C244" s="264"/>
      <c r="D244" s="265"/>
      <c r="E244" s="265"/>
      <c r="F244" s="265"/>
      <c r="G244" s="265"/>
      <c r="H244" s="265"/>
    </row>
    <row r="245" spans="2:8">
      <c r="B245" s="263"/>
      <c r="C245" s="264"/>
      <c r="D245" s="265"/>
      <c r="E245" s="265"/>
      <c r="F245" s="265"/>
      <c r="G245" s="265"/>
      <c r="H245" s="265"/>
    </row>
    <row r="246" spans="2:8">
      <c r="B246" s="263"/>
      <c r="C246" s="264"/>
      <c r="D246" s="265"/>
      <c r="E246" s="265"/>
      <c r="F246" s="265"/>
      <c r="G246" s="265"/>
      <c r="H246" s="265"/>
    </row>
    <row r="247" spans="2:8">
      <c r="B247" s="263"/>
      <c r="C247" s="264"/>
      <c r="D247" s="265"/>
      <c r="E247" s="265"/>
      <c r="F247" s="265"/>
      <c r="G247" s="265"/>
      <c r="H247" s="265"/>
    </row>
    <row r="248" spans="2:8">
      <c r="B248" s="263"/>
      <c r="C248" s="264"/>
      <c r="D248" s="265"/>
      <c r="E248" s="265"/>
      <c r="F248" s="265"/>
      <c r="G248" s="265"/>
      <c r="H248" s="265"/>
    </row>
  </sheetData>
  <mergeCells count="15">
    <mergeCell ref="A57:H57"/>
    <mergeCell ref="B63:C63"/>
    <mergeCell ref="B64:C64"/>
    <mergeCell ref="A63:A64"/>
    <mergeCell ref="A12:C12"/>
    <mergeCell ref="A13:C13"/>
    <mergeCell ref="A51:H51"/>
    <mergeCell ref="A53:H53"/>
    <mergeCell ref="A56:H56"/>
    <mergeCell ref="A58:H58"/>
    <mergeCell ref="A1:H1"/>
    <mergeCell ref="A3:H3"/>
    <mergeCell ref="A7:H7"/>
    <mergeCell ref="A8:H8"/>
    <mergeCell ref="A9:H9"/>
  </mergeCells>
  <hyperlinks>
    <hyperlink ref="A53" r:id="rId1" display="MODIFICACIÓN  Nº 08-2024" xr:uid="{00000000-0004-0000-0100-000000000000}"/>
  </hyperlinks>
  <printOptions horizontalCentered="1"/>
  <pageMargins left="0.39370078740157483" right="0.39370078740157483" top="0.59055118110236227" bottom="0.59055118110236227" header="0" footer="0"/>
  <pageSetup scale="98" firstPageNumber="6" fitToHeight="10" orientation="landscape" useFirstPageNumber="1" verticalDpi="597" r:id="rId2"/>
  <headerFooter alignWithMargins="0">
    <oddHeader>&amp;CPágina &amp;P</oddHeader>
  </headerFooter>
  <rowBreaks count="1" manualBreakCount="1">
    <brk id="111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3"/>
  </sheetPr>
  <dimension ref="A1:XEM2460"/>
  <sheetViews>
    <sheetView showGridLines="0" zoomScaleNormal="100" zoomScaleSheetLayoutView="100" workbookViewId="0">
      <selection activeCell="N102" sqref="N102"/>
    </sheetView>
  </sheetViews>
  <sheetFormatPr baseColWidth="10" defaultColWidth="11.44140625" defaultRowHeight="10.199999999999999"/>
  <cols>
    <col min="1" max="1" width="5.21875" style="67" customWidth="1"/>
    <col min="2" max="2" width="9.77734375" style="307" customWidth="1"/>
    <col min="3" max="3" width="42.109375" style="308" customWidth="1"/>
    <col min="4" max="5" width="15.5546875" style="309" customWidth="1"/>
    <col min="6" max="16384" width="11.44140625" style="68"/>
  </cols>
  <sheetData>
    <row r="1" spans="1:5" ht="15.6">
      <c r="A1" s="734" t="s">
        <v>509</v>
      </c>
      <c r="B1" s="734"/>
      <c r="C1" s="734"/>
      <c r="D1" s="734"/>
      <c r="E1" s="734"/>
    </row>
    <row r="2" spans="1:5" ht="15.6">
      <c r="A2" s="66"/>
      <c r="B2" s="310"/>
      <c r="C2" s="66"/>
      <c r="D2" s="66"/>
      <c r="E2" s="66"/>
    </row>
    <row r="3" spans="1:5" ht="15.6">
      <c r="A3" s="769" t="str">
        <f>+'IND-ESTR-CLASIF '!A69:E69</f>
        <v>MODIFICACIÓN  Nº 02-2025</v>
      </c>
      <c r="B3" s="769"/>
      <c r="C3" s="769"/>
      <c r="D3" s="769"/>
      <c r="E3" s="769"/>
    </row>
    <row r="4" spans="1:5" ht="10.8" customHeight="1">
      <c r="B4" s="311"/>
      <c r="C4" s="312"/>
      <c r="D4" s="312"/>
      <c r="E4" s="312"/>
    </row>
    <row r="5" spans="1:5" ht="10.8" customHeight="1">
      <c r="B5" s="311"/>
      <c r="C5" s="312"/>
      <c r="D5" s="312"/>
      <c r="E5" s="312"/>
    </row>
    <row r="6" spans="1:5" ht="10.8" customHeight="1">
      <c r="B6" s="311"/>
      <c r="C6" s="312"/>
      <c r="D6" s="312"/>
      <c r="E6" s="312"/>
    </row>
    <row r="7" spans="1:5" ht="12">
      <c r="A7" s="736" t="s">
        <v>18</v>
      </c>
      <c r="B7" s="736"/>
      <c r="C7" s="736"/>
    </row>
    <row r="8" spans="1:5" ht="12">
      <c r="A8" s="313"/>
      <c r="B8" s="314"/>
      <c r="C8" s="313"/>
    </row>
    <row r="9" spans="1:5">
      <c r="B9" s="311"/>
    </row>
    <row r="10" spans="1:5" hidden="1">
      <c r="A10" s="315" t="s">
        <v>23</v>
      </c>
      <c r="B10" s="316" t="s">
        <v>24</v>
      </c>
      <c r="C10" s="317" t="s">
        <v>25</v>
      </c>
      <c r="D10" s="318"/>
      <c r="E10" s="319">
        <f>+D12+D20+D27+D31+D17</f>
        <v>0</v>
      </c>
    </row>
    <row r="11" spans="1:5" hidden="1">
      <c r="B11" s="316"/>
      <c r="C11" s="320"/>
      <c r="D11" s="318"/>
      <c r="E11" s="319"/>
    </row>
    <row r="12" spans="1:5" hidden="1">
      <c r="A12" s="321" t="s">
        <v>26</v>
      </c>
      <c r="B12" s="322" t="s">
        <v>27</v>
      </c>
      <c r="C12" s="323" t="s">
        <v>28</v>
      </c>
      <c r="D12" s="324">
        <f>SUM(D13:D15)</f>
        <v>0</v>
      </c>
      <c r="E12" s="325"/>
    </row>
    <row r="13" spans="1:5" hidden="1">
      <c r="A13" s="326" t="s">
        <v>26</v>
      </c>
      <c r="B13" s="327" t="s">
        <v>29</v>
      </c>
      <c r="C13" s="318" t="s">
        <v>30</v>
      </c>
      <c r="D13" s="328">
        <f>+'Detalle Prog I'!C157</f>
        <v>0</v>
      </c>
      <c r="E13" s="325"/>
    </row>
    <row r="14" spans="1:5" hidden="1">
      <c r="A14" s="326" t="s">
        <v>26</v>
      </c>
      <c r="B14" s="327" t="s">
        <v>31</v>
      </c>
      <c r="C14" s="318" t="s">
        <v>32</v>
      </c>
      <c r="D14" s="328">
        <f>+'Detalle Prog I'!C158</f>
        <v>0</v>
      </c>
      <c r="E14" s="329"/>
    </row>
    <row r="15" spans="1:5" hidden="1">
      <c r="A15" s="326" t="s">
        <v>26</v>
      </c>
      <c r="B15" s="327" t="s">
        <v>33</v>
      </c>
      <c r="C15" s="318" t="s">
        <v>34</v>
      </c>
      <c r="D15" s="328">
        <f>+'Detalle Prog I'!C159</f>
        <v>0</v>
      </c>
      <c r="E15" s="329"/>
    </row>
    <row r="16" spans="1:5" hidden="1">
      <c r="A16" s="321"/>
      <c r="B16" s="322"/>
      <c r="C16" s="323"/>
      <c r="D16" s="328"/>
      <c r="E16" s="329"/>
    </row>
    <row r="17" spans="1:5" hidden="1">
      <c r="A17" s="321" t="s">
        <v>26</v>
      </c>
      <c r="B17" s="322" t="s">
        <v>35</v>
      </c>
      <c r="C17" s="323" t="s">
        <v>36</v>
      </c>
      <c r="D17" s="324">
        <f>+D18</f>
        <v>0</v>
      </c>
      <c r="E17" s="329"/>
    </row>
    <row r="18" spans="1:5" hidden="1">
      <c r="A18" s="326" t="s">
        <v>26</v>
      </c>
      <c r="B18" s="327" t="s">
        <v>37</v>
      </c>
      <c r="C18" s="318" t="s">
        <v>38</v>
      </c>
      <c r="D18" s="328">
        <f>+'Detalle Prog I'!C163</f>
        <v>0</v>
      </c>
      <c r="E18" s="329"/>
    </row>
    <row r="19" spans="1:5" hidden="1">
      <c r="A19" s="326"/>
      <c r="B19" s="327"/>
      <c r="C19" s="318"/>
      <c r="D19" s="328"/>
      <c r="E19" s="329"/>
    </row>
    <row r="20" spans="1:5" hidden="1">
      <c r="A20" s="321" t="s">
        <v>26</v>
      </c>
      <c r="B20" s="322" t="s">
        <v>41</v>
      </c>
      <c r="C20" s="323" t="s">
        <v>42</v>
      </c>
      <c r="D20" s="324">
        <f>SUM(D21:D25)</f>
        <v>0</v>
      </c>
      <c r="E20" s="325"/>
    </row>
    <row r="21" spans="1:5" hidden="1">
      <c r="A21" s="326" t="s">
        <v>26</v>
      </c>
      <c r="B21" s="327" t="s">
        <v>43</v>
      </c>
      <c r="C21" s="318" t="s">
        <v>44</v>
      </c>
      <c r="D21" s="328">
        <f>+'Detalle Prog I'!C168</f>
        <v>0</v>
      </c>
      <c r="E21" s="325"/>
    </row>
    <row r="22" spans="1:5" hidden="1">
      <c r="A22" s="326" t="s">
        <v>26</v>
      </c>
      <c r="B22" s="327" t="s">
        <v>227</v>
      </c>
      <c r="C22" s="318" t="s">
        <v>228</v>
      </c>
      <c r="D22" s="328">
        <f>+'Detalle Prog I'!C169</f>
        <v>0</v>
      </c>
      <c r="E22" s="325"/>
    </row>
    <row r="23" spans="1:5" hidden="1">
      <c r="A23" s="326" t="s">
        <v>26</v>
      </c>
      <c r="B23" s="327" t="s">
        <v>45</v>
      </c>
      <c r="C23" s="318" t="s">
        <v>46</v>
      </c>
      <c r="D23" s="328">
        <f>+'Detalle Prog I'!C170</f>
        <v>0</v>
      </c>
      <c r="E23" s="329"/>
    </row>
    <row r="24" spans="1:5" hidden="1">
      <c r="A24" s="326" t="s">
        <v>26</v>
      </c>
      <c r="B24" s="327" t="s">
        <v>47</v>
      </c>
      <c r="C24" s="318" t="s">
        <v>48</v>
      </c>
      <c r="D24" s="328">
        <f>+'Detalle Prog I'!C171</f>
        <v>0</v>
      </c>
      <c r="E24" s="329"/>
    </row>
    <row r="25" spans="1:5" hidden="1">
      <c r="A25" s="326" t="s">
        <v>26</v>
      </c>
      <c r="B25" s="327" t="s">
        <v>342</v>
      </c>
      <c r="C25" s="318" t="s">
        <v>343</v>
      </c>
      <c r="D25" s="328">
        <f>+'Detalle Prog I'!C172</f>
        <v>0</v>
      </c>
      <c r="E25" s="329"/>
    </row>
    <row r="26" spans="1:5" hidden="1">
      <c r="A26" s="326"/>
      <c r="B26" s="327"/>
      <c r="C26" s="318"/>
      <c r="D26" s="328"/>
      <c r="E26" s="325"/>
    </row>
    <row r="27" spans="1:5" ht="20.399999999999999" hidden="1">
      <c r="A27" s="330" t="s">
        <v>49</v>
      </c>
      <c r="B27" s="331" t="s">
        <v>50</v>
      </c>
      <c r="C27" s="332" t="s">
        <v>51</v>
      </c>
      <c r="D27" s="333">
        <f>SUM(D28:D29)</f>
        <v>0</v>
      </c>
      <c r="E27" s="334"/>
    </row>
    <row r="28" spans="1:5" ht="20.399999999999999" hidden="1">
      <c r="A28" s="335" t="s">
        <v>49</v>
      </c>
      <c r="B28" s="307" t="s">
        <v>52</v>
      </c>
      <c r="C28" s="336" t="s">
        <v>53</v>
      </c>
      <c r="D28" s="309">
        <f>+'Detalle Prog I'!C175</f>
        <v>0</v>
      </c>
      <c r="E28" s="329"/>
    </row>
    <row r="29" spans="1:5" ht="20.399999999999999" hidden="1">
      <c r="A29" s="335" t="s">
        <v>49</v>
      </c>
      <c r="B29" s="307" t="s">
        <v>54</v>
      </c>
      <c r="C29" s="336" t="s">
        <v>55</v>
      </c>
      <c r="D29" s="309">
        <f>+'Detalle Prog I'!C176</f>
        <v>0</v>
      </c>
      <c r="E29" s="329"/>
    </row>
    <row r="30" spans="1:5" hidden="1">
      <c r="B30" s="316"/>
      <c r="C30" s="320"/>
      <c r="D30" s="318"/>
      <c r="E30" s="319"/>
    </row>
    <row r="31" spans="1:5" ht="20.399999999999999" hidden="1">
      <c r="A31" s="330" t="s">
        <v>49</v>
      </c>
      <c r="B31" s="331" t="s">
        <v>56</v>
      </c>
      <c r="C31" s="332" t="s">
        <v>57</v>
      </c>
      <c r="D31" s="333">
        <f>SUM(D32:D34)</f>
        <v>0</v>
      </c>
      <c r="E31" s="334"/>
    </row>
    <row r="32" spans="1:5" ht="20.399999999999999" hidden="1">
      <c r="A32" s="335" t="s">
        <v>49</v>
      </c>
      <c r="B32" s="307" t="s">
        <v>58</v>
      </c>
      <c r="C32" s="336" t="s">
        <v>59</v>
      </c>
      <c r="D32" s="309">
        <f>+'Detalle Prog I'!C179</f>
        <v>0</v>
      </c>
      <c r="E32" s="329"/>
    </row>
    <row r="33" spans="1:5" ht="20.399999999999999" hidden="1">
      <c r="A33" s="335" t="s">
        <v>49</v>
      </c>
      <c r="B33" s="307" t="s">
        <v>60</v>
      </c>
      <c r="C33" s="336" t="s">
        <v>61</v>
      </c>
      <c r="D33" s="309">
        <f>+'Detalle Prog I'!C180</f>
        <v>0</v>
      </c>
      <c r="E33" s="329"/>
    </row>
    <row r="34" spans="1:5" hidden="1">
      <c r="A34" s="335" t="s">
        <v>49</v>
      </c>
      <c r="B34" s="307" t="s">
        <v>62</v>
      </c>
      <c r="C34" s="336" t="s">
        <v>63</v>
      </c>
      <c r="D34" s="309">
        <f>+'Detalle Prog I'!C181</f>
        <v>0</v>
      </c>
      <c r="E34" s="329"/>
    </row>
    <row r="35" spans="1:5" hidden="1">
      <c r="A35" s="335"/>
      <c r="C35" s="336"/>
      <c r="E35" s="329"/>
    </row>
    <row r="36" spans="1:5" hidden="1">
      <c r="A36" s="337"/>
      <c r="B36" s="338"/>
      <c r="C36" s="339"/>
      <c r="D36" s="340"/>
      <c r="E36" s="325"/>
    </row>
    <row r="37" spans="1:5">
      <c r="A37" s="341" t="s">
        <v>64</v>
      </c>
      <c r="B37" s="316" t="s">
        <v>205</v>
      </c>
      <c r="C37" s="317" t="s">
        <v>65</v>
      </c>
      <c r="D37" s="340"/>
      <c r="E37" s="319">
        <f>+D39+D55+D61+D42+D46+D58+D69+D51</f>
        <v>1000000</v>
      </c>
    </row>
    <row r="38" spans="1:5">
      <c r="A38" s="337"/>
      <c r="B38" s="338"/>
      <c r="C38" s="339"/>
      <c r="D38" s="340"/>
      <c r="E38" s="325"/>
    </row>
    <row r="39" spans="1:5" hidden="1">
      <c r="A39" s="330" t="s">
        <v>64</v>
      </c>
      <c r="B39" s="331" t="s">
        <v>66</v>
      </c>
      <c r="C39" s="342" t="s">
        <v>67</v>
      </c>
      <c r="D39" s="324">
        <f>+D40</f>
        <v>0</v>
      </c>
      <c r="E39" s="325"/>
    </row>
    <row r="40" spans="1:5" hidden="1">
      <c r="A40" s="337" t="s">
        <v>64</v>
      </c>
      <c r="B40" s="338" t="s">
        <v>68</v>
      </c>
      <c r="C40" s="336" t="s">
        <v>510</v>
      </c>
      <c r="D40" s="340">
        <f>+'Detalle Prog I'!C187</f>
        <v>0</v>
      </c>
      <c r="E40" s="325"/>
    </row>
    <row r="41" spans="1:5" hidden="1">
      <c r="A41" s="337"/>
      <c r="B41" s="338"/>
      <c r="C41" s="339"/>
      <c r="D41" s="340"/>
      <c r="E41" s="325"/>
    </row>
    <row r="42" spans="1:5" hidden="1">
      <c r="A42" s="330" t="s">
        <v>64</v>
      </c>
      <c r="B42" s="331" t="s">
        <v>279</v>
      </c>
      <c r="C42" s="342" t="s">
        <v>78</v>
      </c>
      <c r="D42" s="324">
        <f>SUM(D43:D44)</f>
        <v>0</v>
      </c>
      <c r="E42" s="325"/>
    </row>
    <row r="43" spans="1:5" hidden="1">
      <c r="A43" s="337" t="s">
        <v>64</v>
      </c>
      <c r="B43" s="338" t="s">
        <v>81</v>
      </c>
      <c r="C43" s="336" t="s">
        <v>82</v>
      </c>
      <c r="D43" s="340">
        <f>+'Detalle Prog I'!C191</f>
        <v>0</v>
      </c>
      <c r="E43" s="325"/>
    </row>
    <row r="44" spans="1:5" hidden="1">
      <c r="A44" s="337" t="s">
        <v>64</v>
      </c>
      <c r="B44" s="338" t="s">
        <v>83</v>
      </c>
      <c r="C44" s="336" t="s">
        <v>84</v>
      </c>
      <c r="D44" s="340">
        <f>+'Detalle Prog I'!C192</f>
        <v>0</v>
      </c>
      <c r="E44" s="325"/>
    </row>
    <row r="45" spans="1:5" hidden="1">
      <c r="A45" s="330"/>
      <c r="B45" s="338"/>
      <c r="C45" s="339"/>
      <c r="D45" s="340"/>
      <c r="E45" s="325"/>
    </row>
    <row r="46" spans="1:5" hidden="1">
      <c r="A46" s="330" t="s">
        <v>64</v>
      </c>
      <c r="B46" s="331" t="s">
        <v>89</v>
      </c>
      <c r="C46" s="342" t="s">
        <v>90</v>
      </c>
      <c r="D46" s="324">
        <f>SUM(D47:D49)</f>
        <v>0</v>
      </c>
      <c r="E46" s="325"/>
    </row>
    <row r="47" spans="1:5" hidden="1">
      <c r="A47" s="337" t="s">
        <v>64</v>
      </c>
      <c r="B47" s="338" t="s">
        <v>91</v>
      </c>
      <c r="C47" s="336" t="s">
        <v>92</v>
      </c>
      <c r="D47" s="340">
        <f>+'Detalle Prog I'!C195</f>
        <v>0</v>
      </c>
      <c r="E47" s="325"/>
    </row>
    <row r="48" spans="1:5" hidden="1">
      <c r="A48" s="337" t="s">
        <v>64</v>
      </c>
      <c r="B48" s="338" t="s">
        <v>93</v>
      </c>
      <c r="C48" s="336" t="s">
        <v>94</v>
      </c>
      <c r="D48" s="340">
        <f>+'Detalle Prog I'!C196</f>
        <v>0</v>
      </c>
      <c r="E48" s="325"/>
    </row>
    <row r="49" spans="1:5" hidden="1">
      <c r="A49" s="337" t="s">
        <v>64</v>
      </c>
      <c r="B49" s="338" t="s">
        <v>95</v>
      </c>
      <c r="C49" s="339" t="s">
        <v>96</v>
      </c>
      <c r="D49" s="340">
        <f>+'Detalle Prog I'!C197</f>
        <v>0</v>
      </c>
      <c r="E49" s="325"/>
    </row>
    <row r="50" spans="1:5" hidden="1">
      <c r="A50" s="330"/>
      <c r="B50" s="338"/>
      <c r="C50" s="339"/>
      <c r="D50" s="340"/>
      <c r="E50" s="325"/>
    </row>
    <row r="51" spans="1:5" hidden="1">
      <c r="A51" s="330" t="s">
        <v>64</v>
      </c>
      <c r="B51" s="316" t="s">
        <v>247</v>
      </c>
      <c r="C51" s="722" t="s">
        <v>362</v>
      </c>
      <c r="D51" s="353">
        <f>SUM(D52:D55)</f>
        <v>0</v>
      </c>
      <c r="E51" s="325"/>
    </row>
    <row r="52" spans="1:5" hidden="1">
      <c r="A52" s="337" t="s">
        <v>64</v>
      </c>
      <c r="B52" s="338" t="s">
        <v>249</v>
      </c>
      <c r="C52" s="318" t="s">
        <v>250</v>
      </c>
      <c r="D52" s="69">
        <f>+'Detalle Prog I'!T200</f>
        <v>0</v>
      </c>
      <c r="E52" s="325"/>
    </row>
    <row r="53" spans="1:5" hidden="1">
      <c r="A53" s="337" t="s">
        <v>64</v>
      </c>
      <c r="B53" s="338" t="s">
        <v>580</v>
      </c>
      <c r="C53" s="318" t="s">
        <v>581</v>
      </c>
      <c r="D53" s="69">
        <f>+'Detalle Prog I'!T201</f>
        <v>0</v>
      </c>
      <c r="E53" s="325"/>
    </row>
    <row r="54" spans="1:5" hidden="1">
      <c r="A54" s="330"/>
      <c r="B54" s="338"/>
      <c r="C54" s="339"/>
      <c r="D54" s="340"/>
      <c r="E54" s="325"/>
    </row>
    <row r="55" spans="1:5" hidden="1">
      <c r="A55" s="330" t="s">
        <v>64</v>
      </c>
      <c r="B55" s="331" t="s">
        <v>99</v>
      </c>
      <c r="C55" s="342" t="s">
        <v>100</v>
      </c>
      <c r="D55" s="324">
        <f>+D56</f>
        <v>0</v>
      </c>
      <c r="E55" s="325"/>
    </row>
    <row r="56" spans="1:5" hidden="1">
      <c r="A56" s="337" t="s">
        <v>64</v>
      </c>
      <c r="B56" s="338" t="s">
        <v>101</v>
      </c>
      <c r="C56" s="336" t="s">
        <v>102</v>
      </c>
      <c r="D56" s="340">
        <f>+'Detalle Prog I'!C204</f>
        <v>0</v>
      </c>
      <c r="E56" s="325"/>
    </row>
    <row r="57" spans="1:5" hidden="1">
      <c r="A57" s="337"/>
      <c r="B57" s="338"/>
      <c r="C57" s="336"/>
      <c r="D57" s="340"/>
      <c r="E57" s="325"/>
    </row>
    <row r="58" spans="1:5" hidden="1">
      <c r="A58" s="341" t="s">
        <v>64</v>
      </c>
      <c r="B58" s="331" t="s">
        <v>281</v>
      </c>
      <c r="C58" s="342" t="s">
        <v>282</v>
      </c>
      <c r="D58" s="324">
        <f>+D59</f>
        <v>0</v>
      </c>
      <c r="E58" s="325"/>
    </row>
    <row r="59" spans="1:5" hidden="1">
      <c r="A59" s="337" t="s">
        <v>64</v>
      </c>
      <c r="B59" s="338" t="s">
        <v>363</v>
      </c>
      <c r="C59" s="336" t="s">
        <v>364</v>
      </c>
      <c r="D59" s="340">
        <f>+'Detalle Prog I'!C207</f>
        <v>0</v>
      </c>
      <c r="E59" s="325"/>
    </row>
    <row r="60" spans="1:5" hidden="1">
      <c r="A60" s="337"/>
      <c r="B60" s="338"/>
      <c r="C60" s="336"/>
      <c r="D60" s="340"/>
      <c r="E60" s="325"/>
    </row>
    <row r="61" spans="1:5">
      <c r="A61" s="330" t="s">
        <v>64</v>
      </c>
      <c r="B61" s="331">
        <v>1.08</v>
      </c>
      <c r="C61" s="342" t="s">
        <v>103</v>
      </c>
      <c r="D61" s="324">
        <f>SUM(D62:D67)</f>
        <v>1000000</v>
      </c>
      <c r="E61" s="325"/>
    </row>
    <row r="62" spans="1:5" hidden="1">
      <c r="A62" s="335" t="s">
        <v>64</v>
      </c>
      <c r="B62" s="307" t="s">
        <v>104</v>
      </c>
      <c r="C62" s="336" t="s">
        <v>105</v>
      </c>
      <c r="D62" s="309">
        <f>+'Detalle Prog I'!C210</f>
        <v>0</v>
      </c>
      <c r="E62" s="334"/>
    </row>
    <row r="63" spans="1:5" hidden="1">
      <c r="A63" s="335" t="s">
        <v>64</v>
      </c>
      <c r="B63" s="307" t="s">
        <v>110</v>
      </c>
      <c r="C63" s="336" t="s">
        <v>111</v>
      </c>
      <c r="D63" s="309">
        <f>+'Detalle Prog I'!C211</f>
        <v>0</v>
      </c>
      <c r="E63" s="334"/>
    </row>
    <row r="64" spans="1:5" ht="20.399999999999999" hidden="1">
      <c r="A64" s="335" t="s">
        <v>64</v>
      </c>
      <c r="B64" s="307" t="s">
        <v>108</v>
      </c>
      <c r="C64" s="336" t="s">
        <v>109</v>
      </c>
      <c r="D64" s="309">
        <f>+'Detalle Prog I'!C212</f>
        <v>0</v>
      </c>
      <c r="E64" s="334"/>
    </row>
    <row r="65" spans="1:5">
      <c r="A65" s="335" t="s">
        <v>64</v>
      </c>
      <c r="B65" s="307" t="s">
        <v>106</v>
      </c>
      <c r="C65" s="336" t="s">
        <v>107</v>
      </c>
      <c r="D65" s="309">
        <f>+'Detalle Prog I'!C213</f>
        <v>1000000</v>
      </c>
      <c r="E65" s="334"/>
    </row>
    <row r="66" spans="1:5" hidden="1">
      <c r="A66" s="335" t="s">
        <v>64</v>
      </c>
      <c r="B66" s="307" t="s">
        <v>112</v>
      </c>
      <c r="C66" s="336" t="s">
        <v>113</v>
      </c>
      <c r="D66" s="309">
        <f>+'Detalle Prog I'!C214</f>
        <v>0</v>
      </c>
      <c r="E66" s="334"/>
    </row>
    <row r="67" spans="1:5" ht="20.399999999999999" hidden="1">
      <c r="A67" s="335" t="s">
        <v>64</v>
      </c>
      <c r="B67" s="307" t="s">
        <v>114</v>
      </c>
      <c r="C67" s="336" t="s">
        <v>115</v>
      </c>
      <c r="D67" s="309">
        <f>+'Detalle Prog I'!C215</f>
        <v>0</v>
      </c>
      <c r="E67" s="334"/>
    </row>
    <row r="68" spans="1:5" hidden="1">
      <c r="A68" s="335"/>
      <c r="C68" s="336"/>
      <c r="E68" s="334"/>
    </row>
    <row r="69" spans="1:5" hidden="1">
      <c r="A69" s="330" t="s">
        <v>374</v>
      </c>
      <c r="B69" s="331">
        <v>1.0900000000000001</v>
      </c>
      <c r="C69" s="342" t="s">
        <v>511</v>
      </c>
      <c r="D69" s="324">
        <f>+D70</f>
        <v>0</v>
      </c>
      <c r="E69" s="334"/>
    </row>
    <row r="70" spans="1:5" hidden="1">
      <c r="A70" s="335" t="s">
        <v>374</v>
      </c>
      <c r="B70" s="307" t="s">
        <v>512</v>
      </c>
      <c r="C70" s="336" t="s">
        <v>513</v>
      </c>
      <c r="D70" s="309">
        <f>+'Detalle Prog I'!C219</f>
        <v>0</v>
      </c>
      <c r="E70" s="334"/>
    </row>
    <row r="71" spans="1:5" hidden="1">
      <c r="A71" s="335"/>
      <c r="C71" s="336"/>
      <c r="E71" s="334"/>
    </row>
    <row r="72" spans="1:5" hidden="1">
      <c r="B72" s="316"/>
      <c r="C72" s="343"/>
      <c r="D72" s="344"/>
      <c r="E72" s="312"/>
    </row>
    <row r="73" spans="1:5">
      <c r="B73" s="316"/>
      <c r="C73" s="343"/>
      <c r="D73" s="344"/>
      <c r="E73" s="312"/>
    </row>
    <row r="74" spans="1:5">
      <c r="B74" s="316"/>
      <c r="C74" s="343"/>
      <c r="D74" s="344"/>
      <c r="E74" s="312"/>
    </row>
    <row r="75" spans="1:5">
      <c r="A75" s="312" t="s">
        <v>64</v>
      </c>
      <c r="B75" s="345">
        <v>2</v>
      </c>
      <c r="C75" s="346" t="s">
        <v>122</v>
      </c>
      <c r="D75" s="344"/>
      <c r="E75" s="319">
        <f>+D80+D77+D91+D86</f>
        <v>450000</v>
      </c>
    </row>
    <row r="76" spans="1:5">
      <c r="A76" s="330"/>
      <c r="B76" s="331"/>
      <c r="C76" s="332"/>
      <c r="D76" s="344"/>
      <c r="E76" s="312"/>
    </row>
    <row r="77" spans="1:5" hidden="1">
      <c r="A77" s="330" t="s">
        <v>64</v>
      </c>
      <c r="B77" s="331" t="s">
        <v>123</v>
      </c>
      <c r="C77" s="332" t="s">
        <v>124</v>
      </c>
      <c r="D77" s="324">
        <f>+D78</f>
        <v>0</v>
      </c>
      <c r="E77" s="312"/>
    </row>
    <row r="78" spans="1:5" hidden="1">
      <c r="A78" s="335" t="s">
        <v>64</v>
      </c>
      <c r="B78" s="307" t="s">
        <v>125</v>
      </c>
      <c r="C78" s="336" t="s">
        <v>217</v>
      </c>
      <c r="D78" s="340">
        <f>+'Detalle Prog I'!C225</f>
        <v>0</v>
      </c>
      <c r="E78" s="312"/>
    </row>
    <row r="79" spans="1:5" hidden="1">
      <c r="B79" s="316"/>
      <c r="C79" s="343"/>
      <c r="D79" s="344"/>
      <c r="E79" s="312"/>
    </row>
    <row r="80" spans="1:5" ht="20.399999999999999" hidden="1">
      <c r="A80" s="330" t="s">
        <v>64</v>
      </c>
      <c r="B80" s="331" t="s">
        <v>131</v>
      </c>
      <c r="C80" s="332" t="s">
        <v>132</v>
      </c>
      <c r="D80" s="324">
        <f>SUM(D81:D84)</f>
        <v>0</v>
      </c>
      <c r="E80" s="312"/>
    </row>
    <row r="81" spans="1:5" hidden="1">
      <c r="A81" s="335" t="s">
        <v>64</v>
      </c>
      <c r="B81" s="307" t="s">
        <v>135</v>
      </c>
      <c r="C81" s="336" t="s">
        <v>432</v>
      </c>
      <c r="D81" s="340">
        <f>+'Detalle Prog I'!C228</f>
        <v>0</v>
      </c>
      <c r="E81" s="312"/>
    </row>
    <row r="82" spans="1:5" hidden="1">
      <c r="A82" s="335" t="s">
        <v>64</v>
      </c>
      <c r="B82" s="307" t="s">
        <v>254</v>
      </c>
      <c r="C82" s="336" t="s">
        <v>255</v>
      </c>
      <c r="D82" s="340">
        <f>+'Detalle Prog I'!C229</f>
        <v>0</v>
      </c>
      <c r="E82" s="312"/>
    </row>
    <row r="83" spans="1:5" hidden="1">
      <c r="A83" s="335" t="s">
        <v>64</v>
      </c>
      <c r="B83" s="307" t="s">
        <v>240</v>
      </c>
      <c r="C83" s="336" t="s">
        <v>241</v>
      </c>
      <c r="D83" s="340">
        <f>+'Detalle Prog I'!C230</f>
        <v>0</v>
      </c>
      <c r="E83" s="312"/>
    </row>
    <row r="84" spans="1:5" ht="20.399999999999999" hidden="1">
      <c r="A84" s="335" t="s">
        <v>64</v>
      </c>
      <c r="B84" s="307" t="s">
        <v>256</v>
      </c>
      <c r="C84" s="336" t="s">
        <v>270</v>
      </c>
      <c r="D84" s="340">
        <f>+'Detalle Prog I'!C231</f>
        <v>0</v>
      </c>
      <c r="E84" s="312"/>
    </row>
    <row r="85" spans="1:5" hidden="1">
      <c r="A85" s="335"/>
      <c r="C85" s="336"/>
      <c r="D85" s="344"/>
      <c r="E85" s="312"/>
    </row>
    <row r="86" spans="1:5" hidden="1">
      <c r="A86" s="330" t="s">
        <v>64</v>
      </c>
      <c r="B86" s="331" t="s">
        <v>139</v>
      </c>
      <c r="C86" s="332" t="s">
        <v>140</v>
      </c>
      <c r="D86" s="324">
        <f>+D87+D88</f>
        <v>0</v>
      </c>
      <c r="E86" s="312"/>
    </row>
    <row r="87" spans="1:5" hidden="1">
      <c r="A87" s="335" t="s">
        <v>64</v>
      </c>
      <c r="B87" s="307" t="s">
        <v>141</v>
      </c>
      <c r="C87" s="336" t="s">
        <v>142</v>
      </c>
      <c r="D87" s="340">
        <f>+'Detalle Prog I'!C234</f>
        <v>0</v>
      </c>
      <c r="E87" s="312"/>
    </row>
    <row r="88" spans="1:5" hidden="1">
      <c r="A88" s="335" t="s">
        <v>64</v>
      </c>
      <c r="B88" s="307" t="s">
        <v>143</v>
      </c>
      <c r="C88" s="336" t="s">
        <v>144</v>
      </c>
      <c r="D88" s="340">
        <f>+'Detalle Prog I'!C235</f>
        <v>0</v>
      </c>
      <c r="E88" s="312"/>
    </row>
    <row r="89" spans="1:5" hidden="1">
      <c r="A89" s="335"/>
      <c r="C89" s="336"/>
      <c r="D89" s="340"/>
      <c r="E89" s="312"/>
    </row>
    <row r="90" spans="1:5" hidden="1">
      <c r="A90" s="335"/>
      <c r="C90" s="336"/>
      <c r="D90" s="344"/>
      <c r="E90" s="312"/>
    </row>
    <row r="91" spans="1:5">
      <c r="A91" s="347" t="s">
        <v>64</v>
      </c>
      <c r="B91" s="348" t="s">
        <v>145</v>
      </c>
      <c r="C91" s="332" t="s">
        <v>146</v>
      </c>
      <c r="D91" s="349">
        <f>SUM(D92:D101)</f>
        <v>450000</v>
      </c>
      <c r="E91" s="312"/>
    </row>
    <row r="92" spans="1:5" hidden="1">
      <c r="A92" s="67" t="s">
        <v>64</v>
      </c>
      <c r="B92" s="307" t="s">
        <v>147</v>
      </c>
      <c r="C92" s="68" t="s">
        <v>148</v>
      </c>
      <c r="D92" s="69">
        <f>+'Detalle Prog I'!C238</f>
        <v>0</v>
      </c>
      <c r="E92" s="312"/>
    </row>
    <row r="93" spans="1:5" hidden="1">
      <c r="A93" s="67" t="s">
        <v>64</v>
      </c>
      <c r="B93" s="307" t="s">
        <v>369</v>
      </c>
      <c r="C93" s="68" t="s">
        <v>370</v>
      </c>
      <c r="D93" s="69">
        <f>+'Detalle Prog I'!C239</f>
        <v>0</v>
      </c>
      <c r="E93" s="312"/>
    </row>
    <row r="94" spans="1:5" hidden="1">
      <c r="A94" s="67" t="s">
        <v>64</v>
      </c>
      <c r="B94" s="350" t="s">
        <v>149</v>
      </c>
      <c r="C94" s="68" t="s">
        <v>150</v>
      </c>
      <c r="D94" s="69">
        <f>+'Detalle Prog I'!C240</f>
        <v>0</v>
      </c>
      <c r="E94" s="312"/>
    </row>
    <row r="95" spans="1:5" hidden="1">
      <c r="A95" s="67" t="s">
        <v>64</v>
      </c>
      <c r="B95" s="350" t="s">
        <v>151</v>
      </c>
      <c r="C95" s="68" t="s">
        <v>152</v>
      </c>
      <c r="D95" s="69">
        <f>+'Detalle Prog I'!C241</f>
        <v>0</v>
      </c>
      <c r="E95" s="312"/>
    </row>
    <row r="96" spans="1:5" hidden="1">
      <c r="A96" s="67" t="s">
        <v>64</v>
      </c>
      <c r="B96" s="350" t="s">
        <v>153</v>
      </c>
      <c r="C96" s="68" t="s">
        <v>154</v>
      </c>
      <c r="D96" s="69">
        <f>+'Detalle Prog I'!C242</f>
        <v>0</v>
      </c>
      <c r="E96" s="312"/>
    </row>
    <row r="97" spans="1:5">
      <c r="A97" s="67" t="s">
        <v>64</v>
      </c>
      <c r="B97" s="350" t="s">
        <v>155</v>
      </c>
      <c r="C97" s="68" t="s">
        <v>156</v>
      </c>
      <c r="D97" s="69">
        <f>+'Detalle Prog I'!C243</f>
        <v>450000</v>
      </c>
      <c r="E97" s="312"/>
    </row>
    <row r="98" spans="1:5" hidden="1">
      <c r="A98" s="67" t="s">
        <v>64</v>
      </c>
      <c r="B98" s="350" t="s">
        <v>291</v>
      </c>
      <c r="C98" s="68" t="s">
        <v>315</v>
      </c>
      <c r="D98" s="69">
        <f>+'Detalle Prog I'!C244</f>
        <v>0</v>
      </c>
      <c r="E98" s="312"/>
    </row>
    <row r="99" spans="1:5">
      <c r="B99" s="316"/>
      <c r="C99" s="343"/>
      <c r="D99" s="344"/>
      <c r="E99" s="312"/>
    </row>
    <row r="100" spans="1:5">
      <c r="B100" s="316"/>
      <c r="C100" s="343"/>
      <c r="D100" s="344"/>
      <c r="E100" s="312"/>
    </row>
    <row r="101" spans="1:5">
      <c r="A101" s="351">
        <v>2</v>
      </c>
      <c r="B101" s="345">
        <v>5</v>
      </c>
      <c r="C101" s="346" t="s">
        <v>157</v>
      </c>
      <c r="D101" s="352"/>
      <c r="E101" s="352">
        <f>+D103+D110</f>
        <v>1500000</v>
      </c>
    </row>
    <row r="102" spans="1:5">
      <c r="A102" s="330"/>
      <c r="B102" s="331"/>
      <c r="C102" s="332"/>
      <c r="D102" s="328"/>
      <c r="E102" s="329"/>
    </row>
    <row r="103" spans="1:5">
      <c r="A103" s="330" t="s">
        <v>158</v>
      </c>
      <c r="B103" s="331" t="s">
        <v>159</v>
      </c>
      <c r="C103" s="332" t="s">
        <v>160</v>
      </c>
      <c r="D103" s="353">
        <f>SUM(D104:D108)</f>
        <v>1500000</v>
      </c>
      <c r="E103" s="329"/>
    </row>
    <row r="104" spans="1:5" hidden="1">
      <c r="A104" s="335" t="s">
        <v>158</v>
      </c>
      <c r="B104" s="307" t="s">
        <v>163</v>
      </c>
      <c r="C104" s="336" t="s">
        <v>164</v>
      </c>
      <c r="D104" s="328">
        <f>+'Detalle Prog I'!C250</f>
        <v>0</v>
      </c>
      <c r="E104" s="329"/>
    </row>
    <row r="105" spans="1:5">
      <c r="A105" s="335" t="s">
        <v>158</v>
      </c>
      <c r="B105" s="307" t="s">
        <v>165</v>
      </c>
      <c r="C105" s="336" t="s">
        <v>166</v>
      </c>
      <c r="D105" s="328">
        <f>+'Detalle Prog I'!C251</f>
        <v>1500000</v>
      </c>
      <c r="E105" s="329"/>
    </row>
    <row r="106" spans="1:5" hidden="1">
      <c r="A106" s="335" t="s">
        <v>158</v>
      </c>
      <c r="B106" s="307" t="s">
        <v>167</v>
      </c>
      <c r="C106" s="336" t="s">
        <v>168</v>
      </c>
      <c r="D106" s="328">
        <f>+'Detalle Prog I'!C252</f>
        <v>0</v>
      </c>
      <c r="E106" s="329"/>
    </row>
    <row r="107" spans="1:5" hidden="1">
      <c r="A107" s="335" t="s">
        <v>158</v>
      </c>
      <c r="B107" s="307" t="s">
        <v>293</v>
      </c>
      <c r="C107" s="336" t="s">
        <v>294</v>
      </c>
      <c r="D107" s="328">
        <f>+'Detalle Prog I'!C253</f>
        <v>0</v>
      </c>
      <c r="E107" s="329"/>
    </row>
    <row r="108" spans="1:5" hidden="1">
      <c r="A108" s="335" t="s">
        <v>158</v>
      </c>
      <c r="B108" s="307" t="s">
        <v>169</v>
      </c>
      <c r="C108" s="336" t="s">
        <v>170</v>
      </c>
      <c r="D108" s="328">
        <f>+'Detalle Prog I'!C254</f>
        <v>0</v>
      </c>
      <c r="E108" s="329"/>
    </row>
    <row r="109" spans="1:5">
      <c r="A109" s="335"/>
      <c r="C109" s="336"/>
      <c r="D109" s="328"/>
      <c r="E109" s="329"/>
    </row>
    <row r="110" spans="1:5" hidden="1">
      <c r="A110" s="330" t="s">
        <v>158</v>
      </c>
      <c r="B110" s="331" t="s">
        <v>176</v>
      </c>
      <c r="C110" s="332" t="s">
        <v>177</v>
      </c>
      <c r="D110" s="353">
        <f>+D111</f>
        <v>0</v>
      </c>
      <c r="E110" s="329"/>
    </row>
    <row r="111" spans="1:5" hidden="1">
      <c r="A111" s="335" t="s">
        <v>178</v>
      </c>
      <c r="B111" s="307" t="s">
        <v>179</v>
      </c>
      <c r="C111" s="336" t="s">
        <v>258</v>
      </c>
      <c r="D111" s="328">
        <f>+'Detalle Prog I'!C257</f>
        <v>0</v>
      </c>
      <c r="E111" s="329"/>
    </row>
    <row r="112" spans="1:5" hidden="1">
      <c r="A112" s="335"/>
      <c r="C112" s="336"/>
      <c r="D112" s="328"/>
      <c r="E112" s="329"/>
    </row>
    <row r="113" spans="1:5">
      <c r="A113" s="335"/>
      <c r="C113" s="336"/>
      <c r="D113" s="328"/>
      <c r="E113" s="329"/>
    </row>
    <row r="114" spans="1:5" hidden="1">
      <c r="A114" s="354" t="s">
        <v>348</v>
      </c>
      <c r="B114" s="316" t="s">
        <v>514</v>
      </c>
      <c r="C114" s="317" t="s">
        <v>185</v>
      </c>
      <c r="D114" s="355"/>
      <c r="E114" s="319">
        <f>+D119+D116+D123</f>
        <v>0</v>
      </c>
    </row>
    <row r="115" spans="1:5" hidden="1">
      <c r="B115" s="338"/>
      <c r="C115" s="356"/>
      <c r="D115" s="328"/>
      <c r="E115" s="328"/>
    </row>
    <row r="116" spans="1:5" hidden="1">
      <c r="A116" s="347" t="s">
        <v>184</v>
      </c>
      <c r="B116" s="357" t="s">
        <v>515</v>
      </c>
      <c r="C116" s="358" t="s">
        <v>516</v>
      </c>
      <c r="D116" s="324">
        <f>SUM(D117:D117)</f>
        <v>0</v>
      </c>
      <c r="E116" s="319"/>
    </row>
    <row r="117" spans="1:5" hidden="1">
      <c r="A117" s="359" t="s">
        <v>184</v>
      </c>
      <c r="B117" s="327" t="s">
        <v>466</v>
      </c>
      <c r="C117" s="318" t="s">
        <v>467</v>
      </c>
      <c r="D117" s="328">
        <f>+'Detalle Prog I'!C263</f>
        <v>0</v>
      </c>
      <c r="E117" s="341"/>
    </row>
    <row r="118" spans="1:5" hidden="1">
      <c r="B118" s="338"/>
      <c r="C118" s="356"/>
      <c r="D118" s="328"/>
      <c r="E118" s="328"/>
    </row>
    <row r="119" spans="1:5" hidden="1">
      <c r="A119" s="347" t="s">
        <v>184</v>
      </c>
      <c r="B119" s="357" t="s">
        <v>517</v>
      </c>
      <c r="C119" s="358" t="s">
        <v>518</v>
      </c>
      <c r="D119" s="324">
        <f>SUM(D120:D120)</f>
        <v>0</v>
      </c>
      <c r="E119" s="319"/>
    </row>
    <row r="120" spans="1:5" hidden="1">
      <c r="A120" s="359" t="s">
        <v>184</v>
      </c>
      <c r="B120" s="327" t="s">
        <v>519</v>
      </c>
      <c r="C120" s="318" t="s">
        <v>520</v>
      </c>
      <c r="D120" s="328">
        <f>+D121</f>
        <v>0</v>
      </c>
      <c r="E120" s="341"/>
    </row>
    <row r="121" spans="1:5" ht="19.2" hidden="1">
      <c r="B121" s="360" t="s">
        <v>521</v>
      </c>
      <c r="C121" s="361" t="s">
        <v>522</v>
      </c>
      <c r="D121" s="362">
        <f>+'Detalle Prog I'!C268</f>
        <v>0</v>
      </c>
      <c r="E121" s="312"/>
    </row>
    <row r="122" spans="1:5" hidden="1">
      <c r="A122" s="335"/>
      <c r="C122" s="336"/>
      <c r="D122" s="328"/>
      <c r="E122" s="329"/>
    </row>
    <row r="123" spans="1:5" hidden="1">
      <c r="A123" s="347" t="s">
        <v>184</v>
      </c>
      <c r="B123" s="357" t="s">
        <v>186</v>
      </c>
      <c r="C123" s="358" t="s">
        <v>187</v>
      </c>
      <c r="D123" s="324">
        <f>SUM(D124:D124)</f>
        <v>0</v>
      </c>
      <c r="E123" s="319"/>
    </row>
    <row r="124" spans="1:5" hidden="1">
      <c r="A124" s="359" t="s">
        <v>184</v>
      </c>
      <c r="B124" s="327" t="s">
        <v>349</v>
      </c>
      <c r="C124" s="318" t="s">
        <v>350</v>
      </c>
      <c r="D124" s="328">
        <f>+'Detalle Prog I'!C279</f>
        <v>0</v>
      </c>
      <c r="E124" s="341"/>
    </row>
    <row r="125" spans="1:5" hidden="1">
      <c r="A125" s="335"/>
      <c r="C125" s="336"/>
      <c r="D125" s="328"/>
      <c r="E125" s="329"/>
    </row>
    <row r="126" spans="1:5" hidden="1">
      <c r="A126" s="335"/>
      <c r="C126" s="336"/>
      <c r="D126" s="328"/>
      <c r="E126" s="329"/>
    </row>
    <row r="127" spans="1:5" hidden="1">
      <c r="A127" s="354">
        <v>2.2999999999999998</v>
      </c>
      <c r="B127" s="316" t="s">
        <v>5</v>
      </c>
      <c r="C127" s="317" t="s">
        <v>523</v>
      </c>
      <c r="D127" s="355"/>
      <c r="E127" s="319">
        <f>+D129</f>
        <v>0</v>
      </c>
    </row>
    <row r="128" spans="1:5" hidden="1">
      <c r="B128" s="338"/>
      <c r="C128" s="356"/>
      <c r="D128" s="328"/>
      <c r="E128" s="328"/>
    </row>
    <row r="129" spans="1:5" hidden="1">
      <c r="A129" s="347" t="s">
        <v>524</v>
      </c>
      <c r="B129" s="357" t="s">
        <v>525</v>
      </c>
      <c r="C129" s="358" t="s">
        <v>526</v>
      </c>
      <c r="D129" s="324">
        <f>SUM(D130:D130)</f>
        <v>0</v>
      </c>
      <c r="E129" s="319"/>
    </row>
    <row r="130" spans="1:5" hidden="1">
      <c r="A130" s="359" t="s">
        <v>524</v>
      </c>
      <c r="B130" s="327" t="s">
        <v>527</v>
      </c>
      <c r="C130" s="318" t="s">
        <v>528</v>
      </c>
      <c r="D130" s="328">
        <f>+D131</f>
        <v>0</v>
      </c>
      <c r="E130" s="341"/>
    </row>
    <row r="131" spans="1:5" ht="19.2" hidden="1">
      <c r="B131" s="360" t="s">
        <v>529</v>
      </c>
      <c r="C131" s="361" t="s">
        <v>530</v>
      </c>
      <c r="D131" s="362">
        <f>+'Detalle Prog I'!C286</f>
        <v>0</v>
      </c>
      <c r="E131" s="312"/>
    </row>
    <row r="132" spans="1:5" hidden="1">
      <c r="B132" s="338"/>
      <c r="C132" s="356"/>
      <c r="D132" s="328"/>
      <c r="E132" s="328"/>
    </row>
    <row r="133" spans="1:5" hidden="1">
      <c r="B133" s="338"/>
      <c r="C133" s="356"/>
      <c r="D133" s="328"/>
      <c r="E133" s="328"/>
    </row>
    <row r="134" spans="1:5">
      <c r="C134" s="311" t="s">
        <v>531</v>
      </c>
      <c r="E134" s="352">
        <f>SUM(E7:E133)</f>
        <v>2950000</v>
      </c>
    </row>
    <row r="135" spans="1:5">
      <c r="C135" s="311"/>
      <c r="E135" s="352"/>
    </row>
    <row r="136" spans="1:5">
      <c r="C136" s="311"/>
      <c r="E136" s="352"/>
    </row>
    <row r="137" spans="1:5">
      <c r="C137" s="311"/>
      <c r="E137" s="352"/>
    </row>
    <row r="138" spans="1:5">
      <c r="C138" s="311"/>
      <c r="E138" s="352"/>
    </row>
    <row r="139" spans="1:5">
      <c r="C139" s="311"/>
      <c r="E139" s="352"/>
    </row>
    <row r="140" spans="1:5">
      <c r="B140" s="311"/>
      <c r="C140" s="312"/>
      <c r="D140" s="312"/>
      <c r="E140" s="312"/>
    </row>
    <row r="141" spans="1:5">
      <c r="B141" s="311"/>
      <c r="C141" s="312"/>
      <c r="D141" s="312"/>
      <c r="E141" s="312"/>
    </row>
    <row r="142" spans="1:5">
      <c r="B142" s="311"/>
      <c r="C142" s="312"/>
      <c r="D142" s="312"/>
      <c r="E142" s="312"/>
    </row>
    <row r="143" spans="1:5">
      <c r="B143" s="311"/>
      <c r="C143" s="363"/>
      <c r="D143" s="364"/>
      <c r="E143" s="312"/>
    </row>
    <row r="144" spans="1:5">
      <c r="B144" s="311"/>
      <c r="C144" s="363"/>
      <c r="D144" s="364"/>
      <c r="E144" s="312"/>
    </row>
    <row r="145" spans="1:5" ht="12">
      <c r="A145" s="736" t="s">
        <v>201</v>
      </c>
      <c r="B145" s="736"/>
      <c r="C145" s="736"/>
      <c r="E145" s="365"/>
    </row>
    <row r="146" spans="1:5" ht="12">
      <c r="A146" s="366"/>
      <c r="B146" s="314"/>
      <c r="C146" s="313"/>
      <c r="E146" s="365"/>
    </row>
    <row r="147" spans="1:5" ht="12">
      <c r="B147" s="311"/>
      <c r="E147" s="365"/>
    </row>
    <row r="148" spans="1:5" hidden="1">
      <c r="B148" s="367" t="s">
        <v>532</v>
      </c>
      <c r="C148" s="68"/>
      <c r="D148" s="368" t="s">
        <v>204</v>
      </c>
      <c r="E148" s="68"/>
    </row>
    <row r="149" spans="1:5" hidden="1">
      <c r="C149" s="369"/>
      <c r="E149" s="68"/>
    </row>
    <row r="150" spans="1:5" hidden="1">
      <c r="A150" s="315" t="s">
        <v>23</v>
      </c>
      <c r="B150" s="316" t="s">
        <v>24</v>
      </c>
      <c r="C150" s="317" t="s">
        <v>25</v>
      </c>
      <c r="D150" s="318"/>
      <c r="E150" s="319">
        <f>D152+D155+D161+D165</f>
        <v>0</v>
      </c>
    </row>
    <row r="151" spans="1:5" hidden="1">
      <c r="B151" s="316"/>
      <c r="C151" s="320"/>
      <c r="D151" s="318"/>
      <c r="E151" s="68"/>
    </row>
    <row r="152" spans="1:5" hidden="1">
      <c r="A152" s="321" t="s">
        <v>26</v>
      </c>
      <c r="B152" s="322" t="s">
        <v>27</v>
      </c>
      <c r="C152" s="323" t="s">
        <v>28</v>
      </c>
      <c r="D152" s="324">
        <f>SUM(D153:D153)</f>
        <v>0</v>
      </c>
      <c r="E152" s="68"/>
    </row>
    <row r="153" spans="1:5" hidden="1">
      <c r="A153" s="326" t="s">
        <v>26</v>
      </c>
      <c r="B153" s="327" t="s">
        <v>31</v>
      </c>
      <c r="C153" s="318" t="s">
        <v>32</v>
      </c>
      <c r="D153" s="328">
        <v>0</v>
      </c>
      <c r="E153" s="68"/>
    </row>
    <row r="154" spans="1:5" hidden="1">
      <c r="B154" s="316"/>
      <c r="C154" s="320"/>
      <c r="D154" s="318"/>
      <c r="E154" s="68"/>
    </row>
    <row r="155" spans="1:5" hidden="1">
      <c r="A155" s="370" t="s">
        <v>26</v>
      </c>
      <c r="B155" s="331" t="s">
        <v>41</v>
      </c>
      <c r="C155" s="332" t="s">
        <v>42</v>
      </c>
      <c r="D155" s="353">
        <f>SUM(D156:D159)</f>
        <v>0</v>
      </c>
      <c r="E155" s="68"/>
    </row>
    <row r="156" spans="1:5" hidden="1">
      <c r="A156" s="326" t="s">
        <v>26</v>
      </c>
      <c r="B156" s="327" t="s">
        <v>43</v>
      </c>
      <c r="C156" s="318" t="s">
        <v>533</v>
      </c>
      <c r="D156" s="69">
        <v>0</v>
      </c>
      <c r="E156" s="68"/>
    </row>
    <row r="157" spans="1:5" hidden="1">
      <c r="A157" s="326" t="s">
        <v>26</v>
      </c>
      <c r="B157" s="327" t="s">
        <v>45</v>
      </c>
      <c r="C157" s="318" t="s">
        <v>46</v>
      </c>
      <c r="D157" s="328">
        <f>(+D152+D156+D158+D159)/12</f>
        <v>0</v>
      </c>
      <c r="E157" s="68"/>
    </row>
    <row r="158" spans="1:5" hidden="1">
      <c r="A158" s="326" t="s">
        <v>26</v>
      </c>
      <c r="B158" s="327" t="s">
        <v>47</v>
      </c>
      <c r="C158" s="318" t="s">
        <v>48</v>
      </c>
      <c r="D158" s="309">
        <v>0</v>
      </c>
      <c r="E158" s="68"/>
    </row>
    <row r="159" spans="1:5" hidden="1">
      <c r="A159" s="326" t="s">
        <v>26</v>
      </c>
      <c r="B159" s="327" t="s">
        <v>342</v>
      </c>
      <c r="C159" s="318" t="s">
        <v>343</v>
      </c>
      <c r="D159" s="309">
        <v>0</v>
      </c>
      <c r="E159" s="68"/>
    </row>
    <row r="160" spans="1:5" ht="13.2" hidden="1">
      <c r="A160" s="371"/>
      <c r="B160" s="372"/>
      <c r="C160" s="373"/>
      <c r="E160" s="68"/>
    </row>
    <row r="161" spans="1:5" ht="20.399999999999999" hidden="1">
      <c r="A161" s="330" t="s">
        <v>49</v>
      </c>
      <c r="B161" s="331" t="s">
        <v>50</v>
      </c>
      <c r="C161" s="332" t="s">
        <v>51</v>
      </c>
      <c r="D161" s="333">
        <f>SUM(D162:D163)</f>
        <v>0</v>
      </c>
      <c r="E161" s="68"/>
    </row>
    <row r="162" spans="1:5" ht="20.399999999999999" hidden="1">
      <c r="A162" s="335" t="s">
        <v>49</v>
      </c>
      <c r="B162" s="307" t="s">
        <v>52</v>
      </c>
      <c r="C162" s="336" t="s">
        <v>53</v>
      </c>
      <c r="D162" s="309">
        <f>(+D152+D156+D158+D159)*9.25%</f>
        <v>0</v>
      </c>
      <c r="E162" s="68"/>
    </row>
    <row r="163" spans="1:5" ht="20.399999999999999" hidden="1">
      <c r="A163" s="335" t="s">
        <v>49</v>
      </c>
      <c r="B163" s="307" t="s">
        <v>54</v>
      </c>
      <c r="C163" s="336" t="s">
        <v>55</v>
      </c>
      <c r="D163" s="309">
        <f>(+D152+D156+D158+D159)*0.5%</f>
        <v>0</v>
      </c>
      <c r="E163" s="68"/>
    </row>
    <row r="164" spans="1:5" hidden="1">
      <c r="B164" s="316"/>
      <c r="C164" s="320"/>
      <c r="D164" s="318"/>
      <c r="E164" s="68"/>
    </row>
    <row r="165" spans="1:5" ht="20.399999999999999" hidden="1">
      <c r="A165" s="330" t="s">
        <v>49</v>
      </c>
      <c r="B165" s="331" t="s">
        <v>56</v>
      </c>
      <c r="C165" s="332" t="s">
        <v>57</v>
      </c>
      <c r="D165" s="333">
        <f>SUM(D166:D168)</f>
        <v>0</v>
      </c>
      <c r="E165" s="68"/>
    </row>
    <row r="166" spans="1:5" ht="20.399999999999999" hidden="1">
      <c r="A166" s="335" t="s">
        <v>49</v>
      </c>
      <c r="B166" s="307" t="s">
        <v>58</v>
      </c>
      <c r="C166" s="336" t="s">
        <v>59</v>
      </c>
      <c r="D166" s="309">
        <f>(+D152+D156+D158+D159)*5.42%</f>
        <v>0</v>
      </c>
      <c r="E166" s="68"/>
    </row>
    <row r="167" spans="1:5" ht="20.399999999999999" hidden="1">
      <c r="A167" s="335" t="s">
        <v>49</v>
      </c>
      <c r="B167" s="307" t="s">
        <v>60</v>
      </c>
      <c r="C167" s="336" t="s">
        <v>61</v>
      </c>
      <c r="D167" s="309">
        <f>(+D152+D156+D158+D159)*3%</f>
        <v>0</v>
      </c>
      <c r="E167" s="68"/>
    </row>
    <row r="168" spans="1:5" hidden="1">
      <c r="A168" s="335" t="s">
        <v>49</v>
      </c>
      <c r="B168" s="307" t="s">
        <v>62</v>
      </c>
      <c r="C168" s="336" t="s">
        <v>63</v>
      </c>
      <c r="D168" s="309">
        <f>(+D152+D156+D158+D159)*1.5%</f>
        <v>0</v>
      </c>
      <c r="E168" s="68"/>
    </row>
    <row r="169" spans="1:5" hidden="1">
      <c r="A169" s="335"/>
      <c r="C169" s="336"/>
      <c r="E169" s="68"/>
    </row>
    <row r="170" spans="1:5" hidden="1">
      <c r="A170" s="335"/>
      <c r="C170" s="336"/>
      <c r="E170" s="68"/>
    </row>
    <row r="171" spans="1:5" hidden="1">
      <c r="A171" s="312" t="s">
        <v>64</v>
      </c>
      <c r="B171" s="316" t="s">
        <v>3</v>
      </c>
      <c r="C171" s="317" t="s">
        <v>122</v>
      </c>
      <c r="E171" s="319">
        <f>+D173+D176</f>
        <v>0</v>
      </c>
    </row>
    <row r="172" spans="1:5" hidden="1">
      <c r="A172" s="335"/>
      <c r="C172" s="336"/>
      <c r="E172" s="68"/>
    </row>
    <row r="173" spans="1:5" hidden="1">
      <c r="A173" s="330" t="s">
        <v>64</v>
      </c>
      <c r="B173" s="331" t="s">
        <v>123</v>
      </c>
      <c r="C173" s="332" t="s">
        <v>398</v>
      </c>
      <c r="D173" s="333">
        <f>SUM(D174)</f>
        <v>0</v>
      </c>
      <c r="E173" s="68"/>
    </row>
    <row r="174" spans="1:5" hidden="1">
      <c r="A174" s="335" t="s">
        <v>64</v>
      </c>
      <c r="B174" s="307" t="s">
        <v>125</v>
      </c>
      <c r="C174" s="336" t="s">
        <v>534</v>
      </c>
      <c r="D174" s="309">
        <v>0</v>
      </c>
      <c r="E174" s="68"/>
    </row>
    <row r="175" spans="1:5" hidden="1">
      <c r="A175" s="335"/>
      <c r="C175" s="336"/>
      <c r="E175" s="68"/>
    </row>
    <row r="176" spans="1:5" hidden="1">
      <c r="A176" s="330" t="s">
        <v>64</v>
      </c>
      <c r="B176" s="331">
        <v>2.99</v>
      </c>
      <c r="C176" s="332" t="s">
        <v>209</v>
      </c>
      <c r="D176" s="333">
        <f>+D177</f>
        <v>0</v>
      </c>
      <c r="E176" s="68"/>
    </row>
    <row r="177" spans="1:5" hidden="1">
      <c r="A177" s="335" t="s">
        <v>64</v>
      </c>
      <c r="B177" s="307" t="s">
        <v>151</v>
      </c>
      <c r="C177" s="336" t="s">
        <v>152</v>
      </c>
      <c r="D177" s="309">
        <v>0</v>
      </c>
      <c r="E177" s="68"/>
    </row>
    <row r="178" spans="1:5" hidden="1">
      <c r="A178" s="335"/>
      <c r="C178" s="336"/>
      <c r="E178" s="68"/>
    </row>
    <row r="179" spans="1:5" hidden="1">
      <c r="A179" s="335"/>
      <c r="C179" s="336"/>
      <c r="E179" s="68"/>
    </row>
    <row r="180" spans="1:5" hidden="1">
      <c r="A180" s="335"/>
      <c r="B180" s="311" t="s">
        <v>451</v>
      </c>
      <c r="C180" s="317" t="s">
        <v>157</v>
      </c>
      <c r="E180" s="319">
        <f>+D182+D186</f>
        <v>0</v>
      </c>
    </row>
    <row r="181" spans="1:5" hidden="1">
      <c r="A181" s="335"/>
      <c r="C181" s="336"/>
      <c r="E181" s="68"/>
    </row>
    <row r="182" spans="1:5" hidden="1">
      <c r="A182" s="330" t="s">
        <v>158</v>
      </c>
      <c r="B182" s="331" t="s">
        <v>159</v>
      </c>
      <c r="C182" s="332" t="s">
        <v>160</v>
      </c>
      <c r="D182" s="333">
        <f>SUM(D183:D184)</f>
        <v>0</v>
      </c>
      <c r="E182" s="68"/>
    </row>
    <row r="183" spans="1:5" hidden="1">
      <c r="A183" s="335" t="s">
        <v>158</v>
      </c>
      <c r="B183" s="307" t="s">
        <v>221</v>
      </c>
      <c r="C183" s="336" t="s">
        <v>222</v>
      </c>
      <c r="D183" s="309">
        <v>0</v>
      </c>
      <c r="E183" s="68"/>
    </row>
    <row r="184" spans="1:5" hidden="1">
      <c r="A184" s="335" t="s">
        <v>158</v>
      </c>
      <c r="B184" s="307" t="s">
        <v>163</v>
      </c>
      <c r="C184" s="336" t="s">
        <v>164</v>
      </c>
      <c r="D184" s="309">
        <v>0</v>
      </c>
      <c r="E184" s="68"/>
    </row>
    <row r="185" spans="1:5" hidden="1">
      <c r="A185" s="335"/>
      <c r="C185" s="336"/>
      <c r="E185" s="68"/>
    </row>
    <row r="186" spans="1:5" hidden="1">
      <c r="A186" s="330" t="s">
        <v>158</v>
      </c>
      <c r="B186" s="331" t="s">
        <v>176</v>
      </c>
      <c r="C186" s="332" t="s">
        <v>177</v>
      </c>
      <c r="D186" s="333">
        <f>+D187</f>
        <v>0</v>
      </c>
      <c r="E186" s="68"/>
    </row>
    <row r="187" spans="1:5" hidden="1">
      <c r="A187" s="335" t="s">
        <v>178</v>
      </c>
      <c r="B187" s="307" t="s">
        <v>179</v>
      </c>
      <c r="C187" s="336" t="s">
        <v>535</v>
      </c>
      <c r="D187" s="309">
        <v>0</v>
      </c>
      <c r="E187" s="68"/>
    </row>
    <row r="188" spans="1:5" ht="13.2" hidden="1">
      <c r="A188" s="371"/>
      <c r="B188" s="372"/>
      <c r="C188" s="373"/>
      <c r="E188" s="68"/>
    </row>
    <row r="189" spans="1:5" ht="13.2" hidden="1">
      <c r="A189" s="371"/>
      <c r="B189" s="372"/>
      <c r="C189" s="373"/>
      <c r="E189" s="68"/>
    </row>
    <row r="190" spans="1:5" hidden="1">
      <c r="A190" s="315" t="s">
        <v>23</v>
      </c>
      <c r="B190" s="316" t="s">
        <v>514</v>
      </c>
      <c r="C190" s="317" t="s">
        <v>185</v>
      </c>
      <c r="D190" s="318"/>
      <c r="E190" s="319">
        <f>+D192</f>
        <v>0</v>
      </c>
    </row>
    <row r="191" spans="1:5" hidden="1">
      <c r="B191" s="316"/>
      <c r="C191" s="320"/>
      <c r="D191" s="318"/>
      <c r="E191" s="319"/>
    </row>
    <row r="192" spans="1:5" hidden="1">
      <c r="A192" s="321" t="s">
        <v>26</v>
      </c>
      <c r="B192" s="322" t="s">
        <v>515</v>
      </c>
      <c r="C192" s="323" t="s">
        <v>516</v>
      </c>
      <c r="D192" s="324">
        <f>+D193</f>
        <v>0</v>
      </c>
      <c r="E192" s="325"/>
    </row>
    <row r="193" spans="1:5" hidden="1">
      <c r="A193" s="326" t="s">
        <v>26</v>
      </c>
      <c r="B193" s="327" t="s">
        <v>466</v>
      </c>
      <c r="C193" s="318" t="s">
        <v>467</v>
      </c>
      <c r="D193" s="328">
        <v>0</v>
      </c>
      <c r="E193" s="329"/>
    </row>
    <row r="194" spans="1:5" ht="12" hidden="1">
      <c r="B194" s="311"/>
      <c r="C194" s="343"/>
      <c r="E194" s="365"/>
    </row>
    <row r="195" spans="1:5" ht="12" hidden="1">
      <c r="B195" s="311"/>
      <c r="E195" s="365"/>
    </row>
    <row r="196" spans="1:5" ht="12" hidden="1">
      <c r="B196" s="350"/>
      <c r="C196" s="312" t="s">
        <v>536</v>
      </c>
      <c r="D196" s="68"/>
      <c r="E196" s="374">
        <f>SUM(E150:E195)</f>
        <v>0</v>
      </c>
    </row>
    <row r="197" spans="1:5" ht="12" hidden="1">
      <c r="B197" s="311"/>
      <c r="E197" s="365"/>
    </row>
    <row r="198" spans="1:5" ht="12" hidden="1">
      <c r="B198" s="311"/>
      <c r="E198" s="365"/>
    </row>
    <row r="199" spans="1:5" ht="12" hidden="1">
      <c r="B199" s="311"/>
      <c r="E199" s="365"/>
    </row>
    <row r="200" spans="1:5" ht="12" hidden="1">
      <c r="B200" s="311"/>
      <c r="E200" s="365"/>
    </row>
    <row r="201" spans="1:5" ht="12" hidden="1">
      <c r="B201" s="311"/>
      <c r="E201" s="365"/>
    </row>
    <row r="202" spans="1:5" hidden="1">
      <c r="B202" s="367" t="s">
        <v>537</v>
      </c>
      <c r="C202" s="68"/>
      <c r="D202" s="368" t="s">
        <v>213</v>
      </c>
      <c r="E202" s="68"/>
    </row>
    <row r="203" spans="1:5" hidden="1">
      <c r="B203" s="367"/>
      <c r="C203" s="68"/>
      <c r="D203" s="368"/>
      <c r="E203" s="68"/>
    </row>
    <row r="204" spans="1:5" hidden="1">
      <c r="C204" s="369"/>
      <c r="E204" s="68"/>
    </row>
    <row r="205" spans="1:5" hidden="1">
      <c r="A205" s="315" t="s">
        <v>23</v>
      </c>
      <c r="B205" s="316" t="s">
        <v>24</v>
      </c>
      <c r="C205" s="317" t="s">
        <v>25</v>
      </c>
      <c r="D205" s="318"/>
      <c r="E205" s="319">
        <f>+D214+D220+D224+D211+D207</f>
        <v>0</v>
      </c>
    </row>
    <row r="206" spans="1:5" hidden="1">
      <c r="A206" s="326"/>
      <c r="B206" s="327"/>
      <c r="C206" s="318"/>
      <c r="D206" s="328"/>
      <c r="E206" s="329"/>
    </row>
    <row r="207" spans="1:5" hidden="1">
      <c r="A207" s="321" t="s">
        <v>26</v>
      </c>
      <c r="B207" s="357" t="s">
        <v>27</v>
      </c>
      <c r="C207" s="358" t="s">
        <v>28</v>
      </c>
      <c r="D207" s="324">
        <f>SUM(D208:D209)</f>
        <v>0</v>
      </c>
      <c r="E207" s="329"/>
    </row>
    <row r="208" spans="1:5" hidden="1">
      <c r="A208" s="337" t="s">
        <v>26</v>
      </c>
      <c r="B208" s="338" t="s">
        <v>29</v>
      </c>
      <c r="C208" s="318" t="s">
        <v>30</v>
      </c>
      <c r="D208" s="328">
        <v>0</v>
      </c>
      <c r="E208" s="329"/>
    </row>
    <row r="209" spans="1:5" hidden="1">
      <c r="A209" s="337" t="s">
        <v>26</v>
      </c>
      <c r="B209" s="338" t="s">
        <v>31</v>
      </c>
      <c r="C209" s="318" t="s">
        <v>32</v>
      </c>
      <c r="D209" s="328">
        <v>0</v>
      </c>
      <c r="E209" s="329"/>
    </row>
    <row r="210" spans="1:5" hidden="1">
      <c r="A210" s="326"/>
      <c r="B210" s="327"/>
      <c r="C210" s="318"/>
      <c r="D210" s="328"/>
      <c r="E210" s="329"/>
    </row>
    <row r="211" spans="1:5" hidden="1">
      <c r="A211" s="321" t="s">
        <v>26</v>
      </c>
      <c r="B211" s="322" t="s">
        <v>35</v>
      </c>
      <c r="C211" s="323" t="s">
        <v>36</v>
      </c>
      <c r="D211" s="324">
        <f>+D212</f>
        <v>0</v>
      </c>
      <c r="E211" s="329"/>
    </row>
    <row r="212" spans="1:5" hidden="1">
      <c r="A212" s="326" t="s">
        <v>26</v>
      </c>
      <c r="B212" s="327" t="s">
        <v>37</v>
      </c>
      <c r="C212" s="318" t="s">
        <v>38</v>
      </c>
      <c r="D212" s="328">
        <v>0</v>
      </c>
      <c r="E212" s="329"/>
    </row>
    <row r="213" spans="1:5" hidden="1">
      <c r="A213" s="326"/>
      <c r="B213" s="327"/>
      <c r="C213" s="318"/>
      <c r="D213" s="328"/>
      <c r="E213" s="329"/>
    </row>
    <row r="214" spans="1:5" hidden="1">
      <c r="A214" s="321" t="s">
        <v>26</v>
      </c>
      <c r="B214" s="322" t="s">
        <v>41</v>
      </c>
      <c r="C214" s="323" t="s">
        <v>42</v>
      </c>
      <c r="D214" s="324">
        <f>SUM(D215:D218)</f>
        <v>0</v>
      </c>
      <c r="E214" s="325"/>
    </row>
    <row r="215" spans="1:5" hidden="1">
      <c r="A215" s="326" t="s">
        <v>26</v>
      </c>
      <c r="B215" s="327" t="s">
        <v>43</v>
      </c>
      <c r="C215" s="318" t="s">
        <v>538</v>
      </c>
      <c r="D215" s="328">
        <v>0</v>
      </c>
      <c r="E215" s="329"/>
    </row>
    <row r="216" spans="1:5" hidden="1">
      <c r="A216" s="326" t="s">
        <v>26</v>
      </c>
      <c r="B216" s="327" t="s">
        <v>45</v>
      </c>
      <c r="C216" s="318" t="s">
        <v>46</v>
      </c>
      <c r="D216" s="328">
        <f>+(D215+D211+D218+D207+D217)/12</f>
        <v>0</v>
      </c>
      <c r="E216" s="329"/>
    </row>
    <row r="217" spans="1:5" hidden="1">
      <c r="A217" s="326" t="s">
        <v>26</v>
      </c>
      <c r="B217" s="327" t="s">
        <v>47</v>
      </c>
      <c r="C217" s="318" t="s">
        <v>48</v>
      </c>
      <c r="D217" s="328">
        <v>0</v>
      </c>
      <c r="E217" s="329"/>
    </row>
    <row r="218" spans="1:5" hidden="1">
      <c r="A218" s="326" t="s">
        <v>26</v>
      </c>
      <c r="B218" s="327" t="s">
        <v>342</v>
      </c>
      <c r="C218" s="318" t="s">
        <v>343</v>
      </c>
      <c r="D218" s="309">
        <v>0</v>
      </c>
      <c r="E218" s="329"/>
    </row>
    <row r="219" spans="1:5" hidden="1">
      <c r="A219" s="326"/>
      <c r="B219" s="327"/>
      <c r="C219" s="318"/>
      <c r="D219" s="328"/>
      <c r="E219" s="325"/>
    </row>
    <row r="220" spans="1:5" ht="20.399999999999999" hidden="1">
      <c r="A220" s="330" t="s">
        <v>49</v>
      </c>
      <c r="B220" s="331" t="s">
        <v>50</v>
      </c>
      <c r="C220" s="332" t="s">
        <v>51</v>
      </c>
      <c r="D220" s="333">
        <f>SUM(D221:D222)</f>
        <v>0</v>
      </c>
      <c r="E220" s="334"/>
    </row>
    <row r="221" spans="1:5" ht="20.399999999999999" hidden="1">
      <c r="A221" s="335" t="s">
        <v>49</v>
      </c>
      <c r="B221" s="307" t="s">
        <v>52</v>
      </c>
      <c r="C221" s="336" t="s">
        <v>53</v>
      </c>
      <c r="D221" s="309">
        <f>+(D211+D215+D218+D217+D207)*9.25%</f>
        <v>0</v>
      </c>
      <c r="E221" s="329"/>
    </row>
    <row r="222" spans="1:5" ht="20.399999999999999" hidden="1">
      <c r="A222" s="335" t="s">
        <v>49</v>
      </c>
      <c r="B222" s="307" t="s">
        <v>54</v>
      </c>
      <c r="C222" s="336" t="s">
        <v>55</v>
      </c>
      <c r="D222" s="309">
        <f>+(D212+D215+D218+D217+D207)*0.5%</f>
        <v>0</v>
      </c>
      <c r="E222" s="329"/>
    </row>
    <row r="223" spans="1:5" hidden="1">
      <c r="B223" s="316"/>
      <c r="C223" s="320"/>
      <c r="D223" s="318"/>
      <c r="E223" s="319"/>
    </row>
    <row r="224" spans="1:5" ht="20.399999999999999" hidden="1">
      <c r="A224" s="330" t="s">
        <v>49</v>
      </c>
      <c r="B224" s="331" t="s">
        <v>56</v>
      </c>
      <c r="C224" s="332" t="s">
        <v>57</v>
      </c>
      <c r="D224" s="333">
        <f>SUM(D225:D227)</f>
        <v>0</v>
      </c>
      <c r="E224" s="334"/>
    </row>
    <row r="225" spans="1:5" ht="20.399999999999999" hidden="1">
      <c r="A225" s="335" t="s">
        <v>49</v>
      </c>
      <c r="B225" s="307" t="s">
        <v>58</v>
      </c>
      <c r="C225" s="336" t="s">
        <v>59</v>
      </c>
      <c r="D225" s="309">
        <f>+(D211+D215+D218+D217+D207)*5.42%</f>
        <v>0</v>
      </c>
      <c r="E225" s="329"/>
    </row>
    <row r="226" spans="1:5" ht="28.8" hidden="1" customHeight="1">
      <c r="A226" s="335" t="s">
        <v>49</v>
      </c>
      <c r="B226" s="307" t="s">
        <v>60</v>
      </c>
      <c r="C226" s="336" t="s">
        <v>61</v>
      </c>
      <c r="D226" s="309">
        <f>+(D211+D215+D218+D217+D207)*3%</f>
        <v>0</v>
      </c>
      <c r="E226" s="329"/>
    </row>
    <row r="227" spans="1:5" hidden="1">
      <c r="A227" s="335" t="s">
        <v>49</v>
      </c>
      <c r="B227" s="307" t="s">
        <v>62</v>
      </c>
      <c r="C227" s="336" t="s">
        <v>63</v>
      </c>
      <c r="D227" s="309">
        <f>+(D211+D215+D218+D217+D207)*1.5%</f>
        <v>0</v>
      </c>
      <c r="E227" s="329"/>
    </row>
    <row r="228" spans="1:5" hidden="1">
      <c r="A228" s="335"/>
      <c r="C228" s="336"/>
      <c r="E228" s="329"/>
    </row>
    <row r="229" spans="1:5" hidden="1">
      <c r="A229" s="337"/>
      <c r="B229" s="338"/>
      <c r="C229" s="339"/>
      <c r="D229" s="340"/>
      <c r="E229" s="325"/>
    </row>
    <row r="230" spans="1:5" hidden="1">
      <c r="A230" s="341" t="s">
        <v>64</v>
      </c>
      <c r="B230" s="316" t="s">
        <v>205</v>
      </c>
      <c r="C230" s="317" t="s">
        <v>65</v>
      </c>
      <c r="D230" s="340"/>
      <c r="E230" s="319">
        <f>+D235+D232+D238</f>
        <v>0</v>
      </c>
    </row>
    <row r="231" spans="1:5" hidden="1">
      <c r="A231" s="337"/>
      <c r="B231" s="338"/>
      <c r="C231" s="339"/>
      <c r="D231" s="340"/>
      <c r="E231" s="325"/>
    </row>
    <row r="232" spans="1:5" hidden="1">
      <c r="A232" s="330" t="s">
        <v>64</v>
      </c>
      <c r="B232" s="331" t="s">
        <v>66</v>
      </c>
      <c r="C232" s="342" t="s">
        <v>67</v>
      </c>
      <c r="D232" s="324">
        <f>+D233</f>
        <v>0</v>
      </c>
      <c r="E232" s="325"/>
    </row>
    <row r="233" spans="1:5" hidden="1">
      <c r="A233" s="337" t="s">
        <v>64</v>
      </c>
      <c r="B233" s="338" t="s">
        <v>70</v>
      </c>
      <c r="C233" s="339" t="s">
        <v>71</v>
      </c>
      <c r="D233" s="340">
        <v>0</v>
      </c>
      <c r="E233" s="325"/>
    </row>
    <row r="234" spans="1:5" hidden="1">
      <c r="A234" s="337"/>
      <c r="B234" s="338"/>
      <c r="C234" s="339"/>
      <c r="D234" s="340"/>
      <c r="E234" s="325"/>
    </row>
    <row r="235" spans="1:5" hidden="1">
      <c r="A235" s="330" t="s">
        <v>64</v>
      </c>
      <c r="B235" s="331" t="s">
        <v>72</v>
      </c>
      <c r="C235" s="342" t="s">
        <v>336</v>
      </c>
      <c r="D235" s="324">
        <f>+D236</f>
        <v>0</v>
      </c>
      <c r="E235" s="325"/>
    </row>
    <row r="236" spans="1:5" hidden="1">
      <c r="A236" s="337" t="s">
        <v>64</v>
      </c>
      <c r="B236" s="338" t="s">
        <v>74</v>
      </c>
      <c r="C236" s="336" t="s">
        <v>75</v>
      </c>
      <c r="D236" s="340">
        <v>0</v>
      </c>
      <c r="E236" s="325"/>
    </row>
    <row r="237" spans="1:5" hidden="1">
      <c r="A237" s="337"/>
      <c r="B237" s="338"/>
      <c r="C237" s="336"/>
      <c r="D237" s="340"/>
      <c r="E237" s="325"/>
    </row>
    <row r="238" spans="1:5" hidden="1">
      <c r="A238" s="330" t="s">
        <v>64</v>
      </c>
      <c r="B238" s="331" t="s">
        <v>251</v>
      </c>
      <c r="C238" s="342" t="s">
        <v>103</v>
      </c>
      <c r="D238" s="324">
        <f>+D239</f>
        <v>0</v>
      </c>
      <c r="E238" s="325"/>
    </row>
    <row r="239" spans="1:5" hidden="1">
      <c r="A239" s="337" t="s">
        <v>64</v>
      </c>
      <c r="B239" s="338" t="s">
        <v>110</v>
      </c>
      <c r="C239" s="336" t="s">
        <v>111</v>
      </c>
      <c r="D239" s="340">
        <v>0</v>
      </c>
      <c r="E239" s="325"/>
    </row>
    <row r="240" spans="1:5" hidden="1">
      <c r="A240" s="337"/>
      <c r="B240" s="338"/>
      <c r="C240" s="336"/>
      <c r="D240" s="340"/>
      <c r="E240" s="325"/>
    </row>
    <row r="241" spans="1:5" hidden="1">
      <c r="A241" s="337"/>
      <c r="B241" s="338"/>
      <c r="C241" s="336"/>
      <c r="D241" s="340"/>
      <c r="E241" s="325"/>
    </row>
    <row r="242" spans="1:5" hidden="1">
      <c r="A242" s="345" t="s">
        <v>64</v>
      </c>
      <c r="B242" s="345">
        <v>2</v>
      </c>
      <c r="C242" s="346" t="s">
        <v>122</v>
      </c>
      <c r="D242" s="352"/>
      <c r="E242" s="352">
        <f>+D244+D251+D255+D248</f>
        <v>0</v>
      </c>
    </row>
    <row r="243" spans="1:5" hidden="1">
      <c r="A243" s="68"/>
      <c r="B243" s="350"/>
      <c r="C243" s="68"/>
      <c r="D243" s="69"/>
      <c r="E243" s="69"/>
    </row>
    <row r="244" spans="1:5" hidden="1">
      <c r="A244" s="331" t="s">
        <v>64</v>
      </c>
      <c r="B244" s="331">
        <v>2.0099999999999998</v>
      </c>
      <c r="C244" s="332" t="s">
        <v>124</v>
      </c>
      <c r="D244" s="353">
        <f>+D245+D246</f>
        <v>0</v>
      </c>
      <c r="E244" s="69"/>
    </row>
    <row r="245" spans="1:5" hidden="1">
      <c r="A245" s="350" t="s">
        <v>64</v>
      </c>
      <c r="B245" s="350" t="s">
        <v>125</v>
      </c>
      <c r="C245" s="68" t="s">
        <v>126</v>
      </c>
      <c r="D245" s="69">
        <v>0</v>
      </c>
      <c r="E245" s="69"/>
    </row>
    <row r="246" spans="1:5" hidden="1">
      <c r="A246" s="350" t="s">
        <v>64</v>
      </c>
      <c r="B246" s="350" t="s">
        <v>218</v>
      </c>
      <c r="C246" s="68" t="s">
        <v>219</v>
      </c>
      <c r="D246" s="69">
        <v>0</v>
      </c>
      <c r="E246" s="69"/>
    </row>
    <row r="247" spans="1:5" hidden="1">
      <c r="A247" s="350"/>
      <c r="B247" s="350"/>
      <c r="C247" s="68"/>
      <c r="D247" s="69"/>
      <c r="E247" s="69"/>
    </row>
    <row r="248" spans="1:5" ht="20.399999999999999" hidden="1">
      <c r="A248" s="331" t="s">
        <v>64</v>
      </c>
      <c r="B248" s="331">
        <v>2.0299999999999998</v>
      </c>
      <c r="C248" s="332" t="s">
        <v>132</v>
      </c>
      <c r="D248" s="353">
        <f>+D249</f>
        <v>0</v>
      </c>
      <c r="E248" s="69"/>
    </row>
    <row r="249" spans="1:5" hidden="1">
      <c r="A249" s="350" t="s">
        <v>64</v>
      </c>
      <c r="B249" s="350" t="s">
        <v>133</v>
      </c>
      <c r="C249" s="68" t="s">
        <v>134</v>
      </c>
      <c r="D249" s="69">
        <v>0</v>
      </c>
      <c r="E249" s="69"/>
    </row>
    <row r="250" spans="1:5" hidden="1">
      <c r="A250" s="350"/>
      <c r="B250" s="350"/>
      <c r="C250" s="68"/>
      <c r="D250" s="69"/>
      <c r="E250" s="69"/>
    </row>
    <row r="251" spans="1:5" hidden="1">
      <c r="A251" s="331" t="s">
        <v>64</v>
      </c>
      <c r="B251" s="331" t="s">
        <v>139</v>
      </c>
      <c r="C251" s="332" t="s">
        <v>140</v>
      </c>
      <c r="D251" s="353">
        <f>SUM(D252:D253)</f>
        <v>0</v>
      </c>
      <c r="E251" s="69"/>
    </row>
    <row r="252" spans="1:5" hidden="1">
      <c r="A252" s="350" t="s">
        <v>64</v>
      </c>
      <c r="B252" s="350" t="s">
        <v>141</v>
      </c>
      <c r="C252" s="68" t="s">
        <v>142</v>
      </c>
      <c r="D252" s="69">
        <v>0</v>
      </c>
      <c r="E252" s="69"/>
    </row>
    <row r="253" spans="1:5" ht="12" hidden="1" customHeight="1">
      <c r="A253" s="350" t="s">
        <v>64</v>
      </c>
      <c r="B253" s="350" t="s">
        <v>143</v>
      </c>
      <c r="C253" s="68" t="s">
        <v>144</v>
      </c>
      <c r="D253" s="69">
        <v>0</v>
      </c>
      <c r="E253" s="69"/>
    </row>
    <row r="254" spans="1:5" ht="12" hidden="1" customHeight="1">
      <c r="A254" s="350"/>
      <c r="B254" s="350"/>
      <c r="C254" s="68"/>
      <c r="D254" s="69"/>
      <c r="E254" s="69"/>
    </row>
    <row r="255" spans="1:5" ht="12" hidden="1" customHeight="1">
      <c r="A255" s="331" t="s">
        <v>64</v>
      </c>
      <c r="B255" s="331">
        <v>2.99</v>
      </c>
      <c r="C255" s="332" t="s">
        <v>209</v>
      </c>
      <c r="D255" s="353">
        <f>+D256</f>
        <v>0</v>
      </c>
      <c r="E255" s="69"/>
    </row>
    <row r="256" spans="1:5" hidden="1">
      <c r="A256" s="337" t="s">
        <v>64</v>
      </c>
      <c r="B256" s="338" t="s">
        <v>151</v>
      </c>
      <c r="C256" s="336" t="s">
        <v>152</v>
      </c>
      <c r="D256" s="340">
        <v>0</v>
      </c>
      <c r="E256" s="325"/>
    </row>
    <row r="257" spans="1:16367" hidden="1">
      <c r="A257" s="337"/>
      <c r="B257" s="338"/>
      <c r="C257" s="336"/>
      <c r="D257" s="340"/>
      <c r="E257" s="325"/>
    </row>
    <row r="258" spans="1:16367" hidden="1">
      <c r="A258" s="341">
        <v>2</v>
      </c>
      <c r="B258" s="316">
        <v>5</v>
      </c>
      <c r="C258" s="317" t="s">
        <v>157</v>
      </c>
      <c r="D258" s="364"/>
      <c r="E258" s="319">
        <f>+D260+D263</f>
        <v>0</v>
      </c>
    </row>
    <row r="259" spans="1:16367" ht="12" hidden="1">
      <c r="B259" s="311"/>
      <c r="C259" s="363"/>
      <c r="D259" s="364"/>
      <c r="E259" s="365"/>
    </row>
    <row r="260" spans="1:16367" ht="12" hidden="1">
      <c r="A260" s="330" t="s">
        <v>158</v>
      </c>
      <c r="B260" s="322" t="s">
        <v>159</v>
      </c>
      <c r="C260" s="332" t="s">
        <v>160</v>
      </c>
      <c r="D260" s="333">
        <f>+D261</f>
        <v>0</v>
      </c>
      <c r="E260" s="365"/>
    </row>
    <row r="261" spans="1:16367" ht="12" hidden="1">
      <c r="A261" s="337" t="s">
        <v>158</v>
      </c>
      <c r="B261" s="307" t="s">
        <v>161</v>
      </c>
      <c r="C261" s="336" t="s">
        <v>162</v>
      </c>
      <c r="D261" s="309">
        <v>0</v>
      </c>
      <c r="E261" s="365"/>
    </row>
    <row r="262" spans="1:16367" ht="12" hidden="1">
      <c r="A262" s="337"/>
      <c r="C262" s="336"/>
      <c r="E262" s="365"/>
    </row>
    <row r="263" spans="1:16367" hidden="1">
      <c r="A263" s="330"/>
      <c r="B263" s="322" t="s">
        <v>171</v>
      </c>
      <c r="C263" s="332" t="s">
        <v>172</v>
      </c>
      <c r="D263" s="333">
        <f>+D264</f>
        <v>0</v>
      </c>
      <c r="E263" s="330"/>
      <c r="F263" s="332"/>
      <c r="G263" s="333"/>
      <c r="H263" s="330"/>
      <c r="I263" s="322"/>
      <c r="J263" s="332"/>
      <c r="K263" s="333"/>
      <c r="L263" s="330"/>
      <c r="M263" s="322"/>
      <c r="N263" s="332"/>
      <c r="O263" s="333"/>
      <c r="P263" s="330"/>
      <c r="Q263" s="322"/>
      <c r="R263" s="332"/>
      <c r="S263" s="333"/>
      <c r="T263" s="330"/>
      <c r="U263" s="322"/>
      <c r="V263" s="332"/>
      <c r="W263" s="333"/>
      <c r="X263" s="330"/>
      <c r="Y263" s="322"/>
      <c r="Z263" s="332"/>
      <c r="AA263" s="333"/>
      <c r="AB263" s="330"/>
      <c r="AC263" s="322"/>
      <c r="AD263" s="332"/>
      <c r="AE263" s="333"/>
      <c r="AF263" s="330"/>
      <c r="AG263" s="322"/>
      <c r="AH263" s="332"/>
      <c r="AI263" s="333"/>
      <c r="AJ263" s="330"/>
      <c r="AK263" s="322"/>
      <c r="AL263" s="332"/>
      <c r="AM263" s="333"/>
      <c r="AN263" s="330"/>
      <c r="AO263" s="322"/>
      <c r="AP263" s="332"/>
      <c r="AQ263" s="333"/>
      <c r="AR263" s="330"/>
      <c r="AS263" s="322"/>
      <c r="AT263" s="332"/>
      <c r="AU263" s="333"/>
      <c r="AV263" s="330"/>
      <c r="AW263" s="322"/>
      <c r="AX263" s="332"/>
      <c r="AY263" s="333"/>
      <c r="AZ263" s="330"/>
      <c r="BA263" s="322"/>
      <c r="BB263" s="332"/>
      <c r="BC263" s="333"/>
      <c r="BD263" s="330"/>
      <c r="BE263" s="322"/>
      <c r="BF263" s="332"/>
      <c r="BG263" s="333"/>
      <c r="BH263" s="330"/>
      <c r="BI263" s="322"/>
      <c r="BJ263" s="332"/>
      <c r="BK263" s="333"/>
      <c r="BL263" s="330"/>
      <c r="BM263" s="322"/>
      <c r="BN263" s="332"/>
      <c r="BO263" s="333"/>
      <c r="BP263" s="330"/>
      <c r="BQ263" s="322"/>
      <c r="BR263" s="332"/>
      <c r="BS263" s="333"/>
      <c r="BT263" s="330"/>
      <c r="BU263" s="322"/>
      <c r="BV263" s="332"/>
      <c r="BW263" s="333"/>
      <c r="BX263" s="330"/>
      <c r="BY263" s="322"/>
      <c r="BZ263" s="332"/>
      <c r="CA263" s="333"/>
      <c r="CB263" s="330"/>
      <c r="CC263" s="322"/>
      <c r="CD263" s="332"/>
      <c r="CE263" s="333"/>
      <c r="CF263" s="330"/>
      <c r="CG263" s="322"/>
      <c r="CH263" s="332"/>
      <c r="CI263" s="333"/>
      <c r="CJ263" s="330"/>
      <c r="CK263" s="322"/>
      <c r="CL263" s="332"/>
      <c r="CM263" s="333"/>
      <c r="CN263" s="330"/>
      <c r="CO263" s="322"/>
      <c r="CP263" s="332"/>
      <c r="CQ263" s="333"/>
      <c r="CR263" s="330"/>
      <c r="CS263" s="322"/>
      <c r="CT263" s="332"/>
      <c r="CU263" s="333"/>
      <c r="CV263" s="330"/>
      <c r="CW263" s="322"/>
      <c r="CX263" s="332"/>
      <c r="CY263" s="333"/>
      <c r="CZ263" s="330"/>
      <c r="DA263" s="322"/>
      <c r="DB263" s="332"/>
      <c r="DC263" s="333"/>
      <c r="DD263" s="330"/>
      <c r="DE263" s="322"/>
      <c r="DF263" s="332"/>
      <c r="DG263" s="333"/>
      <c r="DH263" s="330"/>
      <c r="DI263" s="322"/>
      <c r="DJ263" s="332"/>
      <c r="DK263" s="333"/>
      <c r="DL263" s="330"/>
      <c r="DM263" s="322"/>
      <c r="DN263" s="332"/>
      <c r="DO263" s="333"/>
      <c r="DP263" s="330"/>
      <c r="DQ263" s="322"/>
      <c r="DR263" s="332"/>
      <c r="DS263" s="333"/>
      <c r="DT263" s="330"/>
      <c r="DU263" s="322"/>
      <c r="DV263" s="332"/>
      <c r="DW263" s="333"/>
      <c r="DX263" s="330"/>
      <c r="DY263" s="322"/>
      <c r="DZ263" s="332"/>
      <c r="EA263" s="333"/>
      <c r="EB263" s="330"/>
      <c r="EC263" s="322"/>
      <c r="ED263" s="332"/>
      <c r="EE263" s="333"/>
      <c r="EF263" s="330"/>
      <c r="EG263" s="322"/>
      <c r="EH263" s="332"/>
      <c r="EI263" s="333"/>
      <c r="EJ263" s="330"/>
      <c r="EK263" s="322"/>
      <c r="EL263" s="332"/>
      <c r="EM263" s="333"/>
      <c r="EN263" s="330"/>
      <c r="EO263" s="322"/>
      <c r="EP263" s="332"/>
      <c r="EQ263" s="333"/>
      <c r="ER263" s="330"/>
      <c r="ES263" s="322"/>
      <c r="ET263" s="332"/>
      <c r="EU263" s="333"/>
      <c r="EV263" s="330"/>
      <c r="EW263" s="322"/>
      <c r="EX263" s="332"/>
      <c r="EY263" s="333"/>
      <c r="EZ263" s="330"/>
      <c r="FA263" s="322"/>
      <c r="FB263" s="332"/>
      <c r="FC263" s="333"/>
      <c r="FD263" s="330"/>
      <c r="FE263" s="322"/>
      <c r="FF263" s="332"/>
      <c r="FG263" s="333"/>
      <c r="FH263" s="330"/>
      <c r="FI263" s="322"/>
      <c r="FJ263" s="332"/>
      <c r="FK263" s="333"/>
      <c r="FL263" s="330"/>
      <c r="FM263" s="322"/>
      <c r="FN263" s="332"/>
      <c r="FO263" s="333"/>
      <c r="FP263" s="330"/>
      <c r="FQ263" s="322"/>
      <c r="FR263" s="332"/>
      <c r="FS263" s="333"/>
      <c r="FT263" s="330"/>
      <c r="FU263" s="322"/>
      <c r="FV263" s="332"/>
      <c r="FW263" s="333"/>
      <c r="FX263" s="330"/>
      <c r="FY263" s="322"/>
      <c r="FZ263" s="332"/>
      <c r="GA263" s="333"/>
      <c r="GB263" s="330"/>
      <c r="GC263" s="322"/>
      <c r="GD263" s="332"/>
      <c r="GE263" s="333"/>
      <c r="GF263" s="330"/>
      <c r="GG263" s="322"/>
      <c r="GH263" s="332"/>
      <c r="GI263" s="333"/>
      <c r="GJ263" s="330"/>
      <c r="GK263" s="322"/>
      <c r="GL263" s="332"/>
      <c r="GM263" s="333"/>
      <c r="GN263" s="330"/>
      <c r="GO263" s="322"/>
      <c r="GP263" s="332"/>
      <c r="GQ263" s="333"/>
      <c r="GR263" s="330"/>
      <c r="GS263" s="322"/>
      <c r="GT263" s="332"/>
      <c r="GU263" s="333"/>
      <c r="GV263" s="330"/>
      <c r="GW263" s="322"/>
      <c r="GX263" s="332"/>
      <c r="GY263" s="333"/>
      <c r="GZ263" s="330"/>
      <c r="HA263" s="322"/>
      <c r="HB263" s="332"/>
      <c r="HC263" s="333"/>
      <c r="HD263" s="330"/>
      <c r="HE263" s="322"/>
      <c r="HF263" s="332"/>
      <c r="HG263" s="333"/>
      <c r="HH263" s="330"/>
      <c r="HI263" s="322"/>
      <c r="HJ263" s="332"/>
      <c r="HK263" s="333"/>
      <c r="HL263" s="330"/>
      <c r="HM263" s="322"/>
      <c r="HN263" s="332"/>
      <c r="HO263" s="333"/>
      <c r="HP263" s="330"/>
      <c r="HQ263" s="322"/>
      <c r="HR263" s="332"/>
      <c r="HS263" s="333"/>
      <c r="HT263" s="330"/>
      <c r="HU263" s="322"/>
      <c r="HV263" s="332"/>
      <c r="HW263" s="333"/>
      <c r="HX263" s="330"/>
      <c r="HY263" s="322"/>
      <c r="HZ263" s="332"/>
      <c r="IA263" s="333"/>
      <c r="IB263" s="330"/>
      <c r="IC263" s="322"/>
      <c r="ID263" s="332"/>
      <c r="IE263" s="333"/>
      <c r="IF263" s="330"/>
      <c r="IG263" s="322"/>
      <c r="IH263" s="332"/>
      <c r="II263" s="333"/>
      <c r="IJ263" s="330"/>
      <c r="IK263" s="322"/>
      <c r="IL263" s="332"/>
      <c r="IM263" s="333"/>
      <c r="IN263" s="330"/>
      <c r="IO263" s="322"/>
      <c r="IP263" s="332"/>
      <c r="IQ263" s="333"/>
      <c r="IR263" s="330"/>
      <c r="IS263" s="322"/>
      <c r="IT263" s="332"/>
      <c r="IU263" s="333"/>
      <c r="IV263" s="330"/>
      <c r="IW263" s="322"/>
      <c r="IX263" s="332"/>
      <c r="IY263" s="333"/>
      <c r="IZ263" s="330"/>
      <c r="JA263" s="322"/>
      <c r="JB263" s="332"/>
      <c r="JC263" s="333"/>
      <c r="JD263" s="330"/>
      <c r="JE263" s="322"/>
      <c r="JF263" s="332"/>
      <c r="JG263" s="333"/>
      <c r="JH263" s="330"/>
      <c r="JI263" s="322"/>
      <c r="JJ263" s="332"/>
      <c r="JK263" s="333"/>
      <c r="JL263" s="330"/>
      <c r="JM263" s="322"/>
      <c r="JN263" s="332"/>
      <c r="JO263" s="333"/>
      <c r="JP263" s="330"/>
      <c r="JQ263" s="322"/>
      <c r="JR263" s="332"/>
      <c r="JS263" s="333"/>
      <c r="JT263" s="330"/>
      <c r="JU263" s="322"/>
      <c r="JV263" s="332"/>
      <c r="JW263" s="333"/>
      <c r="JX263" s="330"/>
      <c r="JY263" s="322"/>
      <c r="JZ263" s="332"/>
      <c r="KA263" s="333"/>
      <c r="KB263" s="330"/>
      <c r="KC263" s="322"/>
      <c r="KD263" s="332"/>
      <c r="KE263" s="333"/>
      <c r="KF263" s="330"/>
      <c r="KG263" s="322"/>
      <c r="KH263" s="332"/>
      <c r="KI263" s="333"/>
      <c r="KJ263" s="330"/>
      <c r="KK263" s="322"/>
      <c r="KL263" s="332"/>
      <c r="KM263" s="333"/>
      <c r="KN263" s="330"/>
      <c r="KO263" s="322"/>
      <c r="KP263" s="332"/>
      <c r="KQ263" s="333"/>
      <c r="KR263" s="330"/>
      <c r="KS263" s="322"/>
      <c r="KT263" s="332"/>
      <c r="KU263" s="333"/>
      <c r="KV263" s="330"/>
      <c r="KW263" s="322"/>
      <c r="KX263" s="332"/>
      <c r="KY263" s="333"/>
      <c r="KZ263" s="330"/>
      <c r="LA263" s="322"/>
      <c r="LB263" s="332"/>
      <c r="LC263" s="333"/>
      <c r="LD263" s="330"/>
      <c r="LE263" s="322"/>
      <c r="LF263" s="332"/>
      <c r="LG263" s="333"/>
      <c r="LH263" s="330"/>
      <c r="LI263" s="322"/>
      <c r="LJ263" s="332"/>
      <c r="LK263" s="333"/>
      <c r="LL263" s="330"/>
      <c r="LM263" s="322"/>
      <c r="LN263" s="332"/>
      <c r="LO263" s="333"/>
      <c r="LP263" s="330"/>
      <c r="LQ263" s="322"/>
      <c r="LR263" s="332"/>
      <c r="LS263" s="333"/>
      <c r="LT263" s="330"/>
      <c r="LU263" s="322"/>
      <c r="LV263" s="332"/>
      <c r="LW263" s="333"/>
      <c r="LX263" s="330"/>
      <c r="LY263" s="322"/>
      <c r="LZ263" s="332"/>
      <c r="MA263" s="333"/>
      <c r="MB263" s="330"/>
      <c r="MC263" s="322"/>
      <c r="MD263" s="332"/>
      <c r="ME263" s="333"/>
      <c r="MF263" s="330"/>
      <c r="MG263" s="322"/>
      <c r="MH263" s="332"/>
      <c r="MI263" s="333"/>
      <c r="MJ263" s="330"/>
      <c r="MK263" s="322"/>
      <c r="ML263" s="332"/>
      <c r="MM263" s="333"/>
      <c r="MN263" s="330"/>
      <c r="MO263" s="322"/>
      <c r="MP263" s="332"/>
      <c r="MQ263" s="333"/>
      <c r="MR263" s="330"/>
      <c r="MS263" s="322"/>
      <c r="MT263" s="332"/>
      <c r="MU263" s="333"/>
      <c r="MV263" s="330"/>
      <c r="MW263" s="322"/>
      <c r="MX263" s="332"/>
      <c r="MY263" s="333"/>
      <c r="MZ263" s="330"/>
      <c r="NA263" s="322"/>
      <c r="NB263" s="332"/>
      <c r="NC263" s="333"/>
      <c r="ND263" s="330"/>
      <c r="NE263" s="322"/>
      <c r="NF263" s="332"/>
      <c r="NG263" s="333"/>
      <c r="NH263" s="330"/>
      <c r="NI263" s="322"/>
      <c r="NJ263" s="332"/>
      <c r="NK263" s="333"/>
      <c r="NL263" s="330"/>
      <c r="NM263" s="322"/>
      <c r="NN263" s="332"/>
      <c r="NO263" s="333"/>
      <c r="NP263" s="330"/>
      <c r="NQ263" s="322"/>
      <c r="NR263" s="332"/>
      <c r="NS263" s="333"/>
      <c r="NT263" s="330"/>
      <c r="NU263" s="322"/>
      <c r="NV263" s="332"/>
      <c r="NW263" s="333"/>
      <c r="NX263" s="330"/>
      <c r="NY263" s="322"/>
      <c r="NZ263" s="332"/>
      <c r="OA263" s="333"/>
      <c r="OB263" s="330"/>
      <c r="OC263" s="322"/>
      <c r="OD263" s="332"/>
      <c r="OE263" s="333"/>
      <c r="OF263" s="330"/>
      <c r="OG263" s="322"/>
      <c r="OH263" s="332"/>
      <c r="OI263" s="333"/>
      <c r="OJ263" s="330"/>
      <c r="OK263" s="322"/>
      <c r="OL263" s="332"/>
      <c r="OM263" s="333"/>
      <c r="ON263" s="330"/>
      <c r="OO263" s="322"/>
      <c r="OP263" s="332"/>
      <c r="OQ263" s="333"/>
      <c r="OR263" s="330"/>
      <c r="OS263" s="322"/>
      <c r="OT263" s="332"/>
      <c r="OU263" s="333"/>
      <c r="OV263" s="330"/>
      <c r="OW263" s="322"/>
      <c r="OX263" s="332"/>
      <c r="OY263" s="333"/>
      <c r="OZ263" s="330"/>
      <c r="PA263" s="322"/>
      <c r="PB263" s="332"/>
      <c r="PC263" s="333"/>
      <c r="PD263" s="330"/>
      <c r="PE263" s="322"/>
      <c r="PF263" s="332"/>
      <c r="PG263" s="333"/>
      <c r="PH263" s="330"/>
      <c r="PI263" s="322"/>
      <c r="PJ263" s="332"/>
      <c r="PK263" s="333"/>
      <c r="PL263" s="330"/>
      <c r="PM263" s="322"/>
      <c r="PN263" s="332"/>
      <c r="PO263" s="333"/>
      <c r="PP263" s="330"/>
      <c r="PQ263" s="322"/>
      <c r="PR263" s="332"/>
      <c r="PS263" s="333"/>
      <c r="PT263" s="330"/>
      <c r="PU263" s="322"/>
      <c r="PV263" s="332"/>
      <c r="PW263" s="333"/>
      <c r="PX263" s="330"/>
      <c r="PY263" s="322"/>
      <c r="PZ263" s="332"/>
      <c r="QA263" s="333"/>
      <c r="QB263" s="330"/>
      <c r="QC263" s="322"/>
      <c r="QD263" s="332"/>
      <c r="QE263" s="333"/>
      <c r="QF263" s="330"/>
      <c r="QG263" s="322"/>
      <c r="QH263" s="332"/>
      <c r="QI263" s="333"/>
      <c r="QJ263" s="330"/>
      <c r="QK263" s="322"/>
      <c r="QL263" s="332"/>
      <c r="QM263" s="333"/>
      <c r="QN263" s="330"/>
      <c r="QO263" s="322"/>
      <c r="QP263" s="332"/>
      <c r="QQ263" s="333"/>
      <c r="QR263" s="330"/>
      <c r="QS263" s="322"/>
      <c r="QT263" s="332"/>
      <c r="QU263" s="333"/>
      <c r="QV263" s="330"/>
      <c r="QW263" s="322"/>
      <c r="QX263" s="332"/>
      <c r="QY263" s="333"/>
      <c r="QZ263" s="330"/>
      <c r="RA263" s="322"/>
      <c r="RB263" s="332"/>
      <c r="RC263" s="333"/>
      <c r="RD263" s="330"/>
      <c r="RE263" s="322"/>
      <c r="RF263" s="332"/>
      <c r="RG263" s="333"/>
      <c r="RH263" s="330"/>
      <c r="RI263" s="322"/>
      <c r="RJ263" s="332"/>
      <c r="RK263" s="333"/>
      <c r="RL263" s="330"/>
      <c r="RM263" s="322"/>
      <c r="RN263" s="332"/>
      <c r="RO263" s="333"/>
      <c r="RP263" s="330"/>
      <c r="RQ263" s="322"/>
      <c r="RR263" s="332"/>
      <c r="RS263" s="333"/>
      <c r="RT263" s="330"/>
      <c r="RU263" s="322"/>
      <c r="RV263" s="332"/>
      <c r="RW263" s="333"/>
      <c r="RX263" s="330"/>
      <c r="RY263" s="322"/>
      <c r="RZ263" s="332"/>
      <c r="SA263" s="333"/>
      <c r="SB263" s="330"/>
      <c r="SC263" s="322"/>
      <c r="SD263" s="332"/>
      <c r="SE263" s="333"/>
      <c r="SF263" s="330"/>
      <c r="SG263" s="322"/>
      <c r="SH263" s="332"/>
      <c r="SI263" s="333"/>
      <c r="SJ263" s="330"/>
      <c r="SK263" s="322"/>
      <c r="SL263" s="332"/>
      <c r="SM263" s="333"/>
      <c r="SN263" s="330"/>
      <c r="SO263" s="322"/>
      <c r="SP263" s="332"/>
      <c r="SQ263" s="333"/>
      <c r="SR263" s="330"/>
      <c r="SS263" s="322"/>
      <c r="ST263" s="332"/>
      <c r="SU263" s="333"/>
      <c r="SV263" s="330"/>
      <c r="SW263" s="322"/>
      <c r="SX263" s="332"/>
      <c r="SY263" s="333"/>
      <c r="SZ263" s="330"/>
      <c r="TA263" s="322"/>
      <c r="TB263" s="332"/>
      <c r="TC263" s="333"/>
      <c r="TD263" s="330"/>
      <c r="TE263" s="322"/>
      <c r="TF263" s="332"/>
      <c r="TG263" s="333"/>
      <c r="TH263" s="330"/>
      <c r="TI263" s="322"/>
      <c r="TJ263" s="332"/>
      <c r="TK263" s="333"/>
      <c r="TL263" s="330"/>
      <c r="TM263" s="322"/>
      <c r="TN263" s="332"/>
      <c r="TO263" s="333"/>
      <c r="TP263" s="330"/>
      <c r="TQ263" s="322"/>
      <c r="TR263" s="332"/>
      <c r="TS263" s="333"/>
      <c r="TT263" s="330"/>
      <c r="TU263" s="322"/>
      <c r="TV263" s="332"/>
      <c r="TW263" s="333"/>
      <c r="TX263" s="330"/>
      <c r="TY263" s="322"/>
      <c r="TZ263" s="332"/>
      <c r="UA263" s="333"/>
      <c r="UB263" s="330"/>
      <c r="UC263" s="322"/>
      <c r="UD263" s="332"/>
      <c r="UE263" s="333"/>
      <c r="UF263" s="330"/>
      <c r="UG263" s="322"/>
      <c r="UH263" s="332"/>
      <c r="UI263" s="333"/>
      <c r="UJ263" s="330"/>
      <c r="UK263" s="322"/>
      <c r="UL263" s="332"/>
      <c r="UM263" s="333"/>
      <c r="UN263" s="330"/>
      <c r="UO263" s="322"/>
      <c r="UP263" s="332"/>
      <c r="UQ263" s="333"/>
      <c r="UR263" s="330"/>
      <c r="US263" s="322"/>
      <c r="UT263" s="332"/>
      <c r="UU263" s="333"/>
      <c r="UV263" s="330"/>
      <c r="UW263" s="322"/>
      <c r="UX263" s="332"/>
      <c r="UY263" s="333"/>
      <c r="UZ263" s="330"/>
      <c r="VA263" s="322"/>
      <c r="VB263" s="332"/>
      <c r="VC263" s="333"/>
      <c r="VD263" s="330"/>
      <c r="VE263" s="322"/>
      <c r="VF263" s="332"/>
      <c r="VG263" s="333"/>
      <c r="VH263" s="330"/>
      <c r="VI263" s="322"/>
      <c r="VJ263" s="332"/>
      <c r="VK263" s="333"/>
      <c r="VL263" s="330"/>
      <c r="VM263" s="322"/>
      <c r="VN263" s="332"/>
      <c r="VO263" s="333"/>
      <c r="VP263" s="330"/>
      <c r="VQ263" s="322"/>
      <c r="VR263" s="332"/>
      <c r="VS263" s="333"/>
      <c r="VT263" s="330"/>
      <c r="VU263" s="322"/>
      <c r="VV263" s="332"/>
      <c r="VW263" s="333"/>
      <c r="VX263" s="330"/>
      <c r="VY263" s="322"/>
      <c r="VZ263" s="332"/>
      <c r="WA263" s="333"/>
      <c r="WB263" s="330"/>
      <c r="WC263" s="322"/>
      <c r="WD263" s="332"/>
      <c r="WE263" s="333"/>
      <c r="WF263" s="330"/>
      <c r="WG263" s="322"/>
      <c r="WH263" s="332"/>
      <c r="WI263" s="333"/>
      <c r="WJ263" s="330"/>
      <c r="WK263" s="322"/>
      <c r="WL263" s="332"/>
      <c r="WM263" s="333"/>
      <c r="WN263" s="330"/>
      <c r="WO263" s="322"/>
      <c r="WP263" s="332"/>
      <c r="WQ263" s="333"/>
      <c r="WR263" s="330"/>
      <c r="WS263" s="322"/>
      <c r="WT263" s="332"/>
      <c r="WU263" s="333"/>
      <c r="WV263" s="330"/>
      <c r="WW263" s="322"/>
      <c r="WX263" s="332"/>
      <c r="WY263" s="333"/>
      <c r="WZ263" s="330"/>
      <c r="XA263" s="322"/>
      <c r="XB263" s="332"/>
      <c r="XC263" s="333"/>
      <c r="XD263" s="330"/>
      <c r="XE263" s="322"/>
      <c r="XF263" s="332"/>
      <c r="XG263" s="333"/>
      <c r="XH263" s="330"/>
      <c r="XI263" s="322"/>
      <c r="XJ263" s="332"/>
      <c r="XK263" s="333"/>
      <c r="XL263" s="330"/>
      <c r="XM263" s="322"/>
      <c r="XN263" s="332"/>
      <c r="XO263" s="333"/>
      <c r="XP263" s="330"/>
      <c r="XQ263" s="322"/>
      <c r="XR263" s="332"/>
      <c r="XS263" s="333"/>
      <c r="XT263" s="330"/>
      <c r="XU263" s="322"/>
      <c r="XV263" s="332"/>
      <c r="XW263" s="333"/>
      <c r="XX263" s="330"/>
      <c r="XY263" s="322"/>
      <c r="XZ263" s="332"/>
      <c r="YA263" s="333"/>
      <c r="YB263" s="330"/>
      <c r="YC263" s="322"/>
      <c r="YD263" s="332"/>
      <c r="YE263" s="333"/>
      <c r="YF263" s="330"/>
      <c r="YG263" s="322"/>
      <c r="YH263" s="332"/>
      <c r="YI263" s="333"/>
      <c r="YJ263" s="330"/>
      <c r="YK263" s="322"/>
      <c r="YL263" s="332"/>
      <c r="YM263" s="333"/>
      <c r="YN263" s="330"/>
      <c r="YO263" s="322"/>
      <c r="YP263" s="332"/>
      <c r="YQ263" s="333"/>
      <c r="YR263" s="330"/>
      <c r="YS263" s="322"/>
      <c r="YT263" s="332"/>
      <c r="YU263" s="333"/>
      <c r="YV263" s="330"/>
      <c r="YW263" s="322"/>
      <c r="YX263" s="332"/>
      <c r="YY263" s="333"/>
      <c r="YZ263" s="330"/>
      <c r="ZA263" s="322"/>
      <c r="ZB263" s="332"/>
      <c r="ZC263" s="333"/>
      <c r="ZD263" s="330"/>
      <c r="ZE263" s="322"/>
      <c r="ZF263" s="332"/>
      <c r="ZG263" s="333"/>
      <c r="ZH263" s="330"/>
      <c r="ZI263" s="322"/>
      <c r="ZJ263" s="332"/>
      <c r="ZK263" s="333"/>
      <c r="ZL263" s="330"/>
      <c r="ZM263" s="322"/>
      <c r="ZN263" s="332"/>
      <c r="ZO263" s="333"/>
      <c r="ZP263" s="330"/>
      <c r="ZQ263" s="322"/>
      <c r="ZR263" s="332"/>
      <c r="ZS263" s="333"/>
      <c r="ZT263" s="330"/>
      <c r="ZU263" s="322"/>
      <c r="ZV263" s="332"/>
      <c r="ZW263" s="333"/>
      <c r="ZX263" s="330"/>
      <c r="ZY263" s="322"/>
      <c r="ZZ263" s="332"/>
      <c r="AAA263" s="333"/>
      <c r="AAB263" s="330"/>
      <c r="AAC263" s="322"/>
      <c r="AAD263" s="332"/>
      <c r="AAE263" s="333"/>
      <c r="AAF263" s="330"/>
      <c r="AAG263" s="322"/>
      <c r="AAH263" s="332"/>
      <c r="AAI263" s="333"/>
      <c r="AAJ263" s="330"/>
      <c r="AAK263" s="322"/>
      <c r="AAL263" s="332"/>
      <c r="AAM263" s="333"/>
      <c r="AAN263" s="330"/>
      <c r="AAO263" s="322"/>
      <c r="AAP263" s="332"/>
      <c r="AAQ263" s="333"/>
      <c r="AAR263" s="330"/>
      <c r="AAS263" s="322"/>
      <c r="AAT263" s="332"/>
      <c r="AAU263" s="333"/>
      <c r="AAV263" s="330"/>
      <c r="AAW263" s="322"/>
      <c r="AAX263" s="332"/>
      <c r="AAY263" s="333"/>
      <c r="AAZ263" s="330"/>
      <c r="ABA263" s="322"/>
      <c r="ABB263" s="332"/>
      <c r="ABC263" s="333"/>
      <c r="ABD263" s="330"/>
      <c r="ABE263" s="322"/>
      <c r="ABF263" s="332"/>
      <c r="ABG263" s="333"/>
      <c r="ABH263" s="330"/>
      <c r="ABI263" s="322"/>
      <c r="ABJ263" s="332"/>
      <c r="ABK263" s="333"/>
      <c r="ABL263" s="330"/>
      <c r="ABM263" s="322"/>
      <c r="ABN263" s="332"/>
      <c r="ABO263" s="333"/>
      <c r="ABP263" s="330"/>
      <c r="ABQ263" s="322"/>
      <c r="ABR263" s="332"/>
      <c r="ABS263" s="333"/>
      <c r="ABT263" s="330"/>
      <c r="ABU263" s="322"/>
      <c r="ABV263" s="332"/>
      <c r="ABW263" s="333"/>
      <c r="ABX263" s="330"/>
      <c r="ABY263" s="322"/>
      <c r="ABZ263" s="332"/>
      <c r="ACA263" s="333"/>
      <c r="ACB263" s="330"/>
      <c r="ACC263" s="322"/>
      <c r="ACD263" s="332"/>
      <c r="ACE263" s="333"/>
      <c r="ACF263" s="330"/>
      <c r="ACG263" s="322"/>
      <c r="ACH263" s="332"/>
      <c r="ACI263" s="333"/>
      <c r="ACJ263" s="330"/>
      <c r="ACK263" s="322"/>
      <c r="ACL263" s="332"/>
      <c r="ACM263" s="333"/>
      <c r="ACN263" s="330"/>
      <c r="ACO263" s="322"/>
      <c r="ACP263" s="332"/>
      <c r="ACQ263" s="333"/>
      <c r="ACR263" s="330"/>
      <c r="ACS263" s="322"/>
      <c r="ACT263" s="332"/>
      <c r="ACU263" s="333"/>
      <c r="ACV263" s="330"/>
      <c r="ACW263" s="322"/>
      <c r="ACX263" s="332"/>
      <c r="ACY263" s="333"/>
      <c r="ACZ263" s="330"/>
      <c r="ADA263" s="322"/>
      <c r="ADB263" s="332"/>
      <c r="ADC263" s="333"/>
      <c r="ADD263" s="330"/>
      <c r="ADE263" s="322"/>
      <c r="ADF263" s="332"/>
      <c r="ADG263" s="333"/>
      <c r="ADH263" s="330"/>
      <c r="ADI263" s="322"/>
      <c r="ADJ263" s="332"/>
      <c r="ADK263" s="333"/>
      <c r="ADL263" s="330"/>
      <c r="ADM263" s="322"/>
      <c r="ADN263" s="332"/>
      <c r="ADO263" s="333"/>
      <c r="ADP263" s="330"/>
      <c r="ADQ263" s="322"/>
      <c r="ADR263" s="332"/>
      <c r="ADS263" s="333"/>
      <c r="ADT263" s="330"/>
      <c r="ADU263" s="322"/>
      <c r="ADV263" s="332"/>
      <c r="ADW263" s="333"/>
      <c r="ADX263" s="330"/>
      <c r="ADY263" s="322"/>
      <c r="ADZ263" s="332"/>
      <c r="AEA263" s="333"/>
      <c r="AEB263" s="330"/>
      <c r="AEC263" s="322"/>
      <c r="AED263" s="332"/>
      <c r="AEE263" s="333"/>
      <c r="AEF263" s="330"/>
      <c r="AEG263" s="322"/>
      <c r="AEH263" s="332"/>
      <c r="AEI263" s="333"/>
      <c r="AEJ263" s="330"/>
      <c r="AEK263" s="322"/>
      <c r="AEL263" s="332"/>
      <c r="AEM263" s="333"/>
      <c r="AEN263" s="330"/>
      <c r="AEO263" s="322"/>
      <c r="AEP263" s="332"/>
      <c r="AEQ263" s="333"/>
      <c r="AER263" s="330"/>
      <c r="AES263" s="322"/>
      <c r="AET263" s="332"/>
      <c r="AEU263" s="333"/>
      <c r="AEV263" s="330"/>
      <c r="AEW263" s="322"/>
      <c r="AEX263" s="332"/>
      <c r="AEY263" s="333"/>
      <c r="AEZ263" s="330"/>
      <c r="AFA263" s="322"/>
      <c r="AFB263" s="332"/>
      <c r="AFC263" s="333"/>
      <c r="AFD263" s="330"/>
      <c r="AFE263" s="322"/>
      <c r="AFF263" s="332"/>
      <c r="AFG263" s="333"/>
      <c r="AFH263" s="330"/>
      <c r="AFI263" s="322"/>
      <c r="AFJ263" s="332"/>
      <c r="AFK263" s="333"/>
      <c r="AFL263" s="330"/>
      <c r="AFM263" s="322"/>
      <c r="AFN263" s="332"/>
      <c r="AFO263" s="333"/>
      <c r="AFP263" s="330"/>
      <c r="AFQ263" s="322"/>
      <c r="AFR263" s="332"/>
      <c r="AFS263" s="333"/>
      <c r="AFT263" s="330"/>
      <c r="AFU263" s="322"/>
      <c r="AFV263" s="332"/>
      <c r="AFW263" s="333"/>
      <c r="AFX263" s="330"/>
      <c r="AFY263" s="322"/>
      <c r="AFZ263" s="332"/>
      <c r="AGA263" s="333"/>
      <c r="AGB263" s="330"/>
      <c r="AGC263" s="322"/>
      <c r="AGD263" s="332"/>
      <c r="AGE263" s="333"/>
      <c r="AGF263" s="330"/>
      <c r="AGG263" s="322"/>
      <c r="AGH263" s="332"/>
      <c r="AGI263" s="333"/>
      <c r="AGJ263" s="330"/>
      <c r="AGK263" s="322"/>
      <c r="AGL263" s="332"/>
      <c r="AGM263" s="333"/>
      <c r="AGN263" s="330"/>
      <c r="AGO263" s="322"/>
      <c r="AGP263" s="332"/>
      <c r="AGQ263" s="333"/>
      <c r="AGR263" s="330"/>
      <c r="AGS263" s="322"/>
      <c r="AGT263" s="332"/>
      <c r="AGU263" s="333"/>
      <c r="AGV263" s="330"/>
      <c r="AGW263" s="322"/>
      <c r="AGX263" s="332"/>
      <c r="AGY263" s="333"/>
      <c r="AGZ263" s="330"/>
      <c r="AHA263" s="322"/>
      <c r="AHB263" s="332"/>
      <c r="AHC263" s="333"/>
      <c r="AHD263" s="330"/>
      <c r="AHE263" s="322"/>
      <c r="AHF263" s="332"/>
      <c r="AHG263" s="333"/>
      <c r="AHH263" s="330"/>
      <c r="AHI263" s="322"/>
      <c r="AHJ263" s="332"/>
      <c r="AHK263" s="333"/>
      <c r="AHL263" s="330"/>
      <c r="AHM263" s="322"/>
      <c r="AHN263" s="332"/>
      <c r="AHO263" s="333"/>
      <c r="AHP263" s="330"/>
      <c r="AHQ263" s="322"/>
      <c r="AHR263" s="332"/>
      <c r="AHS263" s="333"/>
      <c r="AHT263" s="330"/>
      <c r="AHU263" s="322"/>
      <c r="AHV263" s="332"/>
      <c r="AHW263" s="333"/>
      <c r="AHX263" s="330"/>
      <c r="AHY263" s="322"/>
      <c r="AHZ263" s="332"/>
      <c r="AIA263" s="333"/>
      <c r="AIB263" s="330"/>
      <c r="AIC263" s="322"/>
      <c r="AID263" s="332"/>
      <c r="AIE263" s="333"/>
      <c r="AIF263" s="330"/>
      <c r="AIG263" s="322"/>
      <c r="AIH263" s="332"/>
      <c r="AII263" s="333"/>
      <c r="AIJ263" s="330"/>
      <c r="AIK263" s="322"/>
      <c r="AIL263" s="332"/>
      <c r="AIM263" s="333"/>
      <c r="AIN263" s="330"/>
      <c r="AIO263" s="322"/>
      <c r="AIP263" s="332"/>
      <c r="AIQ263" s="333"/>
      <c r="AIR263" s="330"/>
      <c r="AIS263" s="322"/>
      <c r="AIT263" s="332"/>
      <c r="AIU263" s="333"/>
      <c r="AIV263" s="330"/>
      <c r="AIW263" s="322"/>
      <c r="AIX263" s="332"/>
      <c r="AIY263" s="333"/>
      <c r="AIZ263" s="330"/>
      <c r="AJA263" s="322"/>
      <c r="AJB263" s="332"/>
      <c r="AJC263" s="333"/>
      <c r="AJD263" s="330"/>
      <c r="AJE263" s="322"/>
      <c r="AJF263" s="332"/>
      <c r="AJG263" s="333"/>
      <c r="AJH263" s="330"/>
      <c r="AJI263" s="322"/>
      <c r="AJJ263" s="332"/>
      <c r="AJK263" s="333"/>
      <c r="AJL263" s="330"/>
      <c r="AJM263" s="322"/>
      <c r="AJN263" s="332"/>
      <c r="AJO263" s="333"/>
      <c r="AJP263" s="330"/>
      <c r="AJQ263" s="322"/>
      <c r="AJR263" s="332"/>
      <c r="AJS263" s="333"/>
      <c r="AJT263" s="330"/>
      <c r="AJU263" s="322"/>
      <c r="AJV263" s="332"/>
      <c r="AJW263" s="333"/>
      <c r="AJX263" s="330"/>
      <c r="AJY263" s="322"/>
      <c r="AJZ263" s="332"/>
      <c r="AKA263" s="333"/>
      <c r="AKB263" s="330"/>
      <c r="AKC263" s="322"/>
      <c r="AKD263" s="332"/>
      <c r="AKE263" s="333"/>
      <c r="AKF263" s="330"/>
      <c r="AKG263" s="322"/>
      <c r="AKH263" s="332"/>
      <c r="AKI263" s="333"/>
      <c r="AKJ263" s="330"/>
      <c r="AKK263" s="322"/>
      <c r="AKL263" s="332"/>
      <c r="AKM263" s="333"/>
      <c r="AKN263" s="330"/>
      <c r="AKO263" s="322"/>
      <c r="AKP263" s="332"/>
      <c r="AKQ263" s="333"/>
      <c r="AKR263" s="330"/>
      <c r="AKS263" s="322"/>
      <c r="AKT263" s="332"/>
      <c r="AKU263" s="333"/>
      <c r="AKV263" s="330"/>
      <c r="AKW263" s="322"/>
      <c r="AKX263" s="332"/>
      <c r="AKY263" s="333"/>
      <c r="AKZ263" s="330"/>
      <c r="ALA263" s="322"/>
      <c r="ALB263" s="332"/>
      <c r="ALC263" s="333"/>
      <c r="ALD263" s="330"/>
      <c r="ALE263" s="322"/>
      <c r="ALF263" s="332"/>
      <c r="ALG263" s="333"/>
      <c r="ALH263" s="330"/>
      <c r="ALI263" s="322"/>
      <c r="ALJ263" s="332"/>
      <c r="ALK263" s="333"/>
      <c r="ALL263" s="330"/>
      <c r="ALM263" s="322"/>
      <c r="ALN263" s="332"/>
      <c r="ALO263" s="333"/>
      <c r="ALP263" s="330"/>
      <c r="ALQ263" s="322"/>
      <c r="ALR263" s="332"/>
      <c r="ALS263" s="333"/>
      <c r="ALT263" s="330"/>
      <c r="ALU263" s="322"/>
      <c r="ALV263" s="332"/>
      <c r="ALW263" s="333"/>
      <c r="ALX263" s="330"/>
      <c r="ALY263" s="322"/>
      <c r="ALZ263" s="332"/>
      <c r="AMA263" s="333"/>
      <c r="AMB263" s="330"/>
      <c r="AMC263" s="322"/>
      <c r="AMD263" s="332"/>
      <c r="AME263" s="333"/>
      <c r="AMF263" s="330"/>
      <c r="AMG263" s="322"/>
      <c r="AMH263" s="332"/>
      <c r="AMI263" s="333"/>
      <c r="AMJ263" s="330"/>
      <c r="AMK263" s="322"/>
      <c r="AML263" s="332"/>
      <c r="AMM263" s="333"/>
      <c r="AMN263" s="330"/>
      <c r="AMO263" s="322"/>
      <c r="AMP263" s="332"/>
      <c r="AMQ263" s="333"/>
      <c r="AMR263" s="330"/>
      <c r="AMS263" s="322"/>
      <c r="AMT263" s="332"/>
      <c r="AMU263" s="333"/>
      <c r="AMV263" s="330"/>
      <c r="AMW263" s="322"/>
      <c r="AMX263" s="332"/>
      <c r="AMY263" s="333"/>
      <c r="AMZ263" s="330"/>
      <c r="ANA263" s="322"/>
      <c r="ANB263" s="332"/>
      <c r="ANC263" s="333"/>
      <c r="AND263" s="330"/>
      <c r="ANE263" s="322"/>
      <c r="ANF263" s="332"/>
      <c r="ANG263" s="333"/>
      <c r="ANH263" s="330"/>
      <c r="ANI263" s="322"/>
      <c r="ANJ263" s="332"/>
      <c r="ANK263" s="333"/>
      <c r="ANL263" s="330"/>
      <c r="ANM263" s="322"/>
      <c r="ANN263" s="332"/>
      <c r="ANO263" s="333"/>
      <c r="ANP263" s="330"/>
      <c r="ANQ263" s="322"/>
      <c r="ANR263" s="332"/>
      <c r="ANS263" s="333"/>
      <c r="ANT263" s="330"/>
      <c r="ANU263" s="322"/>
      <c r="ANV263" s="332"/>
      <c r="ANW263" s="333"/>
      <c r="ANX263" s="330"/>
      <c r="ANY263" s="322"/>
      <c r="ANZ263" s="332"/>
      <c r="AOA263" s="333"/>
      <c r="AOB263" s="330"/>
      <c r="AOC263" s="322"/>
      <c r="AOD263" s="332"/>
      <c r="AOE263" s="333"/>
      <c r="AOF263" s="330"/>
      <c r="AOG263" s="322"/>
      <c r="AOH263" s="332"/>
      <c r="AOI263" s="333"/>
      <c r="AOJ263" s="330"/>
      <c r="AOK263" s="322"/>
      <c r="AOL263" s="332"/>
      <c r="AOM263" s="333"/>
      <c r="AON263" s="330"/>
      <c r="AOO263" s="322"/>
      <c r="AOP263" s="332"/>
      <c r="AOQ263" s="333"/>
      <c r="AOR263" s="330"/>
      <c r="AOS263" s="322"/>
      <c r="AOT263" s="332"/>
      <c r="AOU263" s="333"/>
      <c r="AOV263" s="330"/>
      <c r="AOW263" s="322"/>
      <c r="AOX263" s="332"/>
      <c r="AOY263" s="333"/>
      <c r="AOZ263" s="330"/>
      <c r="APA263" s="322"/>
      <c r="APB263" s="332"/>
      <c r="APC263" s="333"/>
      <c r="APD263" s="330"/>
      <c r="APE263" s="322"/>
      <c r="APF263" s="332"/>
      <c r="APG263" s="333"/>
      <c r="APH263" s="330"/>
      <c r="API263" s="322"/>
      <c r="APJ263" s="332"/>
      <c r="APK263" s="333"/>
      <c r="APL263" s="330"/>
      <c r="APM263" s="322"/>
      <c r="APN263" s="332"/>
      <c r="APO263" s="333"/>
      <c r="APP263" s="330"/>
      <c r="APQ263" s="322"/>
      <c r="APR263" s="332"/>
      <c r="APS263" s="333"/>
      <c r="APT263" s="330"/>
      <c r="APU263" s="322"/>
      <c r="APV263" s="332"/>
      <c r="APW263" s="333"/>
      <c r="APX263" s="330"/>
      <c r="APY263" s="322"/>
      <c r="APZ263" s="332"/>
      <c r="AQA263" s="333"/>
      <c r="AQB263" s="330"/>
      <c r="AQC263" s="322"/>
      <c r="AQD263" s="332"/>
      <c r="AQE263" s="333"/>
      <c r="AQF263" s="330"/>
      <c r="AQG263" s="322"/>
      <c r="AQH263" s="332"/>
      <c r="AQI263" s="333"/>
      <c r="AQJ263" s="330"/>
      <c r="AQK263" s="322"/>
      <c r="AQL263" s="332"/>
      <c r="AQM263" s="333"/>
      <c r="AQN263" s="330"/>
      <c r="AQO263" s="322"/>
      <c r="AQP263" s="332"/>
      <c r="AQQ263" s="333"/>
      <c r="AQR263" s="330"/>
      <c r="AQS263" s="322"/>
      <c r="AQT263" s="332"/>
      <c r="AQU263" s="333"/>
      <c r="AQV263" s="330"/>
      <c r="AQW263" s="322"/>
      <c r="AQX263" s="332"/>
      <c r="AQY263" s="333"/>
      <c r="AQZ263" s="330"/>
      <c r="ARA263" s="322"/>
      <c r="ARB263" s="332"/>
      <c r="ARC263" s="333"/>
      <c r="ARD263" s="330"/>
      <c r="ARE263" s="322"/>
      <c r="ARF263" s="332"/>
      <c r="ARG263" s="333"/>
      <c r="ARH263" s="330"/>
      <c r="ARI263" s="322"/>
      <c r="ARJ263" s="332"/>
      <c r="ARK263" s="333"/>
      <c r="ARL263" s="330"/>
      <c r="ARM263" s="322"/>
      <c r="ARN263" s="332"/>
      <c r="ARO263" s="333"/>
      <c r="ARP263" s="330"/>
      <c r="ARQ263" s="322"/>
      <c r="ARR263" s="332"/>
      <c r="ARS263" s="333"/>
      <c r="ART263" s="330"/>
      <c r="ARU263" s="322"/>
      <c r="ARV263" s="332"/>
      <c r="ARW263" s="333"/>
      <c r="ARX263" s="330"/>
      <c r="ARY263" s="322"/>
      <c r="ARZ263" s="332"/>
      <c r="ASA263" s="333"/>
      <c r="ASB263" s="330"/>
      <c r="ASC263" s="322"/>
      <c r="ASD263" s="332"/>
      <c r="ASE263" s="333"/>
      <c r="ASF263" s="330"/>
      <c r="ASG263" s="322"/>
      <c r="ASH263" s="332"/>
      <c r="ASI263" s="333"/>
      <c r="ASJ263" s="330"/>
      <c r="ASK263" s="322"/>
      <c r="ASL263" s="332"/>
      <c r="ASM263" s="333"/>
      <c r="ASN263" s="330"/>
      <c r="ASO263" s="322"/>
      <c r="ASP263" s="332"/>
      <c r="ASQ263" s="333"/>
      <c r="ASR263" s="330"/>
      <c r="ASS263" s="322"/>
      <c r="AST263" s="332"/>
      <c r="ASU263" s="333"/>
      <c r="ASV263" s="330"/>
      <c r="ASW263" s="322"/>
      <c r="ASX263" s="332"/>
      <c r="ASY263" s="333"/>
      <c r="ASZ263" s="330"/>
      <c r="ATA263" s="322"/>
      <c r="ATB263" s="332"/>
      <c r="ATC263" s="333"/>
      <c r="ATD263" s="330"/>
      <c r="ATE263" s="322"/>
      <c r="ATF263" s="332"/>
      <c r="ATG263" s="333"/>
      <c r="ATH263" s="330"/>
      <c r="ATI263" s="322"/>
      <c r="ATJ263" s="332"/>
      <c r="ATK263" s="333"/>
      <c r="ATL263" s="330"/>
      <c r="ATM263" s="322"/>
      <c r="ATN263" s="332"/>
      <c r="ATO263" s="333"/>
      <c r="ATP263" s="330"/>
      <c r="ATQ263" s="322"/>
      <c r="ATR263" s="332"/>
      <c r="ATS263" s="333"/>
      <c r="ATT263" s="330"/>
      <c r="ATU263" s="322"/>
      <c r="ATV263" s="332"/>
      <c r="ATW263" s="333"/>
      <c r="ATX263" s="330"/>
      <c r="ATY263" s="322"/>
      <c r="ATZ263" s="332"/>
      <c r="AUA263" s="333"/>
      <c r="AUB263" s="330"/>
      <c r="AUC263" s="322"/>
      <c r="AUD263" s="332"/>
      <c r="AUE263" s="333"/>
      <c r="AUF263" s="330"/>
      <c r="AUG263" s="322"/>
      <c r="AUH263" s="332"/>
      <c r="AUI263" s="333"/>
      <c r="AUJ263" s="330"/>
      <c r="AUK263" s="322"/>
      <c r="AUL263" s="332"/>
      <c r="AUM263" s="333"/>
      <c r="AUN263" s="330"/>
      <c r="AUO263" s="322"/>
      <c r="AUP263" s="332"/>
      <c r="AUQ263" s="333"/>
      <c r="AUR263" s="330"/>
      <c r="AUS263" s="322"/>
      <c r="AUT263" s="332"/>
      <c r="AUU263" s="333"/>
      <c r="AUV263" s="330"/>
      <c r="AUW263" s="322"/>
      <c r="AUX263" s="332"/>
      <c r="AUY263" s="333"/>
      <c r="AUZ263" s="330"/>
      <c r="AVA263" s="322"/>
      <c r="AVB263" s="332"/>
      <c r="AVC263" s="333"/>
      <c r="AVD263" s="330"/>
      <c r="AVE263" s="322"/>
      <c r="AVF263" s="332"/>
      <c r="AVG263" s="333"/>
      <c r="AVH263" s="330"/>
      <c r="AVI263" s="322"/>
      <c r="AVJ263" s="332"/>
      <c r="AVK263" s="333"/>
      <c r="AVL263" s="330"/>
      <c r="AVM263" s="322"/>
      <c r="AVN263" s="332"/>
      <c r="AVO263" s="333"/>
      <c r="AVP263" s="330"/>
      <c r="AVQ263" s="322"/>
      <c r="AVR263" s="332"/>
      <c r="AVS263" s="333"/>
      <c r="AVT263" s="330"/>
      <c r="AVU263" s="322"/>
      <c r="AVV263" s="332"/>
      <c r="AVW263" s="333"/>
      <c r="AVX263" s="330"/>
      <c r="AVY263" s="322"/>
      <c r="AVZ263" s="332"/>
      <c r="AWA263" s="333"/>
      <c r="AWB263" s="330"/>
      <c r="AWC263" s="322"/>
      <c r="AWD263" s="332"/>
      <c r="AWE263" s="333"/>
      <c r="AWF263" s="330"/>
      <c r="AWG263" s="322"/>
      <c r="AWH263" s="332"/>
      <c r="AWI263" s="333"/>
      <c r="AWJ263" s="330"/>
      <c r="AWK263" s="322"/>
      <c r="AWL263" s="332"/>
      <c r="AWM263" s="333"/>
      <c r="AWN263" s="330"/>
      <c r="AWO263" s="322"/>
      <c r="AWP263" s="332"/>
      <c r="AWQ263" s="333"/>
      <c r="AWR263" s="330"/>
      <c r="AWS263" s="322"/>
      <c r="AWT263" s="332"/>
      <c r="AWU263" s="333"/>
      <c r="AWV263" s="330"/>
      <c r="AWW263" s="322"/>
      <c r="AWX263" s="332"/>
      <c r="AWY263" s="333"/>
      <c r="AWZ263" s="330"/>
      <c r="AXA263" s="322"/>
      <c r="AXB263" s="332"/>
      <c r="AXC263" s="333"/>
      <c r="AXD263" s="330"/>
      <c r="AXE263" s="322"/>
      <c r="AXF263" s="332"/>
      <c r="AXG263" s="333"/>
      <c r="AXH263" s="330"/>
      <c r="AXI263" s="322"/>
      <c r="AXJ263" s="332"/>
      <c r="AXK263" s="333"/>
      <c r="AXL263" s="330"/>
      <c r="AXM263" s="322"/>
      <c r="AXN263" s="332"/>
      <c r="AXO263" s="333"/>
      <c r="AXP263" s="330"/>
      <c r="AXQ263" s="322"/>
      <c r="AXR263" s="332"/>
      <c r="AXS263" s="333"/>
      <c r="AXT263" s="330"/>
      <c r="AXU263" s="322"/>
      <c r="AXV263" s="332"/>
      <c r="AXW263" s="333"/>
      <c r="AXX263" s="330"/>
      <c r="AXY263" s="322"/>
      <c r="AXZ263" s="332"/>
      <c r="AYA263" s="333"/>
      <c r="AYB263" s="330"/>
      <c r="AYC263" s="322"/>
      <c r="AYD263" s="332"/>
      <c r="AYE263" s="333"/>
      <c r="AYF263" s="330"/>
      <c r="AYG263" s="322"/>
      <c r="AYH263" s="332"/>
      <c r="AYI263" s="333"/>
      <c r="AYJ263" s="330"/>
      <c r="AYK263" s="322"/>
      <c r="AYL263" s="332"/>
      <c r="AYM263" s="333"/>
      <c r="AYN263" s="330"/>
      <c r="AYO263" s="322"/>
      <c r="AYP263" s="332"/>
      <c r="AYQ263" s="333"/>
      <c r="AYR263" s="330"/>
      <c r="AYS263" s="322"/>
      <c r="AYT263" s="332"/>
      <c r="AYU263" s="333"/>
      <c r="AYV263" s="330"/>
      <c r="AYW263" s="322"/>
      <c r="AYX263" s="332"/>
      <c r="AYY263" s="333"/>
      <c r="AYZ263" s="330"/>
      <c r="AZA263" s="322"/>
      <c r="AZB263" s="332"/>
      <c r="AZC263" s="333"/>
      <c r="AZD263" s="330"/>
      <c r="AZE263" s="322"/>
      <c r="AZF263" s="332"/>
      <c r="AZG263" s="333"/>
      <c r="AZH263" s="330"/>
      <c r="AZI263" s="322"/>
      <c r="AZJ263" s="332"/>
      <c r="AZK263" s="333"/>
      <c r="AZL263" s="330"/>
      <c r="AZM263" s="322"/>
      <c r="AZN263" s="332"/>
      <c r="AZO263" s="333"/>
      <c r="AZP263" s="330"/>
      <c r="AZQ263" s="322"/>
      <c r="AZR263" s="332"/>
      <c r="AZS263" s="333"/>
      <c r="AZT263" s="330"/>
      <c r="AZU263" s="322"/>
      <c r="AZV263" s="332"/>
      <c r="AZW263" s="333"/>
      <c r="AZX263" s="330"/>
      <c r="AZY263" s="322"/>
      <c r="AZZ263" s="332"/>
      <c r="BAA263" s="333"/>
      <c r="BAB263" s="330"/>
      <c r="BAC263" s="322"/>
      <c r="BAD263" s="332"/>
      <c r="BAE263" s="333"/>
      <c r="BAF263" s="330"/>
      <c r="BAG263" s="322"/>
      <c r="BAH263" s="332"/>
      <c r="BAI263" s="333"/>
      <c r="BAJ263" s="330"/>
      <c r="BAK263" s="322"/>
      <c r="BAL263" s="332"/>
      <c r="BAM263" s="333"/>
      <c r="BAN263" s="330"/>
      <c r="BAO263" s="322"/>
      <c r="BAP263" s="332"/>
      <c r="BAQ263" s="333"/>
      <c r="BAR263" s="330"/>
      <c r="BAS263" s="322"/>
      <c r="BAT263" s="332"/>
      <c r="BAU263" s="333"/>
      <c r="BAV263" s="330"/>
      <c r="BAW263" s="322"/>
      <c r="BAX263" s="332"/>
      <c r="BAY263" s="333"/>
      <c r="BAZ263" s="330"/>
      <c r="BBA263" s="322"/>
      <c r="BBB263" s="332"/>
      <c r="BBC263" s="333"/>
      <c r="BBD263" s="330"/>
      <c r="BBE263" s="322"/>
      <c r="BBF263" s="332"/>
      <c r="BBG263" s="333"/>
      <c r="BBH263" s="330"/>
      <c r="BBI263" s="322"/>
      <c r="BBJ263" s="332"/>
      <c r="BBK263" s="333"/>
      <c r="BBL263" s="330"/>
      <c r="BBM263" s="322"/>
      <c r="BBN263" s="332"/>
      <c r="BBO263" s="333"/>
      <c r="BBP263" s="330"/>
      <c r="BBQ263" s="322"/>
      <c r="BBR263" s="332"/>
      <c r="BBS263" s="333"/>
      <c r="BBT263" s="330"/>
      <c r="BBU263" s="322"/>
      <c r="BBV263" s="332"/>
      <c r="BBW263" s="333"/>
      <c r="BBX263" s="330"/>
      <c r="BBY263" s="322"/>
      <c r="BBZ263" s="332"/>
      <c r="BCA263" s="333"/>
      <c r="BCB263" s="330"/>
      <c r="BCC263" s="322"/>
      <c r="BCD263" s="332"/>
      <c r="BCE263" s="333"/>
      <c r="BCF263" s="330"/>
      <c r="BCG263" s="322"/>
      <c r="BCH263" s="332"/>
      <c r="BCI263" s="333"/>
      <c r="BCJ263" s="330"/>
      <c r="BCK263" s="322"/>
      <c r="BCL263" s="332"/>
      <c r="BCM263" s="333"/>
      <c r="BCN263" s="330"/>
      <c r="BCO263" s="322"/>
      <c r="BCP263" s="332"/>
      <c r="BCQ263" s="333"/>
      <c r="BCR263" s="330"/>
      <c r="BCS263" s="322"/>
      <c r="BCT263" s="332"/>
      <c r="BCU263" s="333"/>
      <c r="BCV263" s="330"/>
      <c r="BCW263" s="322"/>
      <c r="BCX263" s="332"/>
      <c r="BCY263" s="333"/>
      <c r="BCZ263" s="330"/>
      <c r="BDA263" s="322"/>
      <c r="BDB263" s="332"/>
      <c r="BDC263" s="333"/>
      <c r="BDD263" s="330"/>
      <c r="BDE263" s="322"/>
      <c r="BDF263" s="332"/>
      <c r="BDG263" s="333"/>
      <c r="BDH263" s="330"/>
      <c r="BDI263" s="322"/>
      <c r="BDJ263" s="332"/>
      <c r="BDK263" s="333"/>
      <c r="BDL263" s="330"/>
      <c r="BDM263" s="322"/>
      <c r="BDN263" s="332"/>
      <c r="BDO263" s="333"/>
      <c r="BDP263" s="330"/>
      <c r="BDQ263" s="322"/>
      <c r="BDR263" s="332"/>
      <c r="BDS263" s="333"/>
      <c r="BDT263" s="330"/>
      <c r="BDU263" s="322"/>
      <c r="BDV263" s="332"/>
      <c r="BDW263" s="333"/>
      <c r="BDX263" s="330"/>
      <c r="BDY263" s="322"/>
      <c r="BDZ263" s="332"/>
      <c r="BEA263" s="333"/>
      <c r="BEB263" s="330"/>
      <c r="BEC263" s="322"/>
      <c r="BED263" s="332"/>
      <c r="BEE263" s="333"/>
      <c r="BEF263" s="330"/>
      <c r="BEG263" s="322"/>
      <c r="BEH263" s="332"/>
      <c r="BEI263" s="333"/>
      <c r="BEJ263" s="330"/>
      <c r="BEK263" s="322"/>
      <c r="BEL263" s="332"/>
      <c r="BEM263" s="333"/>
      <c r="BEN263" s="330"/>
      <c r="BEO263" s="322"/>
      <c r="BEP263" s="332"/>
      <c r="BEQ263" s="333"/>
      <c r="BER263" s="330"/>
      <c r="BES263" s="322"/>
      <c r="BET263" s="332"/>
      <c r="BEU263" s="333"/>
      <c r="BEV263" s="330"/>
      <c r="BEW263" s="322"/>
      <c r="BEX263" s="332"/>
      <c r="BEY263" s="333"/>
      <c r="BEZ263" s="330"/>
      <c r="BFA263" s="322"/>
      <c r="BFB263" s="332"/>
      <c r="BFC263" s="333"/>
      <c r="BFD263" s="330"/>
      <c r="BFE263" s="322"/>
      <c r="BFF263" s="332"/>
      <c r="BFG263" s="333"/>
      <c r="BFH263" s="330"/>
      <c r="BFI263" s="322"/>
      <c r="BFJ263" s="332"/>
      <c r="BFK263" s="333"/>
      <c r="BFL263" s="330"/>
      <c r="BFM263" s="322"/>
      <c r="BFN263" s="332"/>
      <c r="BFO263" s="333"/>
      <c r="BFP263" s="330"/>
      <c r="BFQ263" s="322"/>
      <c r="BFR263" s="332"/>
      <c r="BFS263" s="333"/>
      <c r="BFT263" s="330"/>
      <c r="BFU263" s="322"/>
      <c r="BFV263" s="332"/>
      <c r="BFW263" s="333"/>
      <c r="BFX263" s="330"/>
      <c r="BFY263" s="322"/>
      <c r="BFZ263" s="332"/>
      <c r="BGA263" s="333"/>
      <c r="BGB263" s="330"/>
      <c r="BGC263" s="322"/>
      <c r="BGD263" s="332"/>
      <c r="BGE263" s="333"/>
      <c r="BGF263" s="330"/>
      <c r="BGG263" s="322"/>
      <c r="BGH263" s="332"/>
      <c r="BGI263" s="333"/>
      <c r="BGJ263" s="330"/>
      <c r="BGK263" s="322"/>
      <c r="BGL263" s="332"/>
      <c r="BGM263" s="333"/>
      <c r="BGN263" s="330"/>
      <c r="BGO263" s="322"/>
      <c r="BGP263" s="332"/>
      <c r="BGQ263" s="333"/>
      <c r="BGR263" s="330"/>
      <c r="BGS263" s="322"/>
      <c r="BGT263" s="332"/>
      <c r="BGU263" s="333"/>
      <c r="BGV263" s="330"/>
      <c r="BGW263" s="322"/>
      <c r="BGX263" s="332"/>
      <c r="BGY263" s="333"/>
      <c r="BGZ263" s="330"/>
      <c r="BHA263" s="322"/>
      <c r="BHB263" s="332"/>
      <c r="BHC263" s="333"/>
      <c r="BHD263" s="330"/>
      <c r="BHE263" s="322"/>
      <c r="BHF263" s="332"/>
      <c r="BHG263" s="333"/>
      <c r="BHH263" s="330"/>
      <c r="BHI263" s="322"/>
      <c r="BHJ263" s="332"/>
      <c r="BHK263" s="333"/>
      <c r="BHL263" s="330"/>
      <c r="BHM263" s="322"/>
      <c r="BHN263" s="332"/>
      <c r="BHO263" s="333"/>
      <c r="BHP263" s="330"/>
      <c r="BHQ263" s="322"/>
      <c r="BHR263" s="332"/>
      <c r="BHS263" s="333"/>
      <c r="BHT263" s="330"/>
      <c r="BHU263" s="322"/>
      <c r="BHV263" s="332"/>
      <c r="BHW263" s="333"/>
      <c r="BHX263" s="330"/>
      <c r="BHY263" s="322"/>
      <c r="BHZ263" s="332"/>
      <c r="BIA263" s="333"/>
      <c r="BIB263" s="330"/>
      <c r="BIC263" s="322"/>
      <c r="BID263" s="332"/>
      <c r="BIE263" s="333"/>
      <c r="BIF263" s="330"/>
      <c r="BIG263" s="322"/>
      <c r="BIH263" s="332"/>
      <c r="BII263" s="333"/>
      <c r="BIJ263" s="330"/>
      <c r="BIK263" s="322"/>
      <c r="BIL263" s="332"/>
      <c r="BIM263" s="333"/>
      <c r="BIN263" s="330"/>
      <c r="BIO263" s="322"/>
      <c r="BIP263" s="332"/>
      <c r="BIQ263" s="333"/>
      <c r="BIR263" s="330"/>
      <c r="BIS263" s="322"/>
      <c r="BIT263" s="332"/>
      <c r="BIU263" s="333"/>
      <c r="BIV263" s="330"/>
      <c r="BIW263" s="322"/>
      <c r="BIX263" s="332"/>
      <c r="BIY263" s="333"/>
      <c r="BIZ263" s="330"/>
      <c r="BJA263" s="322"/>
      <c r="BJB263" s="332"/>
      <c r="BJC263" s="333"/>
      <c r="BJD263" s="330"/>
      <c r="BJE263" s="322"/>
      <c r="BJF263" s="332"/>
      <c r="BJG263" s="333"/>
      <c r="BJH263" s="330"/>
      <c r="BJI263" s="322"/>
      <c r="BJJ263" s="332"/>
      <c r="BJK263" s="333"/>
      <c r="BJL263" s="330"/>
      <c r="BJM263" s="322"/>
      <c r="BJN263" s="332"/>
      <c r="BJO263" s="333"/>
      <c r="BJP263" s="330"/>
      <c r="BJQ263" s="322"/>
      <c r="BJR263" s="332"/>
      <c r="BJS263" s="333"/>
      <c r="BJT263" s="330"/>
      <c r="BJU263" s="322"/>
      <c r="BJV263" s="332"/>
      <c r="BJW263" s="333"/>
      <c r="BJX263" s="330"/>
      <c r="BJY263" s="322"/>
      <c r="BJZ263" s="332"/>
      <c r="BKA263" s="333"/>
      <c r="BKB263" s="330"/>
      <c r="BKC263" s="322"/>
      <c r="BKD263" s="332"/>
      <c r="BKE263" s="333"/>
      <c r="BKF263" s="330"/>
      <c r="BKG263" s="322"/>
      <c r="BKH263" s="332"/>
      <c r="BKI263" s="333"/>
      <c r="BKJ263" s="330"/>
      <c r="BKK263" s="322"/>
      <c r="BKL263" s="332"/>
      <c r="BKM263" s="333"/>
      <c r="BKN263" s="330"/>
      <c r="BKO263" s="322"/>
      <c r="BKP263" s="332"/>
      <c r="BKQ263" s="333"/>
      <c r="BKR263" s="330"/>
      <c r="BKS263" s="322"/>
      <c r="BKT263" s="332"/>
      <c r="BKU263" s="333"/>
      <c r="BKV263" s="330"/>
      <c r="BKW263" s="322"/>
      <c r="BKX263" s="332"/>
      <c r="BKY263" s="333"/>
      <c r="BKZ263" s="330"/>
      <c r="BLA263" s="322"/>
      <c r="BLB263" s="332"/>
      <c r="BLC263" s="333"/>
      <c r="BLD263" s="330"/>
      <c r="BLE263" s="322"/>
      <c r="BLF263" s="332"/>
      <c r="BLG263" s="333"/>
      <c r="BLH263" s="330"/>
      <c r="BLI263" s="322"/>
      <c r="BLJ263" s="332"/>
      <c r="BLK263" s="333"/>
      <c r="BLL263" s="330"/>
      <c r="BLM263" s="322"/>
      <c r="BLN263" s="332"/>
      <c r="BLO263" s="333"/>
      <c r="BLP263" s="330"/>
      <c r="BLQ263" s="322"/>
      <c r="BLR263" s="332"/>
      <c r="BLS263" s="333"/>
      <c r="BLT263" s="330"/>
      <c r="BLU263" s="322"/>
      <c r="BLV263" s="332"/>
      <c r="BLW263" s="333"/>
      <c r="BLX263" s="330"/>
      <c r="BLY263" s="322"/>
      <c r="BLZ263" s="332"/>
      <c r="BMA263" s="333"/>
      <c r="BMB263" s="330"/>
      <c r="BMC263" s="322"/>
      <c r="BMD263" s="332"/>
      <c r="BME263" s="333"/>
      <c r="BMF263" s="330"/>
      <c r="BMG263" s="322"/>
      <c r="BMH263" s="332"/>
      <c r="BMI263" s="333"/>
      <c r="BMJ263" s="330"/>
      <c r="BMK263" s="322"/>
      <c r="BML263" s="332"/>
      <c r="BMM263" s="333"/>
      <c r="BMN263" s="330"/>
      <c r="BMO263" s="322"/>
      <c r="BMP263" s="332"/>
      <c r="BMQ263" s="333"/>
      <c r="BMR263" s="330"/>
      <c r="BMS263" s="322"/>
      <c r="BMT263" s="332"/>
      <c r="BMU263" s="333"/>
      <c r="BMV263" s="330"/>
      <c r="BMW263" s="322"/>
      <c r="BMX263" s="332"/>
      <c r="BMY263" s="333"/>
      <c r="BMZ263" s="330"/>
      <c r="BNA263" s="322"/>
      <c r="BNB263" s="332"/>
      <c r="BNC263" s="333"/>
      <c r="BND263" s="330"/>
      <c r="BNE263" s="322"/>
      <c r="BNF263" s="332"/>
      <c r="BNG263" s="333"/>
      <c r="BNH263" s="330"/>
      <c r="BNI263" s="322"/>
      <c r="BNJ263" s="332"/>
      <c r="BNK263" s="333"/>
      <c r="BNL263" s="330"/>
      <c r="BNM263" s="322"/>
      <c r="BNN263" s="332"/>
      <c r="BNO263" s="333"/>
      <c r="BNP263" s="330"/>
      <c r="BNQ263" s="322"/>
      <c r="BNR263" s="332"/>
      <c r="BNS263" s="333"/>
      <c r="BNT263" s="330"/>
      <c r="BNU263" s="322"/>
      <c r="BNV263" s="332"/>
      <c r="BNW263" s="333"/>
      <c r="BNX263" s="330"/>
      <c r="BNY263" s="322"/>
      <c r="BNZ263" s="332"/>
      <c r="BOA263" s="333"/>
      <c r="BOB263" s="330"/>
      <c r="BOC263" s="322"/>
      <c r="BOD263" s="332"/>
      <c r="BOE263" s="333"/>
      <c r="BOF263" s="330"/>
      <c r="BOG263" s="322"/>
      <c r="BOH263" s="332"/>
      <c r="BOI263" s="333"/>
      <c r="BOJ263" s="330"/>
      <c r="BOK263" s="322"/>
      <c r="BOL263" s="332"/>
      <c r="BOM263" s="333"/>
      <c r="BON263" s="330"/>
      <c r="BOO263" s="322"/>
      <c r="BOP263" s="332"/>
      <c r="BOQ263" s="333"/>
      <c r="BOR263" s="330"/>
      <c r="BOS263" s="322"/>
      <c r="BOT263" s="332"/>
      <c r="BOU263" s="333"/>
      <c r="BOV263" s="330"/>
      <c r="BOW263" s="322"/>
      <c r="BOX263" s="332"/>
      <c r="BOY263" s="333"/>
      <c r="BOZ263" s="330"/>
      <c r="BPA263" s="322"/>
      <c r="BPB263" s="332"/>
      <c r="BPC263" s="333"/>
      <c r="BPD263" s="330"/>
      <c r="BPE263" s="322"/>
      <c r="BPF263" s="332"/>
      <c r="BPG263" s="333"/>
      <c r="BPH263" s="330"/>
      <c r="BPI263" s="322"/>
      <c r="BPJ263" s="332"/>
      <c r="BPK263" s="333"/>
      <c r="BPL263" s="330"/>
      <c r="BPM263" s="322"/>
      <c r="BPN263" s="332"/>
      <c r="BPO263" s="333"/>
      <c r="BPP263" s="330"/>
      <c r="BPQ263" s="322"/>
      <c r="BPR263" s="332"/>
      <c r="BPS263" s="333"/>
      <c r="BPT263" s="330"/>
      <c r="BPU263" s="322"/>
      <c r="BPV263" s="332"/>
      <c r="BPW263" s="333"/>
      <c r="BPX263" s="330"/>
      <c r="BPY263" s="322"/>
      <c r="BPZ263" s="332"/>
      <c r="BQA263" s="333"/>
      <c r="BQB263" s="330"/>
      <c r="BQC263" s="322"/>
      <c r="BQD263" s="332"/>
      <c r="BQE263" s="333"/>
      <c r="BQF263" s="330"/>
      <c r="BQG263" s="322"/>
      <c r="BQH263" s="332"/>
      <c r="BQI263" s="333"/>
      <c r="BQJ263" s="330"/>
      <c r="BQK263" s="322"/>
      <c r="BQL263" s="332"/>
      <c r="BQM263" s="333"/>
      <c r="BQN263" s="330"/>
      <c r="BQO263" s="322"/>
      <c r="BQP263" s="332"/>
      <c r="BQQ263" s="333"/>
      <c r="BQR263" s="330"/>
      <c r="BQS263" s="322"/>
      <c r="BQT263" s="332"/>
      <c r="BQU263" s="333"/>
      <c r="BQV263" s="330"/>
      <c r="BQW263" s="322"/>
      <c r="BQX263" s="332"/>
      <c r="BQY263" s="333"/>
      <c r="BQZ263" s="330"/>
      <c r="BRA263" s="322"/>
      <c r="BRB263" s="332"/>
      <c r="BRC263" s="333"/>
      <c r="BRD263" s="330"/>
      <c r="BRE263" s="322"/>
      <c r="BRF263" s="332"/>
      <c r="BRG263" s="333"/>
      <c r="BRH263" s="330"/>
      <c r="BRI263" s="322"/>
      <c r="BRJ263" s="332"/>
      <c r="BRK263" s="333"/>
      <c r="BRL263" s="330"/>
      <c r="BRM263" s="322"/>
      <c r="BRN263" s="332"/>
      <c r="BRO263" s="333"/>
      <c r="BRP263" s="330"/>
      <c r="BRQ263" s="322"/>
      <c r="BRR263" s="332"/>
      <c r="BRS263" s="333"/>
      <c r="BRT263" s="330"/>
      <c r="BRU263" s="322"/>
      <c r="BRV263" s="332"/>
      <c r="BRW263" s="333"/>
      <c r="BRX263" s="330"/>
      <c r="BRY263" s="322"/>
      <c r="BRZ263" s="332"/>
      <c r="BSA263" s="333"/>
      <c r="BSB263" s="330"/>
      <c r="BSC263" s="322"/>
      <c r="BSD263" s="332"/>
      <c r="BSE263" s="333"/>
      <c r="BSF263" s="330"/>
      <c r="BSG263" s="322"/>
      <c r="BSH263" s="332"/>
      <c r="BSI263" s="333"/>
      <c r="BSJ263" s="330"/>
      <c r="BSK263" s="322"/>
      <c r="BSL263" s="332"/>
      <c r="BSM263" s="333"/>
      <c r="BSN263" s="330"/>
      <c r="BSO263" s="322"/>
      <c r="BSP263" s="332"/>
      <c r="BSQ263" s="333"/>
      <c r="BSR263" s="330"/>
      <c r="BSS263" s="322"/>
      <c r="BST263" s="332"/>
      <c r="BSU263" s="333"/>
      <c r="BSV263" s="330"/>
      <c r="BSW263" s="322"/>
      <c r="BSX263" s="332"/>
      <c r="BSY263" s="333"/>
      <c r="BSZ263" s="330"/>
      <c r="BTA263" s="322"/>
      <c r="BTB263" s="332"/>
      <c r="BTC263" s="333"/>
      <c r="BTD263" s="330"/>
      <c r="BTE263" s="322"/>
      <c r="BTF263" s="332"/>
      <c r="BTG263" s="333"/>
      <c r="BTH263" s="330"/>
      <c r="BTI263" s="322"/>
      <c r="BTJ263" s="332"/>
      <c r="BTK263" s="333"/>
      <c r="BTL263" s="330"/>
      <c r="BTM263" s="322"/>
      <c r="BTN263" s="332"/>
      <c r="BTO263" s="333"/>
      <c r="BTP263" s="330"/>
      <c r="BTQ263" s="322"/>
      <c r="BTR263" s="332"/>
      <c r="BTS263" s="333"/>
      <c r="BTT263" s="330"/>
      <c r="BTU263" s="322"/>
      <c r="BTV263" s="332"/>
      <c r="BTW263" s="333"/>
      <c r="BTX263" s="330"/>
      <c r="BTY263" s="322"/>
      <c r="BTZ263" s="332"/>
      <c r="BUA263" s="333"/>
      <c r="BUB263" s="330"/>
      <c r="BUC263" s="322"/>
      <c r="BUD263" s="332"/>
      <c r="BUE263" s="333"/>
      <c r="BUF263" s="330"/>
      <c r="BUG263" s="322"/>
      <c r="BUH263" s="332"/>
      <c r="BUI263" s="333"/>
      <c r="BUJ263" s="330"/>
      <c r="BUK263" s="322"/>
      <c r="BUL263" s="332"/>
      <c r="BUM263" s="333"/>
      <c r="BUN263" s="330"/>
      <c r="BUO263" s="322"/>
      <c r="BUP263" s="332"/>
      <c r="BUQ263" s="333"/>
      <c r="BUR263" s="330"/>
      <c r="BUS263" s="322"/>
      <c r="BUT263" s="332"/>
      <c r="BUU263" s="333"/>
      <c r="BUV263" s="330"/>
      <c r="BUW263" s="322"/>
      <c r="BUX263" s="332"/>
      <c r="BUY263" s="333"/>
      <c r="BUZ263" s="330"/>
      <c r="BVA263" s="322"/>
      <c r="BVB263" s="332"/>
      <c r="BVC263" s="333"/>
      <c r="BVD263" s="330"/>
      <c r="BVE263" s="322"/>
      <c r="BVF263" s="332"/>
      <c r="BVG263" s="333"/>
      <c r="BVH263" s="330"/>
      <c r="BVI263" s="322"/>
      <c r="BVJ263" s="332"/>
      <c r="BVK263" s="333"/>
      <c r="BVL263" s="330"/>
      <c r="BVM263" s="322"/>
      <c r="BVN263" s="332"/>
      <c r="BVO263" s="333"/>
      <c r="BVP263" s="330"/>
      <c r="BVQ263" s="322"/>
      <c r="BVR263" s="332"/>
      <c r="BVS263" s="333"/>
      <c r="BVT263" s="330"/>
      <c r="BVU263" s="322"/>
      <c r="BVV263" s="332"/>
      <c r="BVW263" s="333"/>
      <c r="BVX263" s="330"/>
      <c r="BVY263" s="322"/>
      <c r="BVZ263" s="332"/>
      <c r="BWA263" s="333"/>
      <c r="BWB263" s="330"/>
      <c r="BWC263" s="322"/>
      <c r="BWD263" s="332"/>
      <c r="BWE263" s="333"/>
      <c r="BWF263" s="330"/>
      <c r="BWG263" s="322"/>
      <c r="BWH263" s="332"/>
      <c r="BWI263" s="333"/>
      <c r="BWJ263" s="330"/>
      <c r="BWK263" s="322"/>
      <c r="BWL263" s="332"/>
      <c r="BWM263" s="333"/>
      <c r="BWN263" s="330"/>
      <c r="BWO263" s="322"/>
      <c r="BWP263" s="332"/>
      <c r="BWQ263" s="333"/>
      <c r="BWR263" s="330"/>
      <c r="BWS263" s="322"/>
      <c r="BWT263" s="332"/>
      <c r="BWU263" s="333"/>
      <c r="BWV263" s="330"/>
      <c r="BWW263" s="322"/>
      <c r="BWX263" s="332"/>
      <c r="BWY263" s="333"/>
      <c r="BWZ263" s="330"/>
      <c r="BXA263" s="322"/>
      <c r="BXB263" s="332"/>
      <c r="BXC263" s="333"/>
      <c r="BXD263" s="330"/>
      <c r="BXE263" s="322"/>
      <c r="BXF263" s="332"/>
      <c r="BXG263" s="333"/>
      <c r="BXH263" s="330"/>
      <c r="BXI263" s="322"/>
      <c r="BXJ263" s="332"/>
      <c r="BXK263" s="333"/>
      <c r="BXL263" s="330"/>
      <c r="BXM263" s="322"/>
      <c r="BXN263" s="332"/>
      <c r="BXO263" s="333"/>
      <c r="BXP263" s="330"/>
      <c r="BXQ263" s="322"/>
      <c r="BXR263" s="332"/>
      <c r="BXS263" s="333"/>
      <c r="BXT263" s="330"/>
      <c r="BXU263" s="322"/>
      <c r="BXV263" s="332"/>
      <c r="BXW263" s="333"/>
      <c r="BXX263" s="330"/>
      <c r="BXY263" s="322"/>
      <c r="BXZ263" s="332"/>
      <c r="BYA263" s="333"/>
      <c r="BYB263" s="330"/>
      <c r="BYC263" s="322"/>
      <c r="BYD263" s="332"/>
      <c r="BYE263" s="333"/>
      <c r="BYF263" s="330"/>
      <c r="BYG263" s="322"/>
      <c r="BYH263" s="332"/>
      <c r="BYI263" s="333"/>
      <c r="BYJ263" s="330"/>
      <c r="BYK263" s="322"/>
      <c r="BYL263" s="332"/>
      <c r="BYM263" s="333"/>
      <c r="BYN263" s="330"/>
      <c r="BYO263" s="322"/>
      <c r="BYP263" s="332"/>
      <c r="BYQ263" s="333"/>
      <c r="BYR263" s="330"/>
      <c r="BYS263" s="322"/>
      <c r="BYT263" s="332"/>
      <c r="BYU263" s="333"/>
      <c r="BYV263" s="330"/>
      <c r="BYW263" s="322"/>
      <c r="BYX263" s="332"/>
      <c r="BYY263" s="333"/>
      <c r="BYZ263" s="330"/>
      <c r="BZA263" s="322"/>
      <c r="BZB263" s="332"/>
      <c r="BZC263" s="333"/>
      <c r="BZD263" s="330"/>
      <c r="BZE263" s="322"/>
      <c r="BZF263" s="332"/>
      <c r="BZG263" s="333"/>
      <c r="BZH263" s="330"/>
      <c r="BZI263" s="322"/>
      <c r="BZJ263" s="332"/>
      <c r="BZK263" s="333"/>
      <c r="BZL263" s="330"/>
      <c r="BZM263" s="322"/>
      <c r="BZN263" s="332"/>
      <c r="BZO263" s="333"/>
      <c r="BZP263" s="330"/>
      <c r="BZQ263" s="322"/>
      <c r="BZR263" s="332"/>
      <c r="BZS263" s="333"/>
      <c r="BZT263" s="330"/>
      <c r="BZU263" s="322"/>
      <c r="BZV263" s="332"/>
      <c r="BZW263" s="333"/>
      <c r="BZX263" s="330"/>
      <c r="BZY263" s="322"/>
      <c r="BZZ263" s="332"/>
      <c r="CAA263" s="333"/>
      <c r="CAB263" s="330"/>
      <c r="CAC263" s="322"/>
      <c r="CAD263" s="332"/>
      <c r="CAE263" s="333"/>
      <c r="CAF263" s="330"/>
      <c r="CAG263" s="322"/>
      <c r="CAH263" s="332"/>
      <c r="CAI263" s="333"/>
      <c r="CAJ263" s="330"/>
      <c r="CAK263" s="322"/>
      <c r="CAL263" s="332"/>
      <c r="CAM263" s="333"/>
      <c r="CAN263" s="330"/>
      <c r="CAO263" s="322"/>
      <c r="CAP263" s="332"/>
      <c r="CAQ263" s="333"/>
      <c r="CAR263" s="330"/>
      <c r="CAS263" s="322"/>
      <c r="CAT263" s="332"/>
      <c r="CAU263" s="333"/>
      <c r="CAV263" s="330"/>
      <c r="CAW263" s="322"/>
      <c r="CAX263" s="332"/>
      <c r="CAY263" s="333"/>
      <c r="CAZ263" s="330"/>
      <c r="CBA263" s="322"/>
      <c r="CBB263" s="332"/>
      <c r="CBC263" s="333"/>
      <c r="CBD263" s="330"/>
      <c r="CBE263" s="322"/>
      <c r="CBF263" s="332"/>
      <c r="CBG263" s="333"/>
      <c r="CBH263" s="330"/>
      <c r="CBI263" s="322"/>
      <c r="CBJ263" s="332"/>
      <c r="CBK263" s="333"/>
      <c r="CBL263" s="330"/>
      <c r="CBM263" s="322"/>
      <c r="CBN263" s="332"/>
      <c r="CBO263" s="333"/>
      <c r="CBP263" s="330"/>
      <c r="CBQ263" s="322"/>
      <c r="CBR263" s="332"/>
      <c r="CBS263" s="333"/>
      <c r="CBT263" s="330"/>
      <c r="CBU263" s="322"/>
      <c r="CBV263" s="332"/>
      <c r="CBW263" s="333"/>
      <c r="CBX263" s="330"/>
      <c r="CBY263" s="322"/>
      <c r="CBZ263" s="332"/>
      <c r="CCA263" s="333"/>
      <c r="CCB263" s="330"/>
      <c r="CCC263" s="322"/>
      <c r="CCD263" s="332"/>
      <c r="CCE263" s="333"/>
      <c r="CCF263" s="330"/>
      <c r="CCG263" s="322"/>
      <c r="CCH263" s="332"/>
      <c r="CCI263" s="333"/>
      <c r="CCJ263" s="330"/>
      <c r="CCK263" s="322"/>
      <c r="CCL263" s="332"/>
      <c r="CCM263" s="333"/>
      <c r="CCN263" s="330"/>
      <c r="CCO263" s="322"/>
      <c r="CCP263" s="332"/>
      <c r="CCQ263" s="333"/>
      <c r="CCR263" s="330"/>
      <c r="CCS263" s="322"/>
      <c r="CCT263" s="332"/>
      <c r="CCU263" s="333"/>
      <c r="CCV263" s="330"/>
      <c r="CCW263" s="322"/>
      <c r="CCX263" s="332"/>
      <c r="CCY263" s="333"/>
      <c r="CCZ263" s="330"/>
      <c r="CDA263" s="322"/>
      <c r="CDB263" s="332"/>
      <c r="CDC263" s="333"/>
      <c r="CDD263" s="330"/>
      <c r="CDE263" s="322"/>
      <c r="CDF263" s="332"/>
      <c r="CDG263" s="333"/>
      <c r="CDH263" s="330"/>
      <c r="CDI263" s="322"/>
      <c r="CDJ263" s="332"/>
      <c r="CDK263" s="333"/>
      <c r="CDL263" s="330"/>
      <c r="CDM263" s="322"/>
      <c r="CDN263" s="332"/>
      <c r="CDO263" s="333"/>
      <c r="CDP263" s="330"/>
      <c r="CDQ263" s="322"/>
      <c r="CDR263" s="332"/>
      <c r="CDS263" s="333"/>
      <c r="CDT263" s="330"/>
      <c r="CDU263" s="322"/>
      <c r="CDV263" s="332"/>
      <c r="CDW263" s="333"/>
      <c r="CDX263" s="330"/>
      <c r="CDY263" s="322"/>
      <c r="CDZ263" s="332"/>
      <c r="CEA263" s="333"/>
      <c r="CEB263" s="330"/>
      <c r="CEC263" s="322"/>
      <c r="CED263" s="332"/>
      <c r="CEE263" s="333"/>
      <c r="CEF263" s="330"/>
      <c r="CEG263" s="322"/>
      <c r="CEH263" s="332"/>
      <c r="CEI263" s="333"/>
      <c r="CEJ263" s="330"/>
      <c r="CEK263" s="322"/>
      <c r="CEL263" s="332"/>
      <c r="CEM263" s="333"/>
      <c r="CEN263" s="330"/>
      <c r="CEO263" s="322"/>
      <c r="CEP263" s="332"/>
      <c r="CEQ263" s="333"/>
      <c r="CER263" s="330"/>
      <c r="CES263" s="322"/>
      <c r="CET263" s="332"/>
      <c r="CEU263" s="333"/>
      <c r="CEV263" s="330"/>
      <c r="CEW263" s="322"/>
      <c r="CEX263" s="332"/>
      <c r="CEY263" s="333"/>
      <c r="CEZ263" s="330"/>
      <c r="CFA263" s="322"/>
      <c r="CFB263" s="332"/>
      <c r="CFC263" s="333"/>
      <c r="CFD263" s="330"/>
      <c r="CFE263" s="322"/>
      <c r="CFF263" s="332"/>
      <c r="CFG263" s="333"/>
      <c r="CFH263" s="330"/>
      <c r="CFI263" s="322"/>
      <c r="CFJ263" s="332"/>
      <c r="CFK263" s="333"/>
      <c r="CFL263" s="330"/>
      <c r="CFM263" s="322"/>
      <c r="CFN263" s="332"/>
      <c r="CFO263" s="333"/>
      <c r="CFP263" s="330"/>
      <c r="CFQ263" s="322"/>
      <c r="CFR263" s="332"/>
      <c r="CFS263" s="333"/>
      <c r="CFT263" s="330"/>
      <c r="CFU263" s="322"/>
      <c r="CFV263" s="332"/>
      <c r="CFW263" s="333"/>
      <c r="CFX263" s="330"/>
      <c r="CFY263" s="322"/>
      <c r="CFZ263" s="332"/>
      <c r="CGA263" s="333"/>
      <c r="CGB263" s="330"/>
      <c r="CGC263" s="322"/>
      <c r="CGD263" s="332"/>
      <c r="CGE263" s="333"/>
      <c r="CGF263" s="330"/>
      <c r="CGG263" s="322"/>
      <c r="CGH263" s="332"/>
      <c r="CGI263" s="333"/>
      <c r="CGJ263" s="330"/>
      <c r="CGK263" s="322"/>
      <c r="CGL263" s="332"/>
      <c r="CGM263" s="333"/>
      <c r="CGN263" s="330"/>
      <c r="CGO263" s="322"/>
      <c r="CGP263" s="332"/>
      <c r="CGQ263" s="333"/>
      <c r="CGR263" s="330"/>
      <c r="CGS263" s="322"/>
      <c r="CGT263" s="332"/>
      <c r="CGU263" s="333"/>
      <c r="CGV263" s="330"/>
      <c r="CGW263" s="322"/>
      <c r="CGX263" s="332"/>
      <c r="CGY263" s="333"/>
      <c r="CGZ263" s="330"/>
      <c r="CHA263" s="322"/>
      <c r="CHB263" s="332"/>
      <c r="CHC263" s="333"/>
      <c r="CHD263" s="330"/>
      <c r="CHE263" s="322"/>
      <c r="CHF263" s="332"/>
      <c r="CHG263" s="333"/>
      <c r="CHH263" s="330"/>
      <c r="CHI263" s="322"/>
      <c r="CHJ263" s="332"/>
      <c r="CHK263" s="333"/>
      <c r="CHL263" s="330"/>
      <c r="CHM263" s="322"/>
      <c r="CHN263" s="332"/>
      <c r="CHO263" s="333"/>
      <c r="CHP263" s="330"/>
      <c r="CHQ263" s="322"/>
      <c r="CHR263" s="332"/>
      <c r="CHS263" s="333"/>
      <c r="CHT263" s="330"/>
      <c r="CHU263" s="322"/>
      <c r="CHV263" s="332"/>
      <c r="CHW263" s="333"/>
      <c r="CHX263" s="330"/>
      <c r="CHY263" s="322"/>
      <c r="CHZ263" s="332"/>
      <c r="CIA263" s="333"/>
      <c r="CIB263" s="330"/>
      <c r="CIC263" s="322"/>
      <c r="CID263" s="332"/>
      <c r="CIE263" s="333"/>
      <c r="CIF263" s="330"/>
      <c r="CIG263" s="322"/>
      <c r="CIH263" s="332"/>
      <c r="CII263" s="333"/>
      <c r="CIJ263" s="330"/>
      <c r="CIK263" s="322"/>
      <c r="CIL263" s="332"/>
      <c r="CIM263" s="333"/>
      <c r="CIN263" s="330"/>
      <c r="CIO263" s="322"/>
      <c r="CIP263" s="332"/>
      <c r="CIQ263" s="333"/>
      <c r="CIR263" s="330"/>
      <c r="CIS263" s="322"/>
      <c r="CIT263" s="332"/>
      <c r="CIU263" s="333"/>
      <c r="CIV263" s="330"/>
      <c r="CIW263" s="322"/>
      <c r="CIX263" s="332"/>
      <c r="CIY263" s="333"/>
      <c r="CIZ263" s="330"/>
      <c r="CJA263" s="322"/>
      <c r="CJB263" s="332"/>
      <c r="CJC263" s="333"/>
      <c r="CJD263" s="330"/>
      <c r="CJE263" s="322"/>
      <c r="CJF263" s="332"/>
      <c r="CJG263" s="333"/>
      <c r="CJH263" s="330"/>
      <c r="CJI263" s="322"/>
      <c r="CJJ263" s="332"/>
      <c r="CJK263" s="333"/>
      <c r="CJL263" s="330"/>
      <c r="CJM263" s="322"/>
      <c r="CJN263" s="332"/>
      <c r="CJO263" s="333"/>
      <c r="CJP263" s="330"/>
      <c r="CJQ263" s="322"/>
      <c r="CJR263" s="332"/>
      <c r="CJS263" s="333"/>
      <c r="CJT263" s="330"/>
      <c r="CJU263" s="322"/>
      <c r="CJV263" s="332"/>
      <c r="CJW263" s="333"/>
      <c r="CJX263" s="330"/>
      <c r="CJY263" s="322"/>
      <c r="CJZ263" s="332"/>
      <c r="CKA263" s="333"/>
      <c r="CKB263" s="330"/>
      <c r="CKC263" s="322"/>
      <c r="CKD263" s="332"/>
      <c r="CKE263" s="333"/>
      <c r="CKF263" s="330"/>
      <c r="CKG263" s="322"/>
      <c r="CKH263" s="332"/>
      <c r="CKI263" s="333"/>
      <c r="CKJ263" s="330"/>
      <c r="CKK263" s="322"/>
      <c r="CKL263" s="332"/>
      <c r="CKM263" s="333"/>
      <c r="CKN263" s="330"/>
      <c r="CKO263" s="322"/>
      <c r="CKP263" s="332"/>
      <c r="CKQ263" s="333"/>
      <c r="CKR263" s="330"/>
      <c r="CKS263" s="322"/>
      <c r="CKT263" s="332"/>
      <c r="CKU263" s="333"/>
      <c r="CKV263" s="330"/>
      <c r="CKW263" s="322"/>
      <c r="CKX263" s="332"/>
      <c r="CKY263" s="333"/>
      <c r="CKZ263" s="330"/>
      <c r="CLA263" s="322"/>
      <c r="CLB263" s="332"/>
      <c r="CLC263" s="333"/>
      <c r="CLD263" s="330"/>
      <c r="CLE263" s="322"/>
      <c r="CLF263" s="332"/>
      <c r="CLG263" s="333"/>
      <c r="CLH263" s="330"/>
      <c r="CLI263" s="322"/>
      <c r="CLJ263" s="332"/>
      <c r="CLK263" s="333"/>
      <c r="CLL263" s="330"/>
      <c r="CLM263" s="322"/>
      <c r="CLN263" s="332"/>
      <c r="CLO263" s="333"/>
      <c r="CLP263" s="330"/>
      <c r="CLQ263" s="322"/>
      <c r="CLR263" s="332"/>
      <c r="CLS263" s="333"/>
      <c r="CLT263" s="330"/>
      <c r="CLU263" s="322"/>
      <c r="CLV263" s="332"/>
      <c r="CLW263" s="333"/>
      <c r="CLX263" s="330"/>
      <c r="CLY263" s="322"/>
      <c r="CLZ263" s="332"/>
      <c r="CMA263" s="333"/>
      <c r="CMB263" s="330"/>
      <c r="CMC263" s="322"/>
      <c r="CMD263" s="332"/>
      <c r="CME263" s="333"/>
      <c r="CMF263" s="330"/>
      <c r="CMG263" s="322"/>
      <c r="CMH263" s="332"/>
      <c r="CMI263" s="333"/>
      <c r="CMJ263" s="330"/>
      <c r="CMK263" s="322"/>
      <c r="CML263" s="332"/>
      <c r="CMM263" s="333"/>
      <c r="CMN263" s="330"/>
      <c r="CMO263" s="322"/>
      <c r="CMP263" s="332"/>
      <c r="CMQ263" s="333"/>
      <c r="CMR263" s="330"/>
      <c r="CMS263" s="322"/>
      <c r="CMT263" s="332"/>
      <c r="CMU263" s="333"/>
      <c r="CMV263" s="330"/>
      <c r="CMW263" s="322"/>
      <c r="CMX263" s="332"/>
      <c r="CMY263" s="333"/>
      <c r="CMZ263" s="330"/>
      <c r="CNA263" s="322"/>
      <c r="CNB263" s="332"/>
      <c r="CNC263" s="333"/>
      <c r="CND263" s="330"/>
      <c r="CNE263" s="322"/>
      <c r="CNF263" s="332"/>
      <c r="CNG263" s="333"/>
      <c r="CNH263" s="330"/>
      <c r="CNI263" s="322"/>
      <c r="CNJ263" s="332"/>
      <c r="CNK263" s="333"/>
      <c r="CNL263" s="330"/>
      <c r="CNM263" s="322"/>
      <c r="CNN263" s="332"/>
      <c r="CNO263" s="333"/>
      <c r="CNP263" s="330"/>
      <c r="CNQ263" s="322"/>
      <c r="CNR263" s="332"/>
      <c r="CNS263" s="333"/>
      <c r="CNT263" s="330"/>
      <c r="CNU263" s="322"/>
      <c r="CNV263" s="332"/>
      <c r="CNW263" s="333"/>
      <c r="CNX263" s="330"/>
      <c r="CNY263" s="322"/>
      <c r="CNZ263" s="332"/>
      <c r="COA263" s="333"/>
      <c r="COB263" s="330"/>
      <c r="COC263" s="322"/>
      <c r="COD263" s="332"/>
      <c r="COE263" s="333"/>
      <c r="COF263" s="330"/>
      <c r="COG263" s="322"/>
      <c r="COH263" s="332"/>
      <c r="COI263" s="333"/>
      <c r="COJ263" s="330"/>
      <c r="COK263" s="322"/>
      <c r="COL263" s="332"/>
      <c r="COM263" s="333"/>
      <c r="CON263" s="330"/>
      <c r="COO263" s="322"/>
      <c r="COP263" s="332"/>
      <c r="COQ263" s="333"/>
      <c r="COR263" s="330"/>
      <c r="COS263" s="322"/>
      <c r="COT263" s="332"/>
      <c r="COU263" s="333"/>
      <c r="COV263" s="330"/>
      <c r="COW263" s="322"/>
      <c r="COX263" s="332"/>
      <c r="COY263" s="333"/>
      <c r="COZ263" s="330"/>
      <c r="CPA263" s="322"/>
      <c r="CPB263" s="332"/>
      <c r="CPC263" s="333"/>
      <c r="CPD263" s="330"/>
      <c r="CPE263" s="322"/>
      <c r="CPF263" s="332"/>
      <c r="CPG263" s="333"/>
      <c r="CPH263" s="330"/>
      <c r="CPI263" s="322"/>
      <c r="CPJ263" s="332"/>
      <c r="CPK263" s="333"/>
      <c r="CPL263" s="330"/>
      <c r="CPM263" s="322"/>
      <c r="CPN263" s="332"/>
      <c r="CPO263" s="333"/>
      <c r="CPP263" s="330"/>
      <c r="CPQ263" s="322"/>
      <c r="CPR263" s="332"/>
      <c r="CPS263" s="333"/>
      <c r="CPT263" s="330"/>
      <c r="CPU263" s="322"/>
      <c r="CPV263" s="332"/>
      <c r="CPW263" s="333"/>
      <c r="CPX263" s="330"/>
      <c r="CPY263" s="322"/>
      <c r="CPZ263" s="332"/>
      <c r="CQA263" s="333"/>
      <c r="CQB263" s="330"/>
      <c r="CQC263" s="322"/>
      <c r="CQD263" s="332"/>
      <c r="CQE263" s="333"/>
      <c r="CQF263" s="330"/>
      <c r="CQG263" s="322"/>
      <c r="CQH263" s="332"/>
      <c r="CQI263" s="333"/>
      <c r="CQJ263" s="330"/>
      <c r="CQK263" s="322"/>
      <c r="CQL263" s="332"/>
      <c r="CQM263" s="333"/>
      <c r="CQN263" s="330"/>
      <c r="CQO263" s="322"/>
      <c r="CQP263" s="332"/>
      <c r="CQQ263" s="333"/>
      <c r="CQR263" s="330"/>
      <c r="CQS263" s="322"/>
      <c r="CQT263" s="332"/>
      <c r="CQU263" s="333"/>
      <c r="CQV263" s="330"/>
      <c r="CQW263" s="322"/>
      <c r="CQX263" s="332"/>
      <c r="CQY263" s="333"/>
      <c r="CQZ263" s="330"/>
      <c r="CRA263" s="322"/>
      <c r="CRB263" s="332"/>
      <c r="CRC263" s="333"/>
      <c r="CRD263" s="330"/>
      <c r="CRE263" s="322"/>
      <c r="CRF263" s="332"/>
      <c r="CRG263" s="333"/>
      <c r="CRH263" s="330"/>
      <c r="CRI263" s="322"/>
      <c r="CRJ263" s="332"/>
      <c r="CRK263" s="333"/>
      <c r="CRL263" s="330"/>
      <c r="CRM263" s="322"/>
      <c r="CRN263" s="332"/>
      <c r="CRO263" s="333"/>
      <c r="CRP263" s="330"/>
      <c r="CRQ263" s="322"/>
      <c r="CRR263" s="332"/>
      <c r="CRS263" s="333"/>
      <c r="CRT263" s="330"/>
      <c r="CRU263" s="322"/>
      <c r="CRV263" s="332"/>
      <c r="CRW263" s="333"/>
      <c r="CRX263" s="330"/>
      <c r="CRY263" s="322"/>
      <c r="CRZ263" s="332"/>
      <c r="CSA263" s="333"/>
      <c r="CSB263" s="330"/>
      <c r="CSC263" s="322"/>
      <c r="CSD263" s="332"/>
      <c r="CSE263" s="333"/>
      <c r="CSF263" s="330"/>
      <c r="CSG263" s="322"/>
      <c r="CSH263" s="332"/>
      <c r="CSI263" s="333"/>
      <c r="CSJ263" s="330"/>
      <c r="CSK263" s="322"/>
      <c r="CSL263" s="332"/>
      <c r="CSM263" s="333"/>
      <c r="CSN263" s="330"/>
      <c r="CSO263" s="322"/>
      <c r="CSP263" s="332"/>
      <c r="CSQ263" s="333"/>
      <c r="CSR263" s="330"/>
      <c r="CSS263" s="322"/>
      <c r="CST263" s="332"/>
      <c r="CSU263" s="333"/>
      <c r="CSV263" s="330"/>
      <c r="CSW263" s="322"/>
      <c r="CSX263" s="332"/>
      <c r="CSY263" s="333"/>
      <c r="CSZ263" s="330"/>
      <c r="CTA263" s="322"/>
      <c r="CTB263" s="332"/>
      <c r="CTC263" s="333"/>
      <c r="CTD263" s="330"/>
      <c r="CTE263" s="322"/>
      <c r="CTF263" s="332"/>
      <c r="CTG263" s="333"/>
      <c r="CTH263" s="330"/>
      <c r="CTI263" s="322"/>
      <c r="CTJ263" s="332"/>
      <c r="CTK263" s="333"/>
      <c r="CTL263" s="330"/>
      <c r="CTM263" s="322"/>
      <c r="CTN263" s="332"/>
      <c r="CTO263" s="333"/>
      <c r="CTP263" s="330"/>
      <c r="CTQ263" s="322"/>
      <c r="CTR263" s="332"/>
      <c r="CTS263" s="333"/>
      <c r="CTT263" s="330"/>
      <c r="CTU263" s="322"/>
      <c r="CTV263" s="332"/>
      <c r="CTW263" s="333"/>
      <c r="CTX263" s="330"/>
      <c r="CTY263" s="322"/>
      <c r="CTZ263" s="332"/>
      <c r="CUA263" s="333"/>
      <c r="CUB263" s="330"/>
      <c r="CUC263" s="322"/>
      <c r="CUD263" s="332"/>
      <c r="CUE263" s="333"/>
      <c r="CUF263" s="330"/>
      <c r="CUG263" s="322"/>
      <c r="CUH263" s="332"/>
      <c r="CUI263" s="333"/>
      <c r="CUJ263" s="330"/>
      <c r="CUK263" s="322"/>
      <c r="CUL263" s="332"/>
      <c r="CUM263" s="333"/>
      <c r="CUN263" s="330"/>
      <c r="CUO263" s="322"/>
      <c r="CUP263" s="332"/>
      <c r="CUQ263" s="333"/>
      <c r="CUR263" s="330"/>
      <c r="CUS263" s="322"/>
      <c r="CUT263" s="332"/>
      <c r="CUU263" s="333"/>
      <c r="CUV263" s="330"/>
      <c r="CUW263" s="322"/>
      <c r="CUX263" s="332"/>
      <c r="CUY263" s="333"/>
      <c r="CUZ263" s="330"/>
      <c r="CVA263" s="322"/>
      <c r="CVB263" s="332"/>
      <c r="CVC263" s="333"/>
      <c r="CVD263" s="330"/>
      <c r="CVE263" s="322"/>
      <c r="CVF263" s="332"/>
      <c r="CVG263" s="333"/>
      <c r="CVH263" s="330"/>
      <c r="CVI263" s="322"/>
      <c r="CVJ263" s="332"/>
      <c r="CVK263" s="333"/>
      <c r="CVL263" s="330"/>
      <c r="CVM263" s="322"/>
      <c r="CVN263" s="332"/>
      <c r="CVO263" s="333"/>
      <c r="CVP263" s="330"/>
      <c r="CVQ263" s="322"/>
      <c r="CVR263" s="332"/>
      <c r="CVS263" s="333"/>
      <c r="CVT263" s="330"/>
      <c r="CVU263" s="322"/>
      <c r="CVV263" s="332"/>
      <c r="CVW263" s="333"/>
      <c r="CVX263" s="330"/>
      <c r="CVY263" s="322"/>
      <c r="CVZ263" s="332"/>
      <c r="CWA263" s="333"/>
      <c r="CWB263" s="330"/>
      <c r="CWC263" s="322"/>
      <c r="CWD263" s="332"/>
      <c r="CWE263" s="333"/>
      <c r="CWF263" s="330"/>
      <c r="CWG263" s="322"/>
      <c r="CWH263" s="332"/>
      <c r="CWI263" s="333"/>
      <c r="CWJ263" s="330"/>
      <c r="CWK263" s="322"/>
      <c r="CWL263" s="332"/>
      <c r="CWM263" s="333"/>
      <c r="CWN263" s="330"/>
      <c r="CWO263" s="322"/>
      <c r="CWP263" s="332"/>
      <c r="CWQ263" s="333"/>
      <c r="CWR263" s="330"/>
      <c r="CWS263" s="322"/>
      <c r="CWT263" s="332"/>
      <c r="CWU263" s="333"/>
      <c r="CWV263" s="330"/>
      <c r="CWW263" s="322"/>
      <c r="CWX263" s="332"/>
      <c r="CWY263" s="333"/>
      <c r="CWZ263" s="330"/>
      <c r="CXA263" s="322"/>
      <c r="CXB263" s="332"/>
      <c r="CXC263" s="333"/>
      <c r="CXD263" s="330"/>
      <c r="CXE263" s="322"/>
      <c r="CXF263" s="332"/>
      <c r="CXG263" s="333"/>
      <c r="CXH263" s="330"/>
      <c r="CXI263" s="322"/>
      <c r="CXJ263" s="332"/>
      <c r="CXK263" s="333"/>
      <c r="CXL263" s="330"/>
      <c r="CXM263" s="322"/>
      <c r="CXN263" s="332"/>
      <c r="CXO263" s="333"/>
      <c r="CXP263" s="330"/>
      <c r="CXQ263" s="322"/>
      <c r="CXR263" s="332"/>
      <c r="CXS263" s="333"/>
      <c r="CXT263" s="330"/>
      <c r="CXU263" s="322"/>
      <c r="CXV263" s="332"/>
      <c r="CXW263" s="333"/>
      <c r="CXX263" s="330"/>
      <c r="CXY263" s="322"/>
      <c r="CXZ263" s="332"/>
      <c r="CYA263" s="333"/>
      <c r="CYB263" s="330"/>
      <c r="CYC263" s="322"/>
      <c r="CYD263" s="332"/>
      <c r="CYE263" s="333"/>
      <c r="CYF263" s="330"/>
      <c r="CYG263" s="322"/>
      <c r="CYH263" s="332"/>
      <c r="CYI263" s="333"/>
      <c r="CYJ263" s="330"/>
      <c r="CYK263" s="322"/>
      <c r="CYL263" s="332"/>
      <c r="CYM263" s="333"/>
      <c r="CYN263" s="330"/>
      <c r="CYO263" s="322"/>
      <c r="CYP263" s="332"/>
      <c r="CYQ263" s="333"/>
      <c r="CYR263" s="330"/>
      <c r="CYS263" s="322"/>
      <c r="CYT263" s="332"/>
      <c r="CYU263" s="333"/>
      <c r="CYV263" s="330"/>
      <c r="CYW263" s="322"/>
      <c r="CYX263" s="332"/>
      <c r="CYY263" s="333"/>
      <c r="CYZ263" s="330"/>
      <c r="CZA263" s="322"/>
      <c r="CZB263" s="332"/>
      <c r="CZC263" s="333"/>
      <c r="CZD263" s="330"/>
      <c r="CZE263" s="322"/>
      <c r="CZF263" s="332"/>
      <c r="CZG263" s="333"/>
      <c r="CZH263" s="330"/>
      <c r="CZI263" s="322"/>
      <c r="CZJ263" s="332"/>
      <c r="CZK263" s="333"/>
      <c r="CZL263" s="330"/>
      <c r="CZM263" s="322"/>
      <c r="CZN263" s="332"/>
      <c r="CZO263" s="333"/>
      <c r="CZP263" s="330"/>
      <c r="CZQ263" s="322"/>
      <c r="CZR263" s="332"/>
      <c r="CZS263" s="333"/>
      <c r="CZT263" s="330"/>
      <c r="CZU263" s="322"/>
      <c r="CZV263" s="332"/>
      <c r="CZW263" s="333"/>
      <c r="CZX263" s="330"/>
      <c r="CZY263" s="322"/>
      <c r="CZZ263" s="332"/>
      <c r="DAA263" s="333"/>
      <c r="DAB263" s="330"/>
      <c r="DAC263" s="322"/>
      <c r="DAD263" s="332"/>
      <c r="DAE263" s="333"/>
      <c r="DAF263" s="330"/>
      <c r="DAG263" s="322"/>
      <c r="DAH263" s="332"/>
      <c r="DAI263" s="333"/>
      <c r="DAJ263" s="330"/>
      <c r="DAK263" s="322"/>
      <c r="DAL263" s="332"/>
      <c r="DAM263" s="333"/>
      <c r="DAN263" s="330"/>
      <c r="DAO263" s="322"/>
      <c r="DAP263" s="332"/>
      <c r="DAQ263" s="333"/>
      <c r="DAR263" s="330"/>
      <c r="DAS263" s="322"/>
      <c r="DAT263" s="332"/>
      <c r="DAU263" s="333"/>
      <c r="DAV263" s="330"/>
      <c r="DAW263" s="322"/>
      <c r="DAX263" s="332"/>
      <c r="DAY263" s="333"/>
      <c r="DAZ263" s="330"/>
      <c r="DBA263" s="322"/>
      <c r="DBB263" s="332"/>
      <c r="DBC263" s="333"/>
      <c r="DBD263" s="330"/>
      <c r="DBE263" s="322"/>
      <c r="DBF263" s="332"/>
      <c r="DBG263" s="333"/>
      <c r="DBH263" s="330"/>
      <c r="DBI263" s="322"/>
      <c r="DBJ263" s="332"/>
      <c r="DBK263" s="333"/>
      <c r="DBL263" s="330"/>
      <c r="DBM263" s="322"/>
      <c r="DBN263" s="332"/>
      <c r="DBO263" s="333"/>
      <c r="DBP263" s="330"/>
      <c r="DBQ263" s="322"/>
      <c r="DBR263" s="332"/>
      <c r="DBS263" s="333"/>
      <c r="DBT263" s="330"/>
      <c r="DBU263" s="322"/>
      <c r="DBV263" s="332"/>
      <c r="DBW263" s="333"/>
      <c r="DBX263" s="330"/>
      <c r="DBY263" s="322"/>
      <c r="DBZ263" s="332"/>
      <c r="DCA263" s="333"/>
      <c r="DCB263" s="330"/>
      <c r="DCC263" s="322"/>
      <c r="DCD263" s="332"/>
      <c r="DCE263" s="333"/>
      <c r="DCF263" s="330"/>
      <c r="DCG263" s="322"/>
      <c r="DCH263" s="332"/>
      <c r="DCI263" s="333"/>
      <c r="DCJ263" s="330"/>
      <c r="DCK263" s="322"/>
      <c r="DCL263" s="332"/>
      <c r="DCM263" s="333"/>
      <c r="DCN263" s="330"/>
      <c r="DCO263" s="322"/>
      <c r="DCP263" s="332"/>
      <c r="DCQ263" s="333"/>
      <c r="DCR263" s="330"/>
      <c r="DCS263" s="322"/>
      <c r="DCT263" s="332"/>
      <c r="DCU263" s="333"/>
      <c r="DCV263" s="330"/>
      <c r="DCW263" s="322"/>
      <c r="DCX263" s="332"/>
      <c r="DCY263" s="333"/>
      <c r="DCZ263" s="330"/>
      <c r="DDA263" s="322"/>
      <c r="DDB263" s="332"/>
      <c r="DDC263" s="333"/>
      <c r="DDD263" s="330"/>
      <c r="DDE263" s="322"/>
      <c r="DDF263" s="332"/>
      <c r="DDG263" s="333"/>
      <c r="DDH263" s="330"/>
      <c r="DDI263" s="322"/>
      <c r="DDJ263" s="332"/>
      <c r="DDK263" s="333"/>
      <c r="DDL263" s="330"/>
      <c r="DDM263" s="322"/>
      <c r="DDN263" s="332"/>
      <c r="DDO263" s="333"/>
      <c r="DDP263" s="330"/>
      <c r="DDQ263" s="322"/>
      <c r="DDR263" s="332"/>
      <c r="DDS263" s="333"/>
      <c r="DDT263" s="330"/>
      <c r="DDU263" s="322"/>
      <c r="DDV263" s="332"/>
      <c r="DDW263" s="333"/>
      <c r="DDX263" s="330"/>
      <c r="DDY263" s="322"/>
      <c r="DDZ263" s="332"/>
      <c r="DEA263" s="333"/>
      <c r="DEB263" s="330"/>
      <c r="DEC263" s="322"/>
      <c r="DED263" s="332"/>
      <c r="DEE263" s="333"/>
      <c r="DEF263" s="330"/>
      <c r="DEG263" s="322"/>
      <c r="DEH263" s="332"/>
      <c r="DEI263" s="333"/>
      <c r="DEJ263" s="330"/>
      <c r="DEK263" s="322"/>
      <c r="DEL263" s="332"/>
      <c r="DEM263" s="333"/>
      <c r="DEN263" s="330"/>
      <c r="DEO263" s="322"/>
      <c r="DEP263" s="332"/>
      <c r="DEQ263" s="333"/>
      <c r="DER263" s="330"/>
      <c r="DES263" s="322"/>
      <c r="DET263" s="332"/>
      <c r="DEU263" s="333"/>
      <c r="DEV263" s="330"/>
      <c r="DEW263" s="322"/>
      <c r="DEX263" s="332"/>
      <c r="DEY263" s="333"/>
      <c r="DEZ263" s="330"/>
      <c r="DFA263" s="322"/>
      <c r="DFB263" s="332"/>
      <c r="DFC263" s="333"/>
      <c r="DFD263" s="330"/>
      <c r="DFE263" s="322"/>
      <c r="DFF263" s="332"/>
      <c r="DFG263" s="333"/>
      <c r="DFH263" s="330"/>
      <c r="DFI263" s="322"/>
      <c r="DFJ263" s="332"/>
      <c r="DFK263" s="333"/>
      <c r="DFL263" s="330"/>
      <c r="DFM263" s="322"/>
      <c r="DFN263" s="332"/>
      <c r="DFO263" s="333"/>
      <c r="DFP263" s="330"/>
      <c r="DFQ263" s="322"/>
      <c r="DFR263" s="332"/>
      <c r="DFS263" s="333"/>
      <c r="DFT263" s="330"/>
      <c r="DFU263" s="322"/>
      <c r="DFV263" s="332"/>
      <c r="DFW263" s="333"/>
      <c r="DFX263" s="330"/>
      <c r="DFY263" s="322"/>
      <c r="DFZ263" s="332"/>
      <c r="DGA263" s="333"/>
      <c r="DGB263" s="330"/>
      <c r="DGC263" s="322"/>
      <c r="DGD263" s="332"/>
      <c r="DGE263" s="333"/>
      <c r="DGF263" s="330"/>
      <c r="DGG263" s="322"/>
      <c r="DGH263" s="332"/>
      <c r="DGI263" s="333"/>
      <c r="DGJ263" s="330"/>
      <c r="DGK263" s="322"/>
      <c r="DGL263" s="332"/>
      <c r="DGM263" s="333"/>
      <c r="DGN263" s="330"/>
      <c r="DGO263" s="322"/>
      <c r="DGP263" s="332"/>
      <c r="DGQ263" s="333"/>
      <c r="DGR263" s="330"/>
      <c r="DGS263" s="322"/>
      <c r="DGT263" s="332"/>
      <c r="DGU263" s="333"/>
      <c r="DGV263" s="330"/>
      <c r="DGW263" s="322"/>
      <c r="DGX263" s="332"/>
      <c r="DGY263" s="333"/>
      <c r="DGZ263" s="330"/>
      <c r="DHA263" s="322"/>
      <c r="DHB263" s="332"/>
      <c r="DHC263" s="333"/>
      <c r="DHD263" s="330"/>
      <c r="DHE263" s="322"/>
      <c r="DHF263" s="332"/>
      <c r="DHG263" s="333"/>
      <c r="DHH263" s="330"/>
      <c r="DHI263" s="322"/>
      <c r="DHJ263" s="332"/>
      <c r="DHK263" s="333"/>
      <c r="DHL263" s="330"/>
      <c r="DHM263" s="322"/>
      <c r="DHN263" s="332"/>
      <c r="DHO263" s="333"/>
      <c r="DHP263" s="330"/>
      <c r="DHQ263" s="322"/>
      <c r="DHR263" s="332"/>
      <c r="DHS263" s="333"/>
      <c r="DHT263" s="330"/>
      <c r="DHU263" s="322"/>
      <c r="DHV263" s="332"/>
      <c r="DHW263" s="333"/>
      <c r="DHX263" s="330"/>
      <c r="DHY263" s="322"/>
      <c r="DHZ263" s="332"/>
      <c r="DIA263" s="333"/>
      <c r="DIB263" s="330"/>
      <c r="DIC263" s="322"/>
      <c r="DID263" s="332"/>
      <c r="DIE263" s="333"/>
      <c r="DIF263" s="330"/>
      <c r="DIG263" s="322"/>
      <c r="DIH263" s="332"/>
      <c r="DII263" s="333"/>
      <c r="DIJ263" s="330"/>
      <c r="DIK263" s="322"/>
      <c r="DIL263" s="332"/>
      <c r="DIM263" s="333"/>
      <c r="DIN263" s="330"/>
      <c r="DIO263" s="322"/>
      <c r="DIP263" s="332"/>
      <c r="DIQ263" s="333"/>
      <c r="DIR263" s="330"/>
      <c r="DIS263" s="322"/>
      <c r="DIT263" s="332"/>
      <c r="DIU263" s="333"/>
      <c r="DIV263" s="330"/>
      <c r="DIW263" s="322"/>
      <c r="DIX263" s="332"/>
      <c r="DIY263" s="333"/>
      <c r="DIZ263" s="330"/>
      <c r="DJA263" s="322"/>
      <c r="DJB263" s="332"/>
      <c r="DJC263" s="333"/>
      <c r="DJD263" s="330"/>
      <c r="DJE263" s="322"/>
      <c r="DJF263" s="332"/>
      <c r="DJG263" s="333"/>
      <c r="DJH263" s="330"/>
      <c r="DJI263" s="322"/>
      <c r="DJJ263" s="332"/>
      <c r="DJK263" s="333"/>
      <c r="DJL263" s="330"/>
      <c r="DJM263" s="322"/>
      <c r="DJN263" s="332"/>
      <c r="DJO263" s="333"/>
      <c r="DJP263" s="330"/>
      <c r="DJQ263" s="322"/>
      <c r="DJR263" s="332"/>
      <c r="DJS263" s="333"/>
      <c r="DJT263" s="330"/>
      <c r="DJU263" s="322"/>
      <c r="DJV263" s="332"/>
      <c r="DJW263" s="333"/>
      <c r="DJX263" s="330"/>
      <c r="DJY263" s="322"/>
      <c r="DJZ263" s="332"/>
      <c r="DKA263" s="333"/>
      <c r="DKB263" s="330"/>
      <c r="DKC263" s="322"/>
      <c r="DKD263" s="332"/>
      <c r="DKE263" s="333"/>
      <c r="DKF263" s="330"/>
      <c r="DKG263" s="322"/>
      <c r="DKH263" s="332"/>
      <c r="DKI263" s="333"/>
      <c r="DKJ263" s="330"/>
      <c r="DKK263" s="322"/>
      <c r="DKL263" s="332"/>
      <c r="DKM263" s="333"/>
      <c r="DKN263" s="330"/>
      <c r="DKO263" s="322"/>
      <c r="DKP263" s="332"/>
      <c r="DKQ263" s="333"/>
      <c r="DKR263" s="330"/>
      <c r="DKS263" s="322"/>
      <c r="DKT263" s="332"/>
      <c r="DKU263" s="333"/>
      <c r="DKV263" s="330"/>
      <c r="DKW263" s="322"/>
      <c r="DKX263" s="332"/>
      <c r="DKY263" s="333"/>
      <c r="DKZ263" s="330"/>
      <c r="DLA263" s="322"/>
      <c r="DLB263" s="332"/>
      <c r="DLC263" s="333"/>
      <c r="DLD263" s="330"/>
      <c r="DLE263" s="322"/>
      <c r="DLF263" s="332"/>
      <c r="DLG263" s="333"/>
      <c r="DLH263" s="330"/>
      <c r="DLI263" s="322"/>
      <c r="DLJ263" s="332"/>
      <c r="DLK263" s="333"/>
      <c r="DLL263" s="330"/>
      <c r="DLM263" s="322"/>
      <c r="DLN263" s="332"/>
      <c r="DLO263" s="333"/>
      <c r="DLP263" s="330"/>
      <c r="DLQ263" s="322"/>
      <c r="DLR263" s="332"/>
      <c r="DLS263" s="333"/>
      <c r="DLT263" s="330"/>
      <c r="DLU263" s="322"/>
      <c r="DLV263" s="332"/>
      <c r="DLW263" s="333"/>
      <c r="DLX263" s="330"/>
      <c r="DLY263" s="322"/>
      <c r="DLZ263" s="332"/>
      <c r="DMA263" s="333"/>
      <c r="DMB263" s="330"/>
      <c r="DMC263" s="322"/>
      <c r="DMD263" s="332"/>
      <c r="DME263" s="333"/>
      <c r="DMF263" s="330"/>
      <c r="DMG263" s="322"/>
      <c r="DMH263" s="332"/>
      <c r="DMI263" s="333"/>
      <c r="DMJ263" s="330"/>
      <c r="DMK263" s="322"/>
      <c r="DML263" s="332"/>
      <c r="DMM263" s="333"/>
      <c r="DMN263" s="330"/>
      <c r="DMO263" s="322"/>
      <c r="DMP263" s="332"/>
      <c r="DMQ263" s="333"/>
      <c r="DMR263" s="330"/>
      <c r="DMS263" s="322"/>
      <c r="DMT263" s="332"/>
      <c r="DMU263" s="333"/>
      <c r="DMV263" s="330"/>
      <c r="DMW263" s="322"/>
      <c r="DMX263" s="332"/>
      <c r="DMY263" s="333"/>
      <c r="DMZ263" s="330"/>
      <c r="DNA263" s="322"/>
      <c r="DNB263" s="332"/>
      <c r="DNC263" s="333"/>
      <c r="DND263" s="330"/>
      <c r="DNE263" s="322"/>
      <c r="DNF263" s="332"/>
      <c r="DNG263" s="333"/>
      <c r="DNH263" s="330"/>
      <c r="DNI263" s="322"/>
      <c r="DNJ263" s="332"/>
      <c r="DNK263" s="333"/>
      <c r="DNL263" s="330"/>
      <c r="DNM263" s="322"/>
      <c r="DNN263" s="332"/>
      <c r="DNO263" s="333"/>
      <c r="DNP263" s="330"/>
      <c r="DNQ263" s="322"/>
      <c r="DNR263" s="332"/>
      <c r="DNS263" s="333"/>
      <c r="DNT263" s="330"/>
      <c r="DNU263" s="322"/>
      <c r="DNV263" s="332"/>
      <c r="DNW263" s="333"/>
      <c r="DNX263" s="330"/>
      <c r="DNY263" s="322"/>
      <c r="DNZ263" s="332"/>
      <c r="DOA263" s="333"/>
      <c r="DOB263" s="330"/>
      <c r="DOC263" s="322"/>
      <c r="DOD263" s="332"/>
      <c r="DOE263" s="333"/>
      <c r="DOF263" s="330"/>
      <c r="DOG263" s="322"/>
      <c r="DOH263" s="332"/>
      <c r="DOI263" s="333"/>
      <c r="DOJ263" s="330"/>
      <c r="DOK263" s="322"/>
      <c r="DOL263" s="332"/>
      <c r="DOM263" s="333"/>
      <c r="DON263" s="330"/>
      <c r="DOO263" s="322"/>
      <c r="DOP263" s="332"/>
      <c r="DOQ263" s="333"/>
      <c r="DOR263" s="330"/>
      <c r="DOS263" s="322"/>
      <c r="DOT263" s="332"/>
      <c r="DOU263" s="333"/>
      <c r="DOV263" s="330"/>
      <c r="DOW263" s="322"/>
      <c r="DOX263" s="332"/>
      <c r="DOY263" s="333"/>
      <c r="DOZ263" s="330"/>
      <c r="DPA263" s="322"/>
      <c r="DPB263" s="332"/>
      <c r="DPC263" s="333"/>
      <c r="DPD263" s="330"/>
      <c r="DPE263" s="322"/>
      <c r="DPF263" s="332"/>
      <c r="DPG263" s="333"/>
      <c r="DPH263" s="330"/>
      <c r="DPI263" s="322"/>
      <c r="DPJ263" s="332"/>
      <c r="DPK263" s="333"/>
      <c r="DPL263" s="330"/>
      <c r="DPM263" s="322"/>
      <c r="DPN263" s="332"/>
      <c r="DPO263" s="333"/>
      <c r="DPP263" s="330"/>
      <c r="DPQ263" s="322"/>
      <c r="DPR263" s="332"/>
      <c r="DPS263" s="333"/>
      <c r="DPT263" s="330"/>
      <c r="DPU263" s="322"/>
      <c r="DPV263" s="332"/>
      <c r="DPW263" s="333"/>
      <c r="DPX263" s="330"/>
      <c r="DPY263" s="322"/>
      <c r="DPZ263" s="332"/>
      <c r="DQA263" s="333"/>
      <c r="DQB263" s="330"/>
      <c r="DQC263" s="322"/>
      <c r="DQD263" s="332"/>
      <c r="DQE263" s="333"/>
      <c r="DQF263" s="330"/>
      <c r="DQG263" s="322"/>
      <c r="DQH263" s="332"/>
      <c r="DQI263" s="333"/>
      <c r="DQJ263" s="330"/>
      <c r="DQK263" s="322"/>
      <c r="DQL263" s="332"/>
      <c r="DQM263" s="333"/>
      <c r="DQN263" s="330"/>
      <c r="DQO263" s="322"/>
      <c r="DQP263" s="332"/>
      <c r="DQQ263" s="333"/>
      <c r="DQR263" s="330"/>
      <c r="DQS263" s="322"/>
      <c r="DQT263" s="332"/>
      <c r="DQU263" s="333"/>
      <c r="DQV263" s="330"/>
      <c r="DQW263" s="322"/>
      <c r="DQX263" s="332"/>
      <c r="DQY263" s="333"/>
      <c r="DQZ263" s="330"/>
      <c r="DRA263" s="322"/>
      <c r="DRB263" s="332"/>
      <c r="DRC263" s="333"/>
      <c r="DRD263" s="330"/>
      <c r="DRE263" s="322"/>
      <c r="DRF263" s="332"/>
      <c r="DRG263" s="333"/>
      <c r="DRH263" s="330"/>
      <c r="DRI263" s="322"/>
      <c r="DRJ263" s="332"/>
      <c r="DRK263" s="333"/>
      <c r="DRL263" s="330"/>
      <c r="DRM263" s="322"/>
      <c r="DRN263" s="332"/>
      <c r="DRO263" s="333"/>
      <c r="DRP263" s="330"/>
      <c r="DRQ263" s="322"/>
      <c r="DRR263" s="332"/>
      <c r="DRS263" s="333"/>
      <c r="DRT263" s="330"/>
      <c r="DRU263" s="322"/>
      <c r="DRV263" s="332"/>
      <c r="DRW263" s="333"/>
      <c r="DRX263" s="330"/>
      <c r="DRY263" s="322"/>
      <c r="DRZ263" s="332"/>
      <c r="DSA263" s="333"/>
      <c r="DSB263" s="330"/>
      <c r="DSC263" s="322"/>
      <c r="DSD263" s="332"/>
      <c r="DSE263" s="333"/>
      <c r="DSF263" s="330"/>
      <c r="DSG263" s="322"/>
      <c r="DSH263" s="332"/>
      <c r="DSI263" s="333"/>
      <c r="DSJ263" s="330"/>
      <c r="DSK263" s="322"/>
      <c r="DSL263" s="332"/>
      <c r="DSM263" s="333"/>
      <c r="DSN263" s="330"/>
      <c r="DSO263" s="322"/>
      <c r="DSP263" s="332"/>
      <c r="DSQ263" s="333"/>
      <c r="DSR263" s="330"/>
      <c r="DSS263" s="322"/>
      <c r="DST263" s="332"/>
      <c r="DSU263" s="333"/>
      <c r="DSV263" s="330"/>
      <c r="DSW263" s="322"/>
      <c r="DSX263" s="332"/>
      <c r="DSY263" s="333"/>
      <c r="DSZ263" s="330"/>
      <c r="DTA263" s="322"/>
      <c r="DTB263" s="332"/>
      <c r="DTC263" s="333"/>
      <c r="DTD263" s="330"/>
      <c r="DTE263" s="322"/>
      <c r="DTF263" s="332"/>
      <c r="DTG263" s="333"/>
      <c r="DTH263" s="330"/>
      <c r="DTI263" s="322"/>
      <c r="DTJ263" s="332"/>
      <c r="DTK263" s="333"/>
      <c r="DTL263" s="330"/>
      <c r="DTM263" s="322"/>
      <c r="DTN263" s="332"/>
      <c r="DTO263" s="333"/>
      <c r="DTP263" s="330"/>
      <c r="DTQ263" s="322"/>
      <c r="DTR263" s="332"/>
      <c r="DTS263" s="333"/>
      <c r="DTT263" s="330"/>
      <c r="DTU263" s="322"/>
      <c r="DTV263" s="332"/>
      <c r="DTW263" s="333"/>
      <c r="DTX263" s="330"/>
      <c r="DTY263" s="322"/>
      <c r="DTZ263" s="332"/>
      <c r="DUA263" s="333"/>
      <c r="DUB263" s="330"/>
      <c r="DUC263" s="322"/>
      <c r="DUD263" s="332"/>
      <c r="DUE263" s="333"/>
      <c r="DUF263" s="330"/>
      <c r="DUG263" s="322"/>
      <c r="DUH263" s="332"/>
      <c r="DUI263" s="333"/>
      <c r="DUJ263" s="330"/>
      <c r="DUK263" s="322"/>
      <c r="DUL263" s="332"/>
      <c r="DUM263" s="333"/>
      <c r="DUN263" s="330"/>
      <c r="DUO263" s="322"/>
      <c r="DUP263" s="332"/>
      <c r="DUQ263" s="333"/>
      <c r="DUR263" s="330"/>
      <c r="DUS263" s="322"/>
      <c r="DUT263" s="332"/>
      <c r="DUU263" s="333"/>
      <c r="DUV263" s="330"/>
      <c r="DUW263" s="322"/>
      <c r="DUX263" s="332"/>
      <c r="DUY263" s="333"/>
      <c r="DUZ263" s="330"/>
      <c r="DVA263" s="322"/>
      <c r="DVB263" s="332"/>
      <c r="DVC263" s="333"/>
      <c r="DVD263" s="330"/>
      <c r="DVE263" s="322"/>
      <c r="DVF263" s="332"/>
      <c r="DVG263" s="333"/>
      <c r="DVH263" s="330"/>
      <c r="DVI263" s="322"/>
      <c r="DVJ263" s="332"/>
      <c r="DVK263" s="333"/>
      <c r="DVL263" s="330"/>
      <c r="DVM263" s="322"/>
      <c r="DVN263" s="332"/>
      <c r="DVO263" s="333"/>
      <c r="DVP263" s="330"/>
      <c r="DVQ263" s="322"/>
      <c r="DVR263" s="332"/>
      <c r="DVS263" s="333"/>
      <c r="DVT263" s="330"/>
      <c r="DVU263" s="322"/>
      <c r="DVV263" s="332"/>
      <c r="DVW263" s="333"/>
      <c r="DVX263" s="330"/>
      <c r="DVY263" s="322"/>
      <c r="DVZ263" s="332"/>
      <c r="DWA263" s="333"/>
      <c r="DWB263" s="330"/>
      <c r="DWC263" s="322"/>
      <c r="DWD263" s="332"/>
      <c r="DWE263" s="333"/>
      <c r="DWF263" s="330"/>
      <c r="DWG263" s="322"/>
      <c r="DWH263" s="332"/>
      <c r="DWI263" s="333"/>
      <c r="DWJ263" s="330"/>
      <c r="DWK263" s="322"/>
      <c r="DWL263" s="332"/>
      <c r="DWM263" s="333"/>
      <c r="DWN263" s="330"/>
      <c r="DWO263" s="322"/>
      <c r="DWP263" s="332"/>
      <c r="DWQ263" s="333"/>
      <c r="DWR263" s="330"/>
      <c r="DWS263" s="322"/>
      <c r="DWT263" s="332"/>
      <c r="DWU263" s="333"/>
      <c r="DWV263" s="330"/>
      <c r="DWW263" s="322"/>
      <c r="DWX263" s="332"/>
      <c r="DWY263" s="333"/>
      <c r="DWZ263" s="330"/>
      <c r="DXA263" s="322"/>
      <c r="DXB263" s="332"/>
      <c r="DXC263" s="333"/>
      <c r="DXD263" s="330"/>
      <c r="DXE263" s="322"/>
      <c r="DXF263" s="332"/>
      <c r="DXG263" s="333"/>
      <c r="DXH263" s="330"/>
      <c r="DXI263" s="322"/>
      <c r="DXJ263" s="332"/>
      <c r="DXK263" s="333"/>
      <c r="DXL263" s="330"/>
      <c r="DXM263" s="322"/>
      <c r="DXN263" s="332"/>
      <c r="DXO263" s="333"/>
      <c r="DXP263" s="330"/>
      <c r="DXQ263" s="322"/>
      <c r="DXR263" s="332"/>
      <c r="DXS263" s="333"/>
      <c r="DXT263" s="330"/>
      <c r="DXU263" s="322"/>
      <c r="DXV263" s="332"/>
      <c r="DXW263" s="333"/>
      <c r="DXX263" s="330"/>
      <c r="DXY263" s="322"/>
      <c r="DXZ263" s="332"/>
      <c r="DYA263" s="333"/>
      <c r="DYB263" s="330"/>
      <c r="DYC263" s="322"/>
      <c r="DYD263" s="332"/>
      <c r="DYE263" s="333"/>
      <c r="DYF263" s="330"/>
      <c r="DYG263" s="322"/>
      <c r="DYH263" s="332"/>
      <c r="DYI263" s="333"/>
      <c r="DYJ263" s="330"/>
      <c r="DYK263" s="322"/>
      <c r="DYL263" s="332"/>
      <c r="DYM263" s="333"/>
      <c r="DYN263" s="330"/>
      <c r="DYO263" s="322"/>
      <c r="DYP263" s="332"/>
      <c r="DYQ263" s="333"/>
      <c r="DYR263" s="330"/>
      <c r="DYS263" s="322"/>
      <c r="DYT263" s="332"/>
      <c r="DYU263" s="333"/>
      <c r="DYV263" s="330"/>
      <c r="DYW263" s="322"/>
      <c r="DYX263" s="332"/>
      <c r="DYY263" s="333"/>
      <c r="DYZ263" s="330"/>
      <c r="DZA263" s="322"/>
      <c r="DZB263" s="332"/>
      <c r="DZC263" s="333"/>
      <c r="DZD263" s="330"/>
      <c r="DZE263" s="322"/>
      <c r="DZF263" s="332"/>
      <c r="DZG263" s="333"/>
      <c r="DZH263" s="330"/>
      <c r="DZI263" s="322"/>
      <c r="DZJ263" s="332"/>
      <c r="DZK263" s="333"/>
      <c r="DZL263" s="330"/>
      <c r="DZM263" s="322"/>
      <c r="DZN263" s="332"/>
      <c r="DZO263" s="333"/>
      <c r="DZP263" s="330"/>
      <c r="DZQ263" s="322"/>
      <c r="DZR263" s="332"/>
      <c r="DZS263" s="333"/>
      <c r="DZT263" s="330"/>
      <c r="DZU263" s="322"/>
      <c r="DZV263" s="332"/>
      <c r="DZW263" s="333"/>
      <c r="DZX263" s="330"/>
      <c r="DZY263" s="322"/>
      <c r="DZZ263" s="332"/>
      <c r="EAA263" s="333"/>
      <c r="EAB263" s="330"/>
      <c r="EAC263" s="322"/>
      <c r="EAD263" s="332"/>
      <c r="EAE263" s="333"/>
      <c r="EAF263" s="330"/>
      <c r="EAG263" s="322"/>
      <c r="EAH263" s="332"/>
      <c r="EAI263" s="333"/>
      <c r="EAJ263" s="330"/>
      <c r="EAK263" s="322"/>
      <c r="EAL263" s="332"/>
      <c r="EAM263" s="333"/>
      <c r="EAN263" s="330"/>
      <c r="EAO263" s="322"/>
      <c r="EAP263" s="332"/>
      <c r="EAQ263" s="333"/>
      <c r="EAR263" s="330"/>
      <c r="EAS263" s="322"/>
      <c r="EAT263" s="332"/>
      <c r="EAU263" s="333"/>
      <c r="EAV263" s="330"/>
      <c r="EAW263" s="322"/>
      <c r="EAX263" s="332"/>
      <c r="EAY263" s="333"/>
      <c r="EAZ263" s="330"/>
      <c r="EBA263" s="322"/>
      <c r="EBB263" s="332"/>
      <c r="EBC263" s="333"/>
      <c r="EBD263" s="330"/>
      <c r="EBE263" s="322"/>
      <c r="EBF263" s="332"/>
      <c r="EBG263" s="333"/>
      <c r="EBH263" s="330"/>
      <c r="EBI263" s="322"/>
      <c r="EBJ263" s="332"/>
      <c r="EBK263" s="333"/>
      <c r="EBL263" s="330"/>
      <c r="EBM263" s="322"/>
      <c r="EBN263" s="332"/>
      <c r="EBO263" s="333"/>
      <c r="EBP263" s="330"/>
      <c r="EBQ263" s="322"/>
      <c r="EBR263" s="332"/>
      <c r="EBS263" s="333"/>
      <c r="EBT263" s="330"/>
      <c r="EBU263" s="322"/>
      <c r="EBV263" s="332"/>
      <c r="EBW263" s="333"/>
      <c r="EBX263" s="330"/>
      <c r="EBY263" s="322"/>
      <c r="EBZ263" s="332"/>
      <c r="ECA263" s="333"/>
      <c r="ECB263" s="330"/>
      <c r="ECC263" s="322"/>
      <c r="ECD263" s="332"/>
      <c r="ECE263" s="333"/>
      <c r="ECF263" s="330"/>
      <c r="ECG263" s="322"/>
      <c r="ECH263" s="332"/>
      <c r="ECI263" s="333"/>
      <c r="ECJ263" s="330"/>
      <c r="ECK263" s="322"/>
      <c r="ECL263" s="332"/>
      <c r="ECM263" s="333"/>
      <c r="ECN263" s="330"/>
      <c r="ECO263" s="322"/>
      <c r="ECP263" s="332"/>
      <c r="ECQ263" s="333"/>
      <c r="ECR263" s="330"/>
      <c r="ECS263" s="322"/>
      <c r="ECT263" s="332"/>
      <c r="ECU263" s="333"/>
      <c r="ECV263" s="330"/>
      <c r="ECW263" s="322"/>
      <c r="ECX263" s="332"/>
      <c r="ECY263" s="333"/>
      <c r="ECZ263" s="330"/>
      <c r="EDA263" s="322"/>
      <c r="EDB263" s="332"/>
      <c r="EDC263" s="333"/>
      <c r="EDD263" s="330"/>
      <c r="EDE263" s="322"/>
      <c r="EDF263" s="332"/>
      <c r="EDG263" s="333"/>
      <c r="EDH263" s="330"/>
      <c r="EDI263" s="322"/>
      <c r="EDJ263" s="332"/>
      <c r="EDK263" s="333"/>
      <c r="EDL263" s="330"/>
      <c r="EDM263" s="322"/>
      <c r="EDN263" s="332"/>
      <c r="EDO263" s="333"/>
      <c r="EDP263" s="330"/>
      <c r="EDQ263" s="322"/>
      <c r="EDR263" s="332"/>
      <c r="EDS263" s="333"/>
      <c r="EDT263" s="330"/>
      <c r="EDU263" s="322"/>
      <c r="EDV263" s="332"/>
      <c r="EDW263" s="333"/>
      <c r="EDX263" s="330"/>
      <c r="EDY263" s="322"/>
      <c r="EDZ263" s="332"/>
      <c r="EEA263" s="333"/>
      <c r="EEB263" s="330"/>
      <c r="EEC263" s="322"/>
      <c r="EED263" s="332"/>
      <c r="EEE263" s="333"/>
      <c r="EEF263" s="330"/>
      <c r="EEG263" s="322"/>
      <c r="EEH263" s="332"/>
      <c r="EEI263" s="333"/>
      <c r="EEJ263" s="330"/>
      <c r="EEK263" s="322"/>
      <c r="EEL263" s="332"/>
      <c r="EEM263" s="333"/>
      <c r="EEN263" s="330"/>
      <c r="EEO263" s="322"/>
      <c r="EEP263" s="332"/>
      <c r="EEQ263" s="333"/>
      <c r="EER263" s="330"/>
      <c r="EES263" s="322"/>
      <c r="EET263" s="332"/>
      <c r="EEU263" s="333"/>
      <c r="EEV263" s="330"/>
      <c r="EEW263" s="322"/>
      <c r="EEX263" s="332"/>
      <c r="EEY263" s="333"/>
      <c r="EEZ263" s="330"/>
      <c r="EFA263" s="322"/>
      <c r="EFB263" s="332"/>
      <c r="EFC263" s="333"/>
      <c r="EFD263" s="330"/>
      <c r="EFE263" s="322"/>
      <c r="EFF263" s="332"/>
      <c r="EFG263" s="333"/>
      <c r="EFH263" s="330"/>
      <c r="EFI263" s="322"/>
      <c r="EFJ263" s="332"/>
      <c r="EFK263" s="333"/>
      <c r="EFL263" s="330"/>
      <c r="EFM263" s="322"/>
      <c r="EFN263" s="332"/>
      <c r="EFO263" s="333"/>
      <c r="EFP263" s="330"/>
      <c r="EFQ263" s="322"/>
      <c r="EFR263" s="332"/>
      <c r="EFS263" s="333"/>
      <c r="EFT263" s="330"/>
      <c r="EFU263" s="322"/>
      <c r="EFV263" s="332"/>
      <c r="EFW263" s="333"/>
      <c r="EFX263" s="330"/>
      <c r="EFY263" s="322"/>
      <c r="EFZ263" s="332"/>
      <c r="EGA263" s="333"/>
      <c r="EGB263" s="330"/>
      <c r="EGC263" s="322"/>
      <c r="EGD263" s="332"/>
      <c r="EGE263" s="333"/>
      <c r="EGF263" s="330"/>
      <c r="EGG263" s="322"/>
      <c r="EGH263" s="332"/>
      <c r="EGI263" s="333"/>
      <c r="EGJ263" s="330"/>
      <c r="EGK263" s="322"/>
      <c r="EGL263" s="332"/>
      <c r="EGM263" s="333"/>
      <c r="EGN263" s="330"/>
      <c r="EGO263" s="322"/>
      <c r="EGP263" s="332"/>
      <c r="EGQ263" s="333"/>
      <c r="EGR263" s="330"/>
      <c r="EGS263" s="322"/>
      <c r="EGT263" s="332"/>
      <c r="EGU263" s="333"/>
      <c r="EGV263" s="330"/>
      <c r="EGW263" s="322"/>
      <c r="EGX263" s="332"/>
      <c r="EGY263" s="333"/>
      <c r="EGZ263" s="330"/>
      <c r="EHA263" s="322"/>
      <c r="EHB263" s="332"/>
      <c r="EHC263" s="333"/>
      <c r="EHD263" s="330"/>
      <c r="EHE263" s="322"/>
      <c r="EHF263" s="332"/>
      <c r="EHG263" s="333"/>
      <c r="EHH263" s="330"/>
      <c r="EHI263" s="322"/>
      <c r="EHJ263" s="332"/>
      <c r="EHK263" s="333"/>
      <c r="EHL263" s="330"/>
      <c r="EHM263" s="322"/>
      <c r="EHN263" s="332"/>
      <c r="EHO263" s="333"/>
      <c r="EHP263" s="330"/>
      <c r="EHQ263" s="322"/>
      <c r="EHR263" s="332"/>
      <c r="EHS263" s="333"/>
      <c r="EHT263" s="330"/>
      <c r="EHU263" s="322"/>
      <c r="EHV263" s="332"/>
      <c r="EHW263" s="333"/>
      <c r="EHX263" s="330"/>
      <c r="EHY263" s="322"/>
      <c r="EHZ263" s="332"/>
      <c r="EIA263" s="333"/>
      <c r="EIB263" s="330"/>
      <c r="EIC263" s="322"/>
      <c r="EID263" s="332"/>
      <c r="EIE263" s="333"/>
      <c r="EIF263" s="330"/>
      <c r="EIG263" s="322"/>
      <c r="EIH263" s="332"/>
      <c r="EII263" s="333"/>
      <c r="EIJ263" s="330"/>
      <c r="EIK263" s="322"/>
      <c r="EIL263" s="332"/>
      <c r="EIM263" s="333"/>
      <c r="EIN263" s="330"/>
      <c r="EIO263" s="322"/>
      <c r="EIP263" s="332"/>
      <c r="EIQ263" s="333"/>
      <c r="EIR263" s="330"/>
      <c r="EIS263" s="322"/>
      <c r="EIT263" s="332"/>
      <c r="EIU263" s="333"/>
      <c r="EIV263" s="330"/>
      <c r="EIW263" s="322"/>
      <c r="EIX263" s="332"/>
      <c r="EIY263" s="333"/>
      <c r="EIZ263" s="330"/>
      <c r="EJA263" s="322"/>
      <c r="EJB263" s="332"/>
      <c r="EJC263" s="333"/>
      <c r="EJD263" s="330"/>
      <c r="EJE263" s="322"/>
      <c r="EJF263" s="332"/>
      <c r="EJG263" s="333"/>
      <c r="EJH263" s="330"/>
      <c r="EJI263" s="322"/>
      <c r="EJJ263" s="332"/>
      <c r="EJK263" s="333"/>
      <c r="EJL263" s="330"/>
      <c r="EJM263" s="322"/>
      <c r="EJN263" s="332"/>
      <c r="EJO263" s="333"/>
      <c r="EJP263" s="330"/>
      <c r="EJQ263" s="322"/>
      <c r="EJR263" s="332"/>
      <c r="EJS263" s="333"/>
      <c r="EJT263" s="330"/>
      <c r="EJU263" s="322"/>
      <c r="EJV263" s="332"/>
      <c r="EJW263" s="333"/>
      <c r="EJX263" s="330"/>
      <c r="EJY263" s="322"/>
      <c r="EJZ263" s="332"/>
      <c r="EKA263" s="333"/>
      <c r="EKB263" s="330"/>
      <c r="EKC263" s="322"/>
      <c r="EKD263" s="332"/>
      <c r="EKE263" s="333"/>
      <c r="EKF263" s="330"/>
      <c r="EKG263" s="322"/>
      <c r="EKH263" s="332"/>
      <c r="EKI263" s="333"/>
      <c r="EKJ263" s="330"/>
      <c r="EKK263" s="322"/>
      <c r="EKL263" s="332"/>
      <c r="EKM263" s="333"/>
      <c r="EKN263" s="330"/>
      <c r="EKO263" s="322"/>
      <c r="EKP263" s="332"/>
      <c r="EKQ263" s="333"/>
      <c r="EKR263" s="330"/>
      <c r="EKS263" s="322"/>
      <c r="EKT263" s="332"/>
      <c r="EKU263" s="333"/>
      <c r="EKV263" s="330"/>
      <c r="EKW263" s="322"/>
      <c r="EKX263" s="332"/>
      <c r="EKY263" s="333"/>
      <c r="EKZ263" s="330"/>
      <c r="ELA263" s="322"/>
      <c r="ELB263" s="332"/>
      <c r="ELC263" s="333"/>
      <c r="ELD263" s="330"/>
      <c r="ELE263" s="322"/>
      <c r="ELF263" s="332"/>
      <c r="ELG263" s="333"/>
      <c r="ELH263" s="330"/>
      <c r="ELI263" s="322"/>
      <c r="ELJ263" s="332"/>
      <c r="ELK263" s="333"/>
      <c r="ELL263" s="330"/>
      <c r="ELM263" s="322"/>
      <c r="ELN263" s="332"/>
      <c r="ELO263" s="333"/>
      <c r="ELP263" s="330"/>
      <c r="ELQ263" s="322"/>
      <c r="ELR263" s="332"/>
      <c r="ELS263" s="333"/>
      <c r="ELT263" s="330"/>
      <c r="ELU263" s="322"/>
      <c r="ELV263" s="332"/>
      <c r="ELW263" s="333"/>
      <c r="ELX263" s="330"/>
      <c r="ELY263" s="322"/>
      <c r="ELZ263" s="332"/>
      <c r="EMA263" s="333"/>
      <c r="EMB263" s="330"/>
      <c r="EMC263" s="322"/>
      <c r="EMD263" s="332"/>
      <c r="EME263" s="333"/>
      <c r="EMF263" s="330"/>
      <c r="EMG263" s="322"/>
      <c r="EMH263" s="332"/>
      <c r="EMI263" s="333"/>
      <c r="EMJ263" s="330"/>
      <c r="EMK263" s="322"/>
      <c r="EML263" s="332"/>
      <c r="EMM263" s="333"/>
      <c r="EMN263" s="330"/>
      <c r="EMO263" s="322"/>
      <c r="EMP263" s="332"/>
      <c r="EMQ263" s="333"/>
      <c r="EMR263" s="330"/>
      <c r="EMS263" s="322"/>
      <c r="EMT263" s="332"/>
      <c r="EMU263" s="333"/>
      <c r="EMV263" s="330"/>
      <c r="EMW263" s="322"/>
      <c r="EMX263" s="332"/>
      <c r="EMY263" s="333"/>
      <c r="EMZ263" s="330"/>
      <c r="ENA263" s="322"/>
      <c r="ENB263" s="332"/>
      <c r="ENC263" s="333"/>
      <c r="END263" s="330"/>
      <c r="ENE263" s="322"/>
      <c r="ENF263" s="332"/>
      <c r="ENG263" s="333"/>
      <c r="ENH263" s="330"/>
      <c r="ENI263" s="322"/>
      <c r="ENJ263" s="332"/>
      <c r="ENK263" s="333"/>
      <c r="ENL263" s="330"/>
      <c r="ENM263" s="322"/>
      <c r="ENN263" s="332"/>
      <c r="ENO263" s="333"/>
      <c r="ENP263" s="330"/>
      <c r="ENQ263" s="322"/>
      <c r="ENR263" s="332"/>
      <c r="ENS263" s="333"/>
      <c r="ENT263" s="330"/>
      <c r="ENU263" s="322"/>
      <c r="ENV263" s="332"/>
      <c r="ENW263" s="333"/>
      <c r="ENX263" s="330"/>
      <c r="ENY263" s="322"/>
      <c r="ENZ263" s="332"/>
      <c r="EOA263" s="333"/>
      <c r="EOB263" s="330"/>
      <c r="EOC263" s="322"/>
      <c r="EOD263" s="332"/>
      <c r="EOE263" s="333"/>
      <c r="EOF263" s="330"/>
      <c r="EOG263" s="322"/>
      <c r="EOH263" s="332"/>
      <c r="EOI263" s="333"/>
      <c r="EOJ263" s="330"/>
      <c r="EOK263" s="322"/>
      <c r="EOL263" s="332"/>
      <c r="EOM263" s="333"/>
      <c r="EON263" s="330"/>
      <c r="EOO263" s="322"/>
      <c r="EOP263" s="332"/>
      <c r="EOQ263" s="333"/>
      <c r="EOR263" s="330"/>
      <c r="EOS263" s="322"/>
      <c r="EOT263" s="332"/>
      <c r="EOU263" s="333"/>
      <c r="EOV263" s="330"/>
      <c r="EOW263" s="322"/>
      <c r="EOX263" s="332"/>
      <c r="EOY263" s="333"/>
      <c r="EOZ263" s="330"/>
      <c r="EPA263" s="322"/>
      <c r="EPB263" s="332"/>
      <c r="EPC263" s="333"/>
      <c r="EPD263" s="330"/>
      <c r="EPE263" s="322"/>
      <c r="EPF263" s="332"/>
      <c r="EPG263" s="333"/>
      <c r="EPH263" s="330"/>
      <c r="EPI263" s="322"/>
      <c r="EPJ263" s="332"/>
      <c r="EPK263" s="333"/>
      <c r="EPL263" s="330"/>
      <c r="EPM263" s="322"/>
      <c r="EPN263" s="332"/>
      <c r="EPO263" s="333"/>
      <c r="EPP263" s="330"/>
      <c r="EPQ263" s="322"/>
      <c r="EPR263" s="332"/>
      <c r="EPS263" s="333"/>
      <c r="EPT263" s="330"/>
      <c r="EPU263" s="322"/>
      <c r="EPV263" s="332"/>
      <c r="EPW263" s="333"/>
      <c r="EPX263" s="330"/>
      <c r="EPY263" s="322"/>
      <c r="EPZ263" s="332"/>
      <c r="EQA263" s="333"/>
      <c r="EQB263" s="330"/>
      <c r="EQC263" s="322"/>
      <c r="EQD263" s="332"/>
      <c r="EQE263" s="333"/>
      <c r="EQF263" s="330"/>
      <c r="EQG263" s="322"/>
      <c r="EQH263" s="332"/>
      <c r="EQI263" s="333"/>
      <c r="EQJ263" s="330"/>
      <c r="EQK263" s="322"/>
      <c r="EQL263" s="332"/>
      <c r="EQM263" s="333"/>
      <c r="EQN263" s="330"/>
      <c r="EQO263" s="322"/>
      <c r="EQP263" s="332"/>
      <c r="EQQ263" s="333"/>
      <c r="EQR263" s="330"/>
      <c r="EQS263" s="322"/>
      <c r="EQT263" s="332"/>
      <c r="EQU263" s="333"/>
      <c r="EQV263" s="330"/>
      <c r="EQW263" s="322"/>
      <c r="EQX263" s="332"/>
      <c r="EQY263" s="333"/>
      <c r="EQZ263" s="330"/>
      <c r="ERA263" s="322"/>
      <c r="ERB263" s="332"/>
      <c r="ERC263" s="333"/>
      <c r="ERD263" s="330"/>
      <c r="ERE263" s="322"/>
      <c r="ERF263" s="332"/>
      <c r="ERG263" s="333"/>
      <c r="ERH263" s="330"/>
      <c r="ERI263" s="322"/>
      <c r="ERJ263" s="332"/>
      <c r="ERK263" s="333"/>
      <c r="ERL263" s="330"/>
      <c r="ERM263" s="322"/>
      <c r="ERN263" s="332"/>
      <c r="ERO263" s="333"/>
      <c r="ERP263" s="330"/>
      <c r="ERQ263" s="322"/>
      <c r="ERR263" s="332"/>
      <c r="ERS263" s="333"/>
      <c r="ERT263" s="330"/>
      <c r="ERU263" s="322"/>
      <c r="ERV263" s="332"/>
      <c r="ERW263" s="333"/>
      <c r="ERX263" s="330"/>
      <c r="ERY263" s="322"/>
      <c r="ERZ263" s="332"/>
      <c r="ESA263" s="333"/>
      <c r="ESB263" s="330"/>
      <c r="ESC263" s="322"/>
      <c r="ESD263" s="332"/>
      <c r="ESE263" s="333"/>
      <c r="ESF263" s="330"/>
      <c r="ESG263" s="322"/>
      <c r="ESH263" s="332"/>
      <c r="ESI263" s="333"/>
      <c r="ESJ263" s="330"/>
      <c r="ESK263" s="322"/>
      <c r="ESL263" s="332"/>
      <c r="ESM263" s="333"/>
      <c r="ESN263" s="330"/>
      <c r="ESO263" s="322"/>
      <c r="ESP263" s="332"/>
      <c r="ESQ263" s="333"/>
      <c r="ESR263" s="330"/>
      <c r="ESS263" s="322"/>
      <c r="EST263" s="332"/>
      <c r="ESU263" s="333"/>
      <c r="ESV263" s="330"/>
      <c r="ESW263" s="322"/>
      <c r="ESX263" s="332"/>
      <c r="ESY263" s="333"/>
      <c r="ESZ263" s="330"/>
      <c r="ETA263" s="322"/>
      <c r="ETB263" s="332"/>
      <c r="ETC263" s="333"/>
      <c r="ETD263" s="330"/>
      <c r="ETE263" s="322"/>
      <c r="ETF263" s="332"/>
      <c r="ETG263" s="333"/>
      <c r="ETH263" s="330"/>
      <c r="ETI263" s="322"/>
      <c r="ETJ263" s="332"/>
      <c r="ETK263" s="333"/>
      <c r="ETL263" s="330"/>
      <c r="ETM263" s="322"/>
      <c r="ETN263" s="332"/>
      <c r="ETO263" s="333"/>
      <c r="ETP263" s="330"/>
      <c r="ETQ263" s="322"/>
      <c r="ETR263" s="332"/>
      <c r="ETS263" s="333"/>
      <c r="ETT263" s="330"/>
      <c r="ETU263" s="322"/>
      <c r="ETV263" s="332"/>
      <c r="ETW263" s="333"/>
      <c r="ETX263" s="330"/>
      <c r="ETY263" s="322"/>
      <c r="ETZ263" s="332"/>
      <c r="EUA263" s="333"/>
      <c r="EUB263" s="330"/>
      <c r="EUC263" s="322"/>
      <c r="EUD263" s="332"/>
      <c r="EUE263" s="333"/>
      <c r="EUF263" s="330"/>
      <c r="EUG263" s="322"/>
      <c r="EUH263" s="332"/>
      <c r="EUI263" s="333"/>
      <c r="EUJ263" s="330"/>
      <c r="EUK263" s="322"/>
      <c r="EUL263" s="332"/>
      <c r="EUM263" s="333"/>
      <c r="EUN263" s="330"/>
      <c r="EUO263" s="322"/>
      <c r="EUP263" s="332"/>
      <c r="EUQ263" s="333"/>
      <c r="EUR263" s="330"/>
      <c r="EUS263" s="322"/>
      <c r="EUT263" s="332"/>
      <c r="EUU263" s="333"/>
      <c r="EUV263" s="330"/>
      <c r="EUW263" s="322"/>
      <c r="EUX263" s="332"/>
      <c r="EUY263" s="333"/>
      <c r="EUZ263" s="330"/>
      <c r="EVA263" s="322"/>
      <c r="EVB263" s="332"/>
      <c r="EVC263" s="333"/>
      <c r="EVD263" s="330"/>
      <c r="EVE263" s="322"/>
      <c r="EVF263" s="332"/>
      <c r="EVG263" s="333"/>
      <c r="EVH263" s="330"/>
      <c r="EVI263" s="322"/>
      <c r="EVJ263" s="332"/>
      <c r="EVK263" s="333"/>
      <c r="EVL263" s="330"/>
      <c r="EVM263" s="322"/>
      <c r="EVN263" s="332"/>
      <c r="EVO263" s="333"/>
      <c r="EVP263" s="330"/>
      <c r="EVQ263" s="322"/>
      <c r="EVR263" s="332"/>
      <c r="EVS263" s="333"/>
      <c r="EVT263" s="330"/>
      <c r="EVU263" s="322"/>
      <c r="EVV263" s="332"/>
      <c r="EVW263" s="333"/>
      <c r="EVX263" s="330"/>
      <c r="EVY263" s="322"/>
      <c r="EVZ263" s="332"/>
      <c r="EWA263" s="333"/>
      <c r="EWB263" s="330"/>
      <c r="EWC263" s="322"/>
      <c r="EWD263" s="332"/>
      <c r="EWE263" s="333"/>
      <c r="EWF263" s="330"/>
      <c r="EWG263" s="322"/>
      <c r="EWH263" s="332"/>
      <c r="EWI263" s="333"/>
      <c r="EWJ263" s="330"/>
      <c r="EWK263" s="322"/>
      <c r="EWL263" s="332"/>
      <c r="EWM263" s="333"/>
      <c r="EWN263" s="330"/>
      <c r="EWO263" s="322"/>
      <c r="EWP263" s="332"/>
      <c r="EWQ263" s="333"/>
      <c r="EWR263" s="330"/>
      <c r="EWS263" s="322"/>
      <c r="EWT263" s="332"/>
      <c r="EWU263" s="333"/>
      <c r="EWV263" s="330"/>
      <c r="EWW263" s="322"/>
      <c r="EWX263" s="332"/>
      <c r="EWY263" s="333"/>
      <c r="EWZ263" s="330"/>
      <c r="EXA263" s="322"/>
      <c r="EXB263" s="332"/>
      <c r="EXC263" s="333"/>
      <c r="EXD263" s="330"/>
      <c r="EXE263" s="322"/>
      <c r="EXF263" s="332"/>
      <c r="EXG263" s="333"/>
      <c r="EXH263" s="330"/>
      <c r="EXI263" s="322"/>
      <c r="EXJ263" s="332"/>
      <c r="EXK263" s="333"/>
      <c r="EXL263" s="330"/>
      <c r="EXM263" s="322"/>
      <c r="EXN263" s="332"/>
      <c r="EXO263" s="333"/>
      <c r="EXP263" s="330"/>
      <c r="EXQ263" s="322"/>
      <c r="EXR263" s="332"/>
      <c r="EXS263" s="333"/>
      <c r="EXT263" s="330"/>
      <c r="EXU263" s="322"/>
      <c r="EXV263" s="332"/>
      <c r="EXW263" s="333"/>
      <c r="EXX263" s="330"/>
      <c r="EXY263" s="322"/>
      <c r="EXZ263" s="332"/>
      <c r="EYA263" s="333"/>
      <c r="EYB263" s="330"/>
      <c r="EYC263" s="322"/>
      <c r="EYD263" s="332"/>
      <c r="EYE263" s="333"/>
      <c r="EYF263" s="330"/>
      <c r="EYG263" s="322"/>
      <c r="EYH263" s="332"/>
      <c r="EYI263" s="333"/>
      <c r="EYJ263" s="330"/>
      <c r="EYK263" s="322"/>
      <c r="EYL263" s="332"/>
      <c r="EYM263" s="333"/>
      <c r="EYN263" s="330"/>
      <c r="EYO263" s="322"/>
      <c r="EYP263" s="332"/>
      <c r="EYQ263" s="333"/>
      <c r="EYR263" s="330"/>
      <c r="EYS263" s="322"/>
      <c r="EYT263" s="332"/>
      <c r="EYU263" s="333"/>
      <c r="EYV263" s="330"/>
      <c r="EYW263" s="322"/>
      <c r="EYX263" s="332"/>
      <c r="EYY263" s="333"/>
      <c r="EYZ263" s="330"/>
      <c r="EZA263" s="322"/>
      <c r="EZB263" s="332"/>
      <c r="EZC263" s="333"/>
      <c r="EZD263" s="330"/>
      <c r="EZE263" s="322"/>
      <c r="EZF263" s="332"/>
      <c r="EZG263" s="333"/>
      <c r="EZH263" s="330"/>
      <c r="EZI263" s="322"/>
      <c r="EZJ263" s="332"/>
      <c r="EZK263" s="333"/>
      <c r="EZL263" s="330"/>
      <c r="EZM263" s="322"/>
      <c r="EZN263" s="332"/>
      <c r="EZO263" s="333"/>
      <c r="EZP263" s="330"/>
      <c r="EZQ263" s="322"/>
      <c r="EZR263" s="332"/>
      <c r="EZS263" s="333"/>
      <c r="EZT263" s="330"/>
      <c r="EZU263" s="322"/>
      <c r="EZV263" s="332"/>
      <c r="EZW263" s="333"/>
      <c r="EZX263" s="330"/>
      <c r="EZY263" s="322"/>
      <c r="EZZ263" s="332"/>
      <c r="FAA263" s="333"/>
      <c r="FAB263" s="330"/>
      <c r="FAC263" s="322"/>
      <c r="FAD263" s="332"/>
      <c r="FAE263" s="333"/>
      <c r="FAF263" s="330"/>
      <c r="FAG263" s="322"/>
      <c r="FAH263" s="332"/>
      <c r="FAI263" s="333"/>
      <c r="FAJ263" s="330"/>
      <c r="FAK263" s="322"/>
      <c r="FAL263" s="332"/>
      <c r="FAM263" s="333"/>
      <c r="FAN263" s="330"/>
      <c r="FAO263" s="322"/>
      <c r="FAP263" s="332"/>
      <c r="FAQ263" s="333"/>
      <c r="FAR263" s="330"/>
      <c r="FAS263" s="322"/>
      <c r="FAT263" s="332"/>
      <c r="FAU263" s="333"/>
      <c r="FAV263" s="330"/>
      <c r="FAW263" s="322"/>
      <c r="FAX263" s="332"/>
      <c r="FAY263" s="333"/>
      <c r="FAZ263" s="330"/>
      <c r="FBA263" s="322"/>
      <c r="FBB263" s="332"/>
      <c r="FBC263" s="333"/>
      <c r="FBD263" s="330"/>
      <c r="FBE263" s="322"/>
      <c r="FBF263" s="332"/>
      <c r="FBG263" s="333"/>
      <c r="FBH263" s="330"/>
      <c r="FBI263" s="322"/>
      <c r="FBJ263" s="332"/>
      <c r="FBK263" s="333"/>
      <c r="FBL263" s="330"/>
      <c r="FBM263" s="322"/>
      <c r="FBN263" s="332"/>
      <c r="FBO263" s="333"/>
      <c r="FBP263" s="330"/>
      <c r="FBQ263" s="322"/>
      <c r="FBR263" s="332"/>
      <c r="FBS263" s="333"/>
      <c r="FBT263" s="330"/>
      <c r="FBU263" s="322"/>
      <c r="FBV263" s="332"/>
      <c r="FBW263" s="333"/>
      <c r="FBX263" s="330"/>
      <c r="FBY263" s="322"/>
      <c r="FBZ263" s="332"/>
      <c r="FCA263" s="333"/>
      <c r="FCB263" s="330"/>
      <c r="FCC263" s="322"/>
      <c r="FCD263" s="332"/>
      <c r="FCE263" s="333"/>
      <c r="FCF263" s="330"/>
      <c r="FCG263" s="322"/>
      <c r="FCH263" s="332"/>
      <c r="FCI263" s="333"/>
      <c r="FCJ263" s="330"/>
      <c r="FCK263" s="322"/>
      <c r="FCL263" s="332"/>
      <c r="FCM263" s="333"/>
      <c r="FCN263" s="330"/>
      <c r="FCO263" s="322"/>
      <c r="FCP263" s="332"/>
      <c r="FCQ263" s="333"/>
      <c r="FCR263" s="330"/>
      <c r="FCS263" s="322"/>
      <c r="FCT263" s="332"/>
      <c r="FCU263" s="333"/>
      <c r="FCV263" s="330"/>
      <c r="FCW263" s="322"/>
      <c r="FCX263" s="332"/>
      <c r="FCY263" s="333"/>
      <c r="FCZ263" s="330"/>
      <c r="FDA263" s="322"/>
      <c r="FDB263" s="332"/>
      <c r="FDC263" s="333"/>
      <c r="FDD263" s="330"/>
      <c r="FDE263" s="322"/>
      <c r="FDF263" s="332"/>
      <c r="FDG263" s="333"/>
      <c r="FDH263" s="330"/>
      <c r="FDI263" s="322"/>
      <c r="FDJ263" s="332"/>
      <c r="FDK263" s="333"/>
      <c r="FDL263" s="330"/>
      <c r="FDM263" s="322"/>
      <c r="FDN263" s="332"/>
      <c r="FDO263" s="333"/>
      <c r="FDP263" s="330"/>
      <c r="FDQ263" s="322"/>
      <c r="FDR263" s="332"/>
      <c r="FDS263" s="333"/>
      <c r="FDT263" s="330"/>
      <c r="FDU263" s="322"/>
      <c r="FDV263" s="332"/>
      <c r="FDW263" s="333"/>
      <c r="FDX263" s="330"/>
      <c r="FDY263" s="322"/>
      <c r="FDZ263" s="332"/>
      <c r="FEA263" s="333"/>
      <c r="FEB263" s="330"/>
      <c r="FEC263" s="322"/>
      <c r="FED263" s="332"/>
      <c r="FEE263" s="333"/>
      <c r="FEF263" s="330"/>
      <c r="FEG263" s="322"/>
      <c r="FEH263" s="332"/>
      <c r="FEI263" s="333"/>
      <c r="FEJ263" s="330"/>
      <c r="FEK263" s="322"/>
      <c r="FEL263" s="332"/>
      <c r="FEM263" s="333"/>
      <c r="FEN263" s="330"/>
      <c r="FEO263" s="322"/>
      <c r="FEP263" s="332"/>
      <c r="FEQ263" s="333"/>
      <c r="FER263" s="330"/>
      <c r="FES263" s="322"/>
      <c r="FET263" s="332"/>
      <c r="FEU263" s="333"/>
      <c r="FEV263" s="330"/>
      <c r="FEW263" s="322"/>
      <c r="FEX263" s="332"/>
      <c r="FEY263" s="333"/>
      <c r="FEZ263" s="330"/>
      <c r="FFA263" s="322"/>
      <c r="FFB263" s="332"/>
      <c r="FFC263" s="333"/>
      <c r="FFD263" s="330"/>
      <c r="FFE263" s="322"/>
      <c r="FFF263" s="332"/>
      <c r="FFG263" s="333"/>
      <c r="FFH263" s="330"/>
      <c r="FFI263" s="322"/>
      <c r="FFJ263" s="332"/>
      <c r="FFK263" s="333"/>
      <c r="FFL263" s="330"/>
      <c r="FFM263" s="322"/>
      <c r="FFN263" s="332"/>
      <c r="FFO263" s="333"/>
      <c r="FFP263" s="330"/>
      <c r="FFQ263" s="322"/>
      <c r="FFR263" s="332"/>
      <c r="FFS263" s="333"/>
      <c r="FFT263" s="330"/>
      <c r="FFU263" s="322"/>
      <c r="FFV263" s="332"/>
      <c r="FFW263" s="333"/>
      <c r="FFX263" s="330"/>
      <c r="FFY263" s="322"/>
      <c r="FFZ263" s="332"/>
      <c r="FGA263" s="333"/>
      <c r="FGB263" s="330"/>
      <c r="FGC263" s="322"/>
      <c r="FGD263" s="332"/>
      <c r="FGE263" s="333"/>
      <c r="FGF263" s="330"/>
      <c r="FGG263" s="322"/>
      <c r="FGH263" s="332"/>
      <c r="FGI263" s="333"/>
      <c r="FGJ263" s="330"/>
      <c r="FGK263" s="322"/>
      <c r="FGL263" s="332"/>
      <c r="FGM263" s="333"/>
      <c r="FGN263" s="330"/>
      <c r="FGO263" s="322"/>
      <c r="FGP263" s="332"/>
      <c r="FGQ263" s="333"/>
      <c r="FGR263" s="330"/>
      <c r="FGS263" s="322"/>
      <c r="FGT263" s="332"/>
      <c r="FGU263" s="333"/>
      <c r="FGV263" s="330"/>
      <c r="FGW263" s="322"/>
      <c r="FGX263" s="332"/>
      <c r="FGY263" s="333"/>
      <c r="FGZ263" s="330"/>
      <c r="FHA263" s="322"/>
      <c r="FHB263" s="332"/>
      <c r="FHC263" s="333"/>
      <c r="FHD263" s="330"/>
      <c r="FHE263" s="322"/>
      <c r="FHF263" s="332"/>
      <c r="FHG263" s="333"/>
      <c r="FHH263" s="330"/>
      <c r="FHI263" s="322"/>
      <c r="FHJ263" s="332"/>
      <c r="FHK263" s="333"/>
      <c r="FHL263" s="330"/>
      <c r="FHM263" s="322"/>
      <c r="FHN263" s="332"/>
      <c r="FHO263" s="333"/>
      <c r="FHP263" s="330"/>
      <c r="FHQ263" s="322"/>
      <c r="FHR263" s="332"/>
      <c r="FHS263" s="333"/>
      <c r="FHT263" s="330"/>
      <c r="FHU263" s="322"/>
      <c r="FHV263" s="332"/>
      <c r="FHW263" s="333"/>
      <c r="FHX263" s="330"/>
      <c r="FHY263" s="322"/>
      <c r="FHZ263" s="332"/>
      <c r="FIA263" s="333"/>
      <c r="FIB263" s="330"/>
      <c r="FIC263" s="322"/>
      <c r="FID263" s="332"/>
      <c r="FIE263" s="333"/>
      <c r="FIF263" s="330"/>
      <c r="FIG263" s="322"/>
      <c r="FIH263" s="332"/>
      <c r="FII263" s="333"/>
      <c r="FIJ263" s="330"/>
      <c r="FIK263" s="322"/>
      <c r="FIL263" s="332"/>
      <c r="FIM263" s="333"/>
      <c r="FIN263" s="330"/>
      <c r="FIO263" s="322"/>
      <c r="FIP263" s="332"/>
      <c r="FIQ263" s="333"/>
      <c r="FIR263" s="330"/>
      <c r="FIS263" s="322"/>
      <c r="FIT263" s="332"/>
      <c r="FIU263" s="333"/>
      <c r="FIV263" s="330"/>
      <c r="FIW263" s="322"/>
      <c r="FIX263" s="332"/>
      <c r="FIY263" s="333"/>
      <c r="FIZ263" s="330"/>
      <c r="FJA263" s="322"/>
      <c r="FJB263" s="332"/>
      <c r="FJC263" s="333"/>
      <c r="FJD263" s="330"/>
      <c r="FJE263" s="322"/>
      <c r="FJF263" s="332"/>
      <c r="FJG263" s="333"/>
      <c r="FJH263" s="330"/>
      <c r="FJI263" s="322"/>
      <c r="FJJ263" s="332"/>
      <c r="FJK263" s="333"/>
      <c r="FJL263" s="330"/>
      <c r="FJM263" s="322"/>
      <c r="FJN263" s="332"/>
      <c r="FJO263" s="333"/>
      <c r="FJP263" s="330"/>
      <c r="FJQ263" s="322"/>
      <c r="FJR263" s="332"/>
      <c r="FJS263" s="333"/>
      <c r="FJT263" s="330"/>
      <c r="FJU263" s="322"/>
      <c r="FJV263" s="332"/>
      <c r="FJW263" s="333"/>
      <c r="FJX263" s="330"/>
      <c r="FJY263" s="322"/>
      <c r="FJZ263" s="332"/>
      <c r="FKA263" s="333"/>
      <c r="FKB263" s="330"/>
      <c r="FKC263" s="322"/>
      <c r="FKD263" s="332"/>
      <c r="FKE263" s="333"/>
      <c r="FKF263" s="330"/>
      <c r="FKG263" s="322"/>
      <c r="FKH263" s="332"/>
      <c r="FKI263" s="333"/>
      <c r="FKJ263" s="330"/>
      <c r="FKK263" s="322"/>
      <c r="FKL263" s="332"/>
      <c r="FKM263" s="333"/>
      <c r="FKN263" s="330"/>
      <c r="FKO263" s="322"/>
      <c r="FKP263" s="332"/>
      <c r="FKQ263" s="333"/>
      <c r="FKR263" s="330"/>
      <c r="FKS263" s="322"/>
      <c r="FKT263" s="332"/>
      <c r="FKU263" s="333"/>
      <c r="FKV263" s="330"/>
      <c r="FKW263" s="322"/>
      <c r="FKX263" s="332"/>
      <c r="FKY263" s="333"/>
      <c r="FKZ263" s="330"/>
      <c r="FLA263" s="322"/>
      <c r="FLB263" s="332"/>
      <c r="FLC263" s="333"/>
      <c r="FLD263" s="330"/>
      <c r="FLE263" s="322"/>
      <c r="FLF263" s="332"/>
      <c r="FLG263" s="333"/>
      <c r="FLH263" s="330"/>
      <c r="FLI263" s="322"/>
      <c r="FLJ263" s="332"/>
      <c r="FLK263" s="333"/>
      <c r="FLL263" s="330"/>
      <c r="FLM263" s="322"/>
      <c r="FLN263" s="332"/>
      <c r="FLO263" s="333"/>
      <c r="FLP263" s="330"/>
      <c r="FLQ263" s="322"/>
      <c r="FLR263" s="332"/>
      <c r="FLS263" s="333"/>
      <c r="FLT263" s="330"/>
      <c r="FLU263" s="322"/>
      <c r="FLV263" s="332"/>
      <c r="FLW263" s="333"/>
      <c r="FLX263" s="330"/>
      <c r="FLY263" s="322"/>
      <c r="FLZ263" s="332"/>
      <c r="FMA263" s="333"/>
      <c r="FMB263" s="330"/>
      <c r="FMC263" s="322"/>
      <c r="FMD263" s="332"/>
      <c r="FME263" s="333"/>
      <c r="FMF263" s="330"/>
      <c r="FMG263" s="322"/>
      <c r="FMH263" s="332"/>
      <c r="FMI263" s="333"/>
      <c r="FMJ263" s="330"/>
      <c r="FMK263" s="322"/>
      <c r="FML263" s="332"/>
      <c r="FMM263" s="333"/>
      <c r="FMN263" s="330"/>
      <c r="FMO263" s="322"/>
      <c r="FMP263" s="332"/>
      <c r="FMQ263" s="333"/>
      <c r="FMR263" s="330"/>
      <c r="FMS263" s="322"/>
      <c r="FMT263" s="332"/>
      <c r="FMU263" s="333"/>
      <c r="FMV263" s="330"/>
      <c r="FMW263" s="322"/>
      <c r="FMX263" s="332"/>
      <c r="FMY263" s="333"/>
      <c r="FMZ263" s="330"/>
      <c r="FNA263" s="322"/>
      <c r="FNB263" s="332"/>
      <c r="FNC263" s="333"/>
      <c r="FND263" s="330"/>
      <c r="FNE263" s="322"/>
      <c r="FNF263" s="332"/>
      <c r="FNG263" s="333"/>
      <c r="FNH263" s="330"/>
      <c r="FNI263" s="322"/>
      <c r="FNJ263" s="332"/>
      <c r="FNK263" s="333"/>
      <c r="FNL263" s="330"/>
      <c r="FNM263" s="322"/>
      <c r="FNN263" s="332"/>
      <c r="FNO263" s="333"/>
      <c r="FNP263" s="330"/>
      <c r="FNQ263" s="322"/>
      <c r="FNR263" s="332"/>
      <c r="FNS263" s="333"/>
      <c r="FNT263" s="330"/>
      <c r="FNU263" s="322"/>
      <c r="FNV263" s="332"/>
      <c r="FNW263" s="333"/>
      <c r="FNX263" s="330"/>
      <c r="FNY263" s="322"/>
      <c r="FNZ263" s="332"/>
      <c r="FOA263" s="333"/>
      <c r="FOB263" s="330"/>
      <c r="FOC263" s="322"/>
      <c r="FOD263" s="332"/>
      <c r="FOE263" s="333"/>
      <c r="FOF263" s="330"/>
      <c r="FOG263" s="322"/>
      <c r="FOH263" s="332"/>
      <c r="FOI263" s="333"/>
      <c r="FOJ263" s="330"/>
      <c r="FOK263" s="322"/>
      <c r="FOL263" s="332"/>
      <c r="FOM263" s="333"/>
      <c r="FON263" s="330"/>
      <c r="FOO263" s="322"/>
      <c r="FOP263" s="332"/>
      <c r="FOQ263" s="333"/>
      <c r="FOR263" s="330"/>
      <c r="FOS263" s="322"/>
      <c r="FOT263" s="332"/>
      <c r="FOU263" s="333"/>
      <c r="FOV263" s="330"/>
      <c r="FOW263" s="322"/>
      <c r="FOX263" s="332"/>
      <c r="FOY263" s="333"/>
      <c r="FOZ263" s="330"/>
      <c r="FPA263" s="322"/>
      <c r="FPB263" s="332"/>
      <c r="FPC263" s="333"/>
      <c r="FPD263" s="330"/>
      <c r="FPE263" s="322"/>
      <c r="FPF263" s="332"/>
      <c r="FPG263" s="333"/>
      <c r="FPH263" s="330"/>
      <c r="FPI263" s="322"/>
      <c r="FPJ263" s="332"/>
      <c r="FPK263" s="333"/>
      <c r="FPL263" s="330"/>
      <c r="FPM263" s="322"/>
      <c r="FPN263" s="332"/>
      <c r="FPO263" s="333"/>
      <c r="FPP263" s="330"/>
      <c r="FPQ263" s="322"/>
      <c r="FPR263" s="332"/>
      <c r="FPS263" s="333"/>
      <c r="FPT263" s="330"/>
      <c r="FPU263" s="322"/>
      <c r="FPV263" s="332"/>
      <c r="FPW263" s="333"/>
      <c r="FPX263" s="330"/>
      <c r="FPY263" s="322"/>
      <c r="FPZ263" s="332"/>
      <c r="FQA263" s="333"/>
      <c r="FQB263" s="330"/>
      <c r="FQC263" s="322"/>
      <c r="FQD263" s="332"/>
      <c r="FQE263" s="333"/>
      <c r="FQF263" s="330"/>
      <c r="FQG263" s="322"/>
      <c r="FQH263" s="332"/>
      <c r="FQI263" s="333"/>
      <c r="FQJ263" s="330"/>
      <c r="FQK263" s="322"/>
      <c r="FQL263" s="332"/>
      <c r="FQM263" s="333"/>
      <c r="FQN263" s="330"/>
      <c r="FQO263" s="322"/>
      <c r="FQP263" s="332"/>
      <c r="FQQ263" s="333"/>
      <c r="FQR263" s="330"/>
      <c r="FQS263" s="322"/>
      <c r="FQT263" s="332"/>
      <c r="FQU263" s="333"/>
      <c r="FQV263" s="330"/>
      <c r="FQW263" s="322"/>
      <c r="FQX263" s="332"/>
      <c r="FQY263" s="333"/>
      <c r="FQZ263" s="330"/>
      <c r="FRA263" s="322"/>
      <c r="FRB263" s="332"/>
      <c r="FRC263" s="333"/>
      <c r="FRD263" s="330"/>
      <c r="FRE263" s="322"/>
      <c r="FRF263" s="332"/>
      <c r="FRG263" s="333"/>
      <c r="FRH263" s="330"/>
      <c r="FRI263" s="322"/>
      <c r="FRJ263" s="332"/>
      <c r="FRK263" s="333"/>
      <c r="FRL263" s="330"/>
      <c r="FRM263" s="322"/>
      <c r="FRN263" s="332"/>
      <c r="FRO263" s="333"/>
      <c r="FRP263" s="330"/>
      <c r="FRQ263" s="322"/>
      <c r="FRR263" s="332"/>
      <c r="FRS263" s="333"/>
      <c r="FRT263" s="330"/>
      <c r="FRU263" s="322"/>
      <c r="FRV263" s="332"/>
      <c r="FRW263" s="333"/>
      <c r="FRX263" s="330"/>
      <c r="FRY263" s="322"/>
      <c r="FRZ263" s="332"/>
      <c r="FSA263" s="333"/>
      <c r="FSB263" s="330"/>
      <c r="FSC263" s="322"/>
      <c r="FSD263" s="332"/>
      <c r="FSE263" s="333"/>
      <c r="FSF263" s="330"/>
      <c r="FSG263" s="322"/>
      <c r="FSH263" s="332"/>
      <c r="FSI263" s="333"/>
      <c r="FSJ263" s="330"/>
      <c r="FSK263" s="322"/>
      <c r="FSL263" s="332"/>
      <c r="FSM263" s="333"/>
      <c r="FSN263" s="330"/>
      <c r="FSO263" s="322"/>
      <c r="FSP263" s="332"/>
      <c r="FSQ263" s="333"/>
      <c r="FSR263" s="330"/>
      <c r="FSS263" s="322"/>
      <c r="FST263" s="332"/>
      <c r="FSU263" s="333"/>
      <c r="FSV263" s="330"/>
      <c r="FSW263" s="322"/>
      <c r="FSX263" s="332"/>
      <c r="FSY263" s="333"/>
      <c r="FSZ263" s="330"/>
      <c r="FTA263" s="322"/>
      <c r="FTB263" s="332"/>
      <c r="FTC263" s="333"/>
      <c r="FTD263" s="330"/>
      <c r="FTE263" s="322"/>
      <c r="FTF263" s="332"/>
      <c r="FTG263" s="333"/>
      <c r="FTH263" s="330"/>
      <c r="FTI263" s="322"/>
      <c r="FTJ263" s="332"/>
      <c r="FTK263" s="333"/>
      <c r="FTL263" s="330"/>
      <c r="FTM263" s="322"/>
      <c r="FTN263" s="332"/>
      <c r="FTO263" s="333"/>
      <c r="FTP263" s="330"/>
      <c r="FTQ263" s="322"/>
      <c r="FTR263" s="332"/>
      <c r="FTS263" s="333"/>
      <c r="FTT263" s="330"/>
      <c r="FTU263" s="322"/>
      <c r="FTV263" s="332"/>
      <c r="FTW263" s="333"/>
      <c r="FTX263" s="330"/>
      <c r="FTY263" s="322"/>
      <c r="FTZ263" s="332"/>
      <c r="FUA263" s="333"/>
      <c r="FUB263" s="330"/>
      <c r="FUC263" s="322"/>
      <c r="FUD263" s="332"/>
      <c r="FUE263" s="333"/>
      <c r="FUF263" s="330"/>
      <c r="FUG263" s="322"/>
      <c r="FUH263" s="332"/>
      <c r="FUI263" s="333"/>
      <c r="FUJ263" s="330"/>
      <c r="FUK263" s="322"/>
      <c r="FUL263" s="332"/>
      <c r="FUM263" s="333"/>
      <c r="FUN263" s="330"/>
      <c r="FUO263" s="322"/>
      <c r="FUP263" s="332"/>
      <c r="FUQ263" s="333"/>
      <c r="FUR263" s="330"/>
      <c r="FUS263" s="322"/>
      <c r="FUT263" s="332"/>
      <c r="FUU263" s="333"/>
      <c r="FUV263" s="330"/>
      <c r="FUW263" s="322"/>
      <c r="FUX263" s="332"/>
      <c r="FUY263" s="333"/>
      <c r="FUZ263" s="330"/>
      <c r="FVA263" s="322"/>
      <c r="FVB263" s="332"/>
      <c r="FVC263" s="333"/>
      <c r="FVD263" s="330"/>
      <c r="FVE263" s="322"/>
      <c r="FVF263" s="332"/>
      <c r="FVG263" s="333"/>
      <c r="FVH263" s="330"/>
      <c r="FVI263" s="322"/>
      <c r="FVJ263" s="332"/>
      <c r="FVK263" s="333"/>
      <c r="FVL263" s="330"/>
      <c r="FVM263" s="322"/>
      <c r="FVN263" s="332"/>
      <c r="FVO263" s="333"/>
      <c r="FVP263" s="330"/>
      <c r="FVQ263" s="322"/>
      <c r="FVR263" s="332"/>
      <c r="FVS263" s="333"/>
      <c r="FVT263" s="330"/>
      <c r="FVU263" s="322"/>
      <c r="FVV263" s="332"/>
      <c r="FVW263" s="333"/>
      <c r="FVX263" s="330"/>
      <c r="FVY263" s="322"/>
      <c r="FVZ263" s="332"/>
      <c r="FWA263" s="333"/>
      <c r="FWB263" s="330"/>
      <c r="FWC263" s="322"/>
      <c r="FWD263" s="332"/>
      <c r="FWE263" s="333"/>
      <c r="FWF263" s="330"/>
      <c r="FWG263" s="322"/>
      <c r="FWH263" s="332"/>
      <c r="FWI263" s="333"/>
      <c r="FWJ263" s="330"/>
      <c r="FWK263" s="322"/>
      <c r="FWL263" s="332"/>
      <c r="FWM263" s="333"/>
      <c r="FWN263" s="330"/>
      <c r="FWO263" s="322"/>
      <c r="FWP263" s="332"/>
      <c r="FWQ263" s="333"/>
      <c r="FWR263" s="330"/>
      <c r="FWS263" s="322"/>
      <c r="FWT263" s="332"/>
      <c r="FWU263" s="333"/>
      <c r="FWV263" s="330"/>
      <c r="FWW263" s="322"/>
      <c r="FWX263" s="332"/>
      <c r="FWY263" s="333"/>
      <c r="FWZ263" s="330"/>
      <c r="FXA263" s="322"/>
      <c r="FXB263" s="332"/>
      <c r="FXC263" s="333"/>
      <c r="FXD263" s="330"/>
      <c r="FXE263" s="322"/>
      <c r="FXF263" s="332"/>
      <c r="FXG263" s="333"/>
      <c r="FXH263" s="330"/>
      <c r="FXI263" s="322"/>
      <c r="FXJ263" s="332"/>
      <c r="FXK263" s="333"/>
      <c r="FXL263" s="330"/>
      <c r="FXM263" s="322"/>
      <c r="FXN263" s="332"/>
      <c r="FXO263" s="333"/>
      <c r="FXP263" s="330"/>
      <c r="FXQ263" s="322"/>
      <c r="FXR263" s="332"/>
      <c r="FXS263" s="333"/>
      <c r="FXT263" s="330"/>
      <c r="FXU263" s="322"/>
      <c r="FXV263" s="332"/>
      <c r="FXW263" s="333"/>
      <c r="FXX263" s="330"/>
      <c r="FXY263" s="322"/>
      <c r="FXZ263" s="332"/>
      <c r="FYA263" s="333"/>
      <c r="FYB263" s="330"/>
      <c r="FYC263" s="322"/>
      <c r="FYD263" s="332"/>
      <c r="FYE263" s="333"/>
      <c r="FYF263" s="330"/>
      <c r="FYG263" s="322"/>
      <c r="FYH263" s="332"/>
      <c r="FYI263" s="333"/>
      <c r="FYJ263" s="330"/>
      <c r="FYK263" s="322"/>
      <c r="FYL263" s="332"/>
      <c r="FYM263" s="333"/>
      <c r="FYN263" s="330"/>
      <c r="FYO263" s="322"/>
      <c r="FYP263" s="332"/>
      <c r="FYQ263" s="333"/>
      <c r="FYR263" s="330"/>
      <c r="FYS263" s="322"/>
      <c r="FYT263" s="332"/>
      <c r="FYU263" s="333"/>
      <c r="FYV263" s="330"/>
      <c r="FYW263" s="322"/>
      <c r="FYX263" s="332"/>
      <c r="FYY263" s="333"/>
      <c r="FYZ263" s="330"/>
      <c r="FZA263" s="322"/>
      <c r="FZB263" s="332"/>
      <c r="FZC263" s="333"/>
      <c r="FZD263" s="330"/>
      <c r="FZE263" s="322"/>
      <c r="FZF263" s="332"/>
      <c r="FZG263" s="333"/>
      <c r="FZH263" s="330"/>
      <c r="FZI263" s="322"/>
      <c r="FZJ263" s="332"/>
      <c r="FZK263" s="333"/>
      <c r="FZL263" s="330"/>
      <c r="FZM263" s="322"/>
      <c r="FZN263" s="332"/>
      <c r="FZO263" s="333"/>
      <c r="FZP263" s="330"/>
      <c r="FZQ263" s="322"/>
      <c r="FZR263" s="332"/>
      <c r="FZS263" s="333"/>
      <c r="FZT263" s="330"/>
      <c r="FZU263" s="322"/>
      <c r="FZV263" s="332"/>
      <c r="FZW263" s="333"/>
      <c r="FZX263" s="330"/>
      <c r="FZY263" s="322"/>
      <c r="FZZ263" s="332"/>
      <c r="GAA263" s="333"/>
      <c r="GAB263" s="330"/>
      <c r="GAC263" s="322"/>
      <c r="GAD263" s="332"/>
      <c r="GAE263" s="333"/>
      <c r="GAF263" s="330"/>
      <c r="GAG263" s="322"/>
      <c r="GAH263" s="332"/>
      <c r="GAI263" s="333"/>
      <c r="GAJ263" s="330"/>
      <c r="GAK263" s="322"/>
      <c r="GAL263" s="332"/>
      <c r="GAM263" s="333"/>
      <c r="GAN263" s="330"/>
      <c r="GAO263" s="322"/>
      <c r="GAP263" s="332"/>
      <c r="GAQ263" s="333"/>
      <c r="GAR263" s="330"/>
      <c r="GAS263" s="322"/>
      <c r="GAT263" s="332"/>
      <c r="GAU263" s="333"/>
      <c r="GAV263" s="330"/>
      <c r="GAW263" s="322"/>
      <c r="GAX263" s="332"/>
      <c r="GAY263" s="333"/>
      <c r="GAZ263" s="330"/>
      <c r="GBA263" s="322"/>
      <c r="GBB263" s="332"/>
      <c r="GBC263" s="333"/>
      <c r="GBD263" s="330"/>
      <c r="GBE263" s="322"/>
      <c r="GBF263" s="332"/>
      <c r="GBG263" s="333"/>
      <c r="GBH263" s="330"/>
      <c r="GBI263" s="322"/>
      <c r="GBJ263" s="332"/>
      <c r="GBK263" s="333"/>
      <c r="GBL263" s="330"/>
      <c r="GBM263" s="322"/>
      <c r="GBN263" s="332"/>
      <c r="GBO263" s="333"/>
      <c r="GBP263" s="330"/>
      <c r="GBQ263" s="322"/>
      <c r="GBR263" s="332"/>
      <c r="GBS263" s="333"/>
      <c r="GBT263" s="330"/>
      <c r="GBU263" s="322"/>
      <c r="GBV263" s="332"/>
      <c r="GBW263" s="333"/>
      <c r="GBX263" s="330"/>
      <c r="GBY263" s="322"/>
      <c r="GBZ263" s="332"/>
      <c r="GCA263" s="333"/>
      <c r="GCB263" s="330"/>
      <c r="GCC263" s="322"/>
      <c r="GCD263" s="332"/>
      <c r="GCE263" s="333"/>
      <c r="GCF263" s="330"/>
      <c r="GCG263" s="322"/>
      <c r="GCH263" s="332"/>
      <c r="GCI263" s="333"/>
      <c r="GCJ263" s="330"/>
      <c r="GCK263" s="322"/>
      <c r="GCL263" s="332"/>
      <c r="GCM263" s="333"/>
      <c r="GCN263" s="330"/>
      <c r="GCO263" s="322"/>
      <c r="GCP263" s="332"/>
      <c r="GCQ263" s="333"/>
      <c r="GCR263" s="330"/>
      <c r="GCS263" s="322"/>
      <c r="GCT263" s="332"/>
      <c r="GCU263" s="333"/>
      <c r="GCV263" s="330"/>
      <c r="GCW263" s="322"/>
      <c r="GCX263" s="332"/>
      <c r="GCY263" s="333"/>
      <c r="GCZ263" s="330"/>
      <c r="GDA263" s="322"/>
      <c r="GDB263" s="332"/>
      <c r="GDC263" s="333"/>
      <c r="GDD263" s="330"/>
      <c r="GDE263" s="322"/>
      <c r="GDF263" s="332"/>
      <c r="GDG263" s="333"/>
      <c r="GDH263" s="330"/>
      <c r="GDI263" s="322"/>
      <c r="GDJ263" s="332"/>
      <c r="GDK263" s="333"/>
      <c r="GDL263" s="330"/>
      <c r="GDM263" s="322"/>
      <c r="GDN263" s="332"/>
      <c r="GDO263" s="333"/>
      <c r="GDP263" s="330"/>
      <c r="GDQ263" s="322"/>
      <c r="GDR263" s="332"/>
      <c r="GDS263" s="333"/>
      <c r="GDT263" s="330"/>
      <c r="GDU263" s="322"/>
      <c r="GDV263" s="332"/>
      <c r="GDW263" s="333"/>
      <c r="GDX263" s="330"/>
      <c r="GDY263" s="322"/>
      <c r="GDZ263" s="332"/>
      <c r="GEA263" s="333"/>
      <c r="GEB263" s="330"/>
      <c r="GEC263" s="322"/>
      <c r="GED263" s="332"/>
      <c r="GEE263" s="333"/>
      <c r="GEF263" s="330"/>
      <c r="GEG263" s="322"/>
      <c r="GEH263" s="332"/>
      <c r="GEI263" s="333"/>
      <c r="GEJ263" s="330"/>
      <c r="GEK263" s="322"/>
      <c r="GEL263" s="332"/>
      <c r="GEM263" s="333"/>
      <c r="GEN263" s="330"/>
      <c r="GEO263" s="322"/>
      <c r="GEP263" s="332"/>
      <c r="GEQ263" s="333"/>
      <c r="GER263" s="330"/>
      <c r="GES263" s="322"/>
      <c r="GET263" s="332"/>
      <c r="GEU263" s="333"/>
      <c r="GEV263" s="330"/>
      <c r="GEW263" s="322"/>
      <c r="GEX263" s="332"/>
      <c r="GEY263" s="333"/>
      <c r="GEZ263" s="330"/>
      <c r="GFA263" s="322"/>
      <c r="GFB263" s="332"/>
      <c r="GFC263" s="333"/>
      <c r="GFD263" s="330"/>
      <c r="GFE263" s="322"/>
      <c r="GFF263" s="332"/>
      <c r="GFG263" s="333"/>
      <c r="GFH263" s="330"/>
      <c r="GFI263" s="322"/>
      <c r="GFJ263" s="332"/>
      <c r="GFK263" s="333"/>
      <c r="GFL263" s="330"/>
      <c r="GFM263" s="322"/>
      <c r="GFN263" s="332"/>
      <c r="GFO263" s="333"/>
      <c r="GFP263" s="330"/>
      <c r="GFQ263" s="322"/>
      <c r="GFR263" s="332"/>
      <c r="GFS263" s="333"/>
      <c r="GFT263" s="330"/>
      <c r="GFU263" s="322"/>
      <c r="GFV263" s="332"/>
      <c r="GFW263" s="333"/>
      <c r="GFX263" s="330"/>
      <c r="GFY263" s="322"/>
      <c r="GFZ263" s="332"/>
      <c r="GGA263" s="333"/>
      <c r="GGB263" s="330"/>
      <c r="GGC263" s="322"/>
      <c r="GGD263" s="332"/>
      <c r="GGE263" s="333"/>
      <c r="GGF263" s="330"/>
      <c r="GGG263" s="322"/>
      <c r="GGH263" s="332"/>
      <c r="GGI263" s="333"/>
      <c r="GGJ263" s="330"/>
      <c r="GGK263" s="322"/>
      <c r="GGL263" s="332"/>
      <c r="GGM263" s="333"/>
      <c r="GGN263" s="330"/>
      <c r="GGO263" s="322"/>
      <c r="GGP263" s="332"/>
      <c r="GGQ263" s="333"/>
      <c r="GGR263" s="330"/>
      <c r="GGS263" s="322"/>
      <c r="GGT263" s="332"/>
      <c r="GGU263" s="333"/>
      <c r="GGV263" s="330"/>
      <c r="GGW263" s="322"/>
      <c r="GGX263" s="332"/>
      <c r="GGY263" s="333"/>
      <c r="GGZ263" s="330"/>
      <c r="GHA263" s="322"/>
      <c r="GHB263" s="332"/>
      <c r="GHC263" s="333"/>
      <c r="GHD263" s="330"/>
      <c r="GHE263" s="322"/>
      <c r="GHF263" s="332"/>
      <c r="GHG263" s="333"/>
      <c r="GHH263" s="330"/>
      <c r="GHI263" s="322"/>
      <c r="GHJ263" s="332"/>
      <c r="GHK263" s="333"/>
      <c r="GHL263" s="330"/>
      <c r="GHM263" s="322"/>
      <c r="GHN263" s="332"/>
      <c r="GHO263" s="333"/>
      <c r="GHP263" s="330"/>
      <c r="GHQ263" s="322"/>
      <c r="GHR263" s="332"/>
      <c r="GHS263" s="333"/>
      <c r="GHT263" s="330"/>
      <c r="GHU263" s="322"/>
      <c r="GHV263" s="332"/>
      <c r="GHW263" s="333"/>
      <c r="GHX263" s="330"/>
      <c r="GHY263" s="322"/>
      <c r="GHZ263" s="332"/>
      <c r="GIA263" s="333"/>
      <c r="GIB263" s="330"/>
      <c r="GIC263" s="322"/>
      <c r="GID263" s="332"/>
      <c r="GIE263" s="333"/>
      <c r="GIF263" s="330"/>
      <c r="GIG263" s="322"/>
      <c r="GIH263" s="332"/>
      <c r="GII263" s="333"/>
      <c r="GIJ263" s="330"/>
      <c r="GIK263" s="322"/>
      <c r="GIL263" s="332"/>
      <c r="GIM263" s="333"/>
      <c r="GIN263" s="330"/>
      <c r="GIO263" s="322"/>
      <c r="GIP263" s="332"/>
      <c r="GIQ263" s="333"/>
      <c r="GIR263" s="330"/>
      <c r="GIS263" s="322"/>
      <c r="GIT263" s="332"/>
      <c r="GIU263" s="333"/>
      <c r="GIV263" s="330"/>
      <c r="GIW263" s="322"/>
      <c r="GIX263" s="332"/>
      <c r="GIY263" s="333"/>
      <c r="GIZ263" s="330"/>
      <c r="GJA263" s="322"/>
      <c r="GJB263" s="332"/>
      <c r="GJC263" s="333"/>
      <c r="GJD263" s="330"/>
      <c r="GJE263" s="322"/>
      <c r="GJF263" s="332"/>
      <c r="GJG263" s="333"/>
      <c r="GJH263" s="330"/>
      <c r="GJI263" s="322"/>
      <c r="GJJ263" s="332"/>
      <c r="GJK263" s="333"/>
      <c r="GJL263" s="330"/>
      <c r="GJM263" s="322"/>
      <c r="GJN263" s="332"/>
      <c r="GJO263" s="333"/>
      <c r="GJP263" s="330"/>
      <c r="GJQ263" s="322"/>
      <c r="GJR263" s="332"/>
      <c r="GJS263" s="333"/>
      <c r="GJT263" s="330"/>
      <c r="GJU263" s="322"/>
      <c r="GJV263" s="332"/>
      <c r="GJW263" s="333"/>
      <c r="GJX263" s="330"/>
      <c r="GJY263" s="322"/>
      <c r="GJZ263" s="332"/>
      <c r="GKA263" s="333"/>
      <c r="GKB263" s="330"/>
      <c r="GKC263" s="322"/>
      <c r="GKD263" s="332"/>
      <c r="GKE263" s="333"/>
      <c r="GKF263" s="330"/>
      <c r="GKG263" s="322"/>
      <c r="GKH263" s="332"/>
      <c r="GKI263" s="333"/>
      <c r="GKJ263" s="330"/>
      <c r="GKK263" s="322"/>
      <c r="GKL263" s="332"/>
      <c r="GKM263" s="333"/>
      <c r="GKN263" s="330"/>
      <c r="GKO263" s="322"/>
      <c r="GKP263" s="332"/>
      <c r="GKQ263" s="333"/>
      <c r="GKR263" s="330"/>
      <c r="GKS263" s="322"/>
      <c r="GKT263" s="332"/>
      <c r="GKU263" s="333"/>
      <c r="GKV263" s="330"/>
      <c r="GKW263" s="322"/>
      <c r="GKX263" s="332"/>
      <c r="GKY263" s="333"/>
      <c r="GKZ263" s="330"/>
      <c r="GLA263" s="322"/>
      <c r="GLB263" s="332"/>
      <c r="GLC263" s="333"/>
      <c r="GLD263" s="330"/>
      <c r="GLE263" s="322"/>
      <c r="GLF263" s="332"/>
      <c r="GLG263" s="333"/>
      <c r="GLH263" s="330"/>
      <c r="GLI263" s="322"/>
      <c r="GLJ263" s="332"/>
      <c r="GLK263" s="333"/>
      <c r="GLL263" s="330"/>
      <c r="GLM263" s="322"/>
      <c r="GLN263" s="332"/>
      <c r="GLO263" s="333"/>
      <c r="GLP263" s="330"/>
      <c r="GLQ263" s="322"/>
      <c r="GLR263" s="332"/>
      <c r="GLS263" s="333"/>
      <c r="GLT263" s="330"/>
      <c r="GLU263" s="322"/>
      <c r="GLV263" s="332"/>
      <c r="GLW263" s="333"/>
      <c r="GLX263" s="330"/>
      <c r="GLY263" s="322"/>
      <c r="GLZ263" s="332"/>
      <c r="GMA263" s="333"/>
      <c r="GMB263" s="330"/>
      <c r="GMC263" s="322"/>
      <c r="GMD263" s="332"/>
      <c r="GME263" s="333"/>
      <c r="GMF263" s="330"/>
      <c r="GMG263" s="322"/>
      <c r="GMH263" s="332"/>
      <c r="GMI263" s="333"/>
      <c r="GMJ263" s="330"/>
      <c r="GMK263" s="322"/>
      <c r="GML263" s="332"/>
      <c r="GMM263" s="333"/>
      <c r="GMN263" s="330"/>
      <c r="GMO263" s="322"/>
      <c r="GMP263" s="332"/>
      <c r="GMQ263" s="333"/>
      <c r="GMR263" s="330"/>
      <c r="GMS263" s="322"/>
      <c r="GMT263" s="332"/>
      <c r="GMU263" s="333"/>
      <c r="GMV263" s="330"/>
      <c r="GMW263" s="322"/>
      <c r="GMX263" s="332"/>
      <c r="GMY263" s="333"/>
      <c r="GMZ263" s="330"/>
      <c r="GNA263" s="322"/>
      <c r="GNB263" s="332"/>
      <c r="GNC263" s="333"/>
      <c r="GND263" s="330"/>
      <c r="GNE263" s="322"/>
      <c r="GNF263" s="332"/>
      <c r="GNG263" s="333"/>
      <c r="GNH263" s="330"/>
      <c r="GNI263" s="322"/>
      <c r="GNJ263" s="332"/>
      <c r="GNK263" s="333"/>
      <c r="GNL263" s="330"/>
      <c r="GNM263" s="322"/>
      <c r="GNN263" s="332"/>
      <c r="GNO263" s="333"/>
      <c r="GNP263" s="330"/>
      <c r="GNQ263" s="322"/>
      <c r="GNR263" s="332"/>
      <c r="GNS263" s="333"/>
      <c r="GNT263" s="330"/>
      <c r="GNU263" s="322"/>
      <c r="GNV263" s="332"/>
      <c r="GNW263" s="333"/>
      <c r="GNX263" s="330"/>
      <c r="GNY263" s="322"/>
      <c r="GNZ263" s="332"/>
      <c r="GOA263" s="333"/>
      <c r="GOB263" s="330"/>
      <c r="GOC263" s="322"/>
      <c r="GOD263" s="332"/>
      <c r="GOE263" s="333"/>
      <c r="GOF263" s="330"/>
      <c r="GOG263" s="322"/>
      <c r="GOH263" s="332"/>
      <c r="GOI263" s="333"/>
      <c r="GOJ263" s="330"/>
      <c r="GOK263" s="322"/>
      <c r="GOL263" s="332"/>
      <c r="GOM263" s="333"/>
      <c r="GON263" s="330"/>
      <c r="GOO263" s="322"/>
      <c r="GOP263" s="332"/>
      <c r="GOQ263" s="333"/>
      <c r="GOR263" s="330"/>
      <c r="GOS263" s="322"/>
      <c r="GOT263" s="332"/>
      <c r="GOU263" s="333"/>
      <c r="GOV263" s="330"/>
      <c r="GOW263" s="322"/>
      <c r="GOX263" s="332"/>
      <c r="GOY263" s="333"/>
      <c r="GOZ263" s="330"/>
      <c r="GPA263" s="322"/>
      <c r="GPB263" s="332"/>
      <c r="GPC263" s="333"/>
      <c r="GPD263" s="330"/>
      <c r="GPE263" s="322"/>
      <c r="GPF263" s="332"/>
      <c r="GPG263" s="333"/>
      <c r="GPH263" s="330"/>
      <c r="GPI263" s="322"/>
      <c r="GPJ263" s="332"/>
      <c r="GPK263" s="333"/>
      <c r="GPL263" s="330"/>
      <c r="GPM263" s="322"/>
      <c r="GPN263" s="332"/>
      <c r="GPO263" s="333"/>
      <c r="GPP263" s="330"/>
      <c r="GPQ263" s="322"/>
      <c r="GPR263" s="332"/>
      <c r="GPS263" s="333"/>
      <c r="GPT263" s="330"/>
      <c r="GPU263" s="322"/>
      <c r="GPV263" s="332"/>
      <c r="GPW263" s="333"/>
      <c r="GPX263" s="330"/>
      <c r="GPY263" s="322"/>
      <c r="GPZ263" s="332"/>
      <c r="GQA263" s="333"/>
      <c r="GQB263" s="330"/>
      <c r="GQC263" s="322"/>
      <c r="GQD263" s="332"/>
      <c r="GQE263" s="333"/>
      <c r="GQF263" s="330"/>
      <c r="GQG263" s="322"/>
      <c r="GQH263" s="332"/>
      <c r="GQI263" s="333"/>
      <c r="GQJ263" s="330"/>
      <c r="GQK263" s="322"/>
      <c r="GQL263" s="332"/>
      <c r="GQM263" s="333"/>
      <c r="GQN263" s="330"/>
      <c r="GQO263" s="322"/>
      <c r="GQP263" s="332"/>
      <c r="GQQ263" s="333"/>
      <c r="GQR263" s="330"/>
      <c r="GQS263" s="322"/>
      <c r="GQT263" s="332"/>
      <c r="GQU263" s="333"/>
      <c r="GQV263" s="330"/>
      <c r="GQW263" s="322"/>
      <c r="GQX263" s="332"/>
      <c r="GQY263" s="333"/>
      <c r="GQZ263" s="330"/>
      <c r="GRA263" s="322"/>
      <c r="GRB263" s="332"/>
      <c r="GRC263" s="333"/>
      <c r="GRD263" s="330"/>
      <c r="GRE263" s="322"/>
      <c r="GRF263" s="332"/>
      <c r="GRG263" s="333"/>
      <c r="GRH263" s="330"/>
      <c r="GRI263" s="322"/>
      <c r="GRJ263" s="332"/>
      <c r="GRK263" s="333"/>
      <c r="GRL263" s="330"/>
      <c r="GRM263" s="322"/>
      <c r="GRN263" s="332"/>
      <c r="GRO263" s="333"/>
      <c r="GRP263" s="330"/>
      <c r="GRQ263" s="322"/>
      <c r="GRR263" s="332"/>
      <c r="GRS263" s="333"/>
      <c r="GRT263" s="330"/>
      <c r="GRU263" s="322"/>
      <c r="GRV263" s="332"/>
      <c r="GRW263" s="333"/>
      <c r="GRX263" s="330"/>
      <c r="GRY263" s="322"/>
      <c r="GRZ263" s="332"/>
      <c r="GSA263" s="333"/>
      <c r="GSB263" s="330"/>
      <c r="GSC263" s="322"/>
      <c r="GSD263" s="332"/>
      <c r="GSE263" s="333"/>
      <c r="GSF263" s="330"/>
      <c r="GSG263" s="322"/>
      <c r="GSH263" s="332"/>
      <c r="GSI263" s="333"/>
      <c r="GSJ263" s="330"/>
      <c r="GSK263" s="322"/>
      <c r="GSL263" s="332"/>
      <c r="GSM263" s="333"/>
      <c r="GSN263" s="330"/>
      <c r="GSO263" s="322"/>
      <c r="GSP263" s="332"/>
      <c r="GSQ263" s="333"/>
      <c r="GSR263" s="330"/>
      <c r="GSS263" s="322"/>
      <c r="GST263" s="332"/>
      <c r="GSU263" s="333"/>
      <c r="GSV263" s="330"/>
      <c r="GSW263" s="322"/>
      <c r="GSX263" s="332"/>
      <c r="GSY263" s="333"/>
      <c r="GSZ263" s="330"/>
      <c r="GTA263" s="322"/>
      <c r="GTB263" s="332"/>
      <c r="GTC263" s="333"/>
      <c r="GTD263" s="330"/>
      <c r="GTE263" s="322"/>
      <c r="GTF263" s="332"/>
      <c r="GTG263" s="333"/>
      <c r="GTH263" s="330"/>
      <c r="GTI263" s="322"/>
      <c r="GTJ263" s="332"/>
      <c r="GTK263" s="333"/>
      <c r="GTL263" s="330"/>
      <c r="GTM263" s="322"/>
      <c r="GTN263" s="332"/>
      <c r="GTO263" s="333"/>
      <c r="GTP263" s="330"/>
      <c r="GTQ263" s="322"/>
      <c r="GTR263" s="332"/>
      <c r="GTS263" s="333"/>
      <c r="GTT263" s="330"/>
      <c r="GTU263" s="322"/>
      <c r="GTV263" s="332"/>
      <c r="GTW263" s="333"/>
      <c r="GTX263" s="330"/>
      <c r="GTY263" s="322"/>
      <c r="GTZ263" s="332"/>
      <c r="GUA263" s="333"/>
      <c r="GUB263" s="330"/>
      <c r="GUC263" s="322"/>
      <c r="GUD263" s="332"/>
      <c r="GUE263" s="333"/>
      <c r="GUF263" s="330"/>
      <c r="GUG263" s="322"/>
      <c r="GUH263" s="332"/>
      <c r="GUI263" s="333"/>
      <c r="GUJ263" s="330"/>
      <c r="GUK263" s="322"/>
      <c r="GUL263" s="332"/>
      <c r="GUM263" s="333"/>
      <c r="GUN263" s="330"/>
      <c r="GUO263" s="322"/>
      <c r="GUP263" s="332"/>
      <c r="GUQ263" s="333"/>
      <c r="GUR263" s="330"/>
      <c r="GUS263" s="322"/>
      <c r="GUT263" s="332"/>
      <c r="GUU263" s="333"/>
      <c r="GUV263" s="330"/>
      <c r="GUW263" s="322"/>
      <c r="GUX263" s="332"/>
      <c r="GUY263" s="333"/>
      <c r="GUZ263" s="330"/>
      <c r="GVA263" s="322"/>
      <c r="GVB263" s="332"/>
      <c r="GVC263" s="333"/>
      <c r="GVD263" s="330"/>
      <c r="GVE263" s="322"/>
      <c r="GVF263" s="332"/>
      <c r="GVG263" s="333"/>
      <c r="GVH263" s="330"/>
      <c r="GVI263" s="322"/>
      <c r="GVJ263" s="332"/>
      <c r="GVK263" s="333"/>
      <c r="GVL263" s="330"/>
      <c r="GVM263" s="322"/>
      <c r="GVN263" s="332"/>
      <c r="GVO263" s="333"/>
      <c r="GVP263" s="330"/>
      <c r="GVQ263" s="322"/>
      <c r="GVR263" s="332"/>
      <c r="GVS263" s="333"/>
      <c r="GVT263" s="330"/>
      <c r="GVU263" s="322"/>
      <c r="GVV263" s="332"/>
      <c r="GVW263" s="333"/>
      <c r="GVX263" s="330"/>
      <c r="GVY263" s="322"/>
      <c r="GVZ263" s="332"/>
      <c r="GWA263" s="333"/>
      <c r="GWB263" s="330"/>
      <c r="GWC263" s="322"/>
      <c r="GWD263" s="332"/>
      <c r="GWE263" s="333"/>
      <c r="GWF263" s="330"/>
      <c r="GWG263" s="322"/>
      <c r="GWH263" s="332"/>
      <c r="GWI263" s="333"/>
      <c r="GWJ263" s="330"/>
      <c r="GWK263" s="322"/>
      <c r="GWL263" s="332"/>
      <c r="GWM263" s="333"/>
      <c r="GWN263" s="330"/>
      <c r="GWO263" s="322"/>
      <c r="GWP263" s="332"/>
      <c r="GWQ263" s="333"/>
      <c r="GWR263" s="330"/>
      <c r="GWS263" s="322"/>
      <c r="GWT263" s="332"/>
      <c r="GWU263" s="333"/>
      <c r="GWV263" s="330"/>
      <c r="GWW263" s="322"/>
      <c r="GWX263" s="332"/>
      <c r="GWY263" s="333"/>
      <c r="GWZ263" s="330"/>
      <c r="GXA263" s="322"/>
      <c r="GXB263" s="332"/>
      <c r="GXC263" s="333"/>
      <c r="GXD263" s="330"/>
      <c r="GXE263" s="322"/>
      <c r="GXF263" s="332"/>
      <c r="GXG263" s="333"/>
      <c r="GXH263" s="330"/>
      <c r="GXI263" s="322"/>
      <c r="GXJ263" s="332"/>
      <c r="GXK263" s="333"/>
      <c r="GXL263" s="330"/>
      <c r="GXM263" s="322"/>
      <c r="GXN263" s="332"/>
      <c r="GXO263" s="333"/>
      <c r="GXP263" s="330"/>
      <c r="GXQ263" s="322"/>
      <c r="GXR263" s="332"/>
      <c r="GXS263" s="333"/>
      <c r="GXT263" s="330"/>
      <c r="GXU263" s="322"/>
      <c r="GXV263" s="332"/>
      <c r="GXW263" s="333"/>
      <c r="GXX263" s="330"/>
      <c r="GXY263" s="322"/>
      <c r="GXZ263" s="332"/>
      <c r="GYA263" s="333"/>
      <c r="GYB263" s="330"/>
      <c r="GYC263" s="322"/>
      <c r="GYD263" s="332"/>
      <c r="GYE263" s="333"/>
      <c r="GYF263" s="330"/>
      <c r="GYG263" s="322"/>
      <c r="GYH263" s="332"/>
      <c r="GYI263" s="333"/>
      <c r="GYJ263" s="330"/>
      <c r="GYK263" s="322"/>
      <c r="GYL263" s="332"/>
      <c r="GYM263" s="333"/>
      <c r="GYN263" s="330"/>
      <c r="GYO263" s="322"/>
      <c r="GYP263" s="332"/>
      <c r="GYQ263" s="333"/>
      <c r="GYR263" s="330"/>
      <c r="GYS263" s="322"/>
      <c r="GYT263" s="332"/>
      <c r="GYU263" s="333"/>
      <c r="GYV263" s="330"/>
      <c r="GYW263" s="322"/>
      <c r="GYX263" s="332"/>
      <c r="GYY263" s="333"/>
      <c r="GYZ263" s="330"/>
      <c r="GZA263" s="322"/>
      <c r="GZB263" s="332"/>
      <c r="GZC263" s="333"/>
      <c r="GZD263" s="330"/>
      <c r="GZE263" s="322"/>
      <c r="GZF263" s="332"/>
      <c r="GZG263" s="333"/>
      <c r="GZH263" s="330"/>
      <c r="GZI263" s="322"/>
      <c r="GZJ263" s="332"/>
      <c r="GZK263" s="333"/>
      <c r="GZL263" s="330"/>
      <c r="GZM263" s="322"/>
      <c r="GZN263" s="332"/>
      <c r="GZO263" s="333"/>
      <c r="GZP263" s="330"/>
      <c r="GZQ263" s="322"/>
      <c r="GZR263" s="332"/>
      <c r="GZS263" s="333"/>
      <c r="GZT263" s="330"/>
      <c r="GZU263" s="322"/>
      <c r="GZV263" s="332"/>
      <c r="GZW263" s="333"/>
      <c r="GZX263" s="330"/>
      <c r="GZY263" s="322"/>
      <c r="GZZ263" s="332"/>
      <c r="HAA263" s="333"/>
      <c r="HAB263" s="330"/>
      <c r="HAC263" s="322"/>
      <c r="HAD263" s="332"/>
      <c r="HAE263" s="333"/>
      <c r="HAF263" s="330"/>
      <c r="HAG263" s="322"/>
      <c r="HAH263" s="332"/>
      <c r="HAI263" s="333"/>
      <c r="HAJ263" s="330"/>
      <c r="HAK263" s="322"/>
      <c r="HAL263" s="332"/>
      <c r="HAM263" s="333"/>
      <c r="HAN263" s="330"/>
      <c r="HAO263" s="322"/>
      <c r="HAP263" s="332"/>
      <c r="HAQ263" s="333"/>
      <c r="HAR263" s="330"/>
      <c r="HAS263" s="322"/>
      <c r="HAT263" s="332"/>
      <c r="HAU263" s="333"/>
      <c r="HAV263" s="330"/>
      <c r="HAW263" s="322"/>
      <c r="HAX263" s="332"/>
      <c r="HAY263" s="333"/>
      <c r="HAZ263" s="330"/>
      <c r="HBA263" s="322"/>
      <c r="HBB263" s="332"/>
      <c r="HBC263" s="333"/>
      <c r="HBD263" s="330"/>
      <c r="HBE263" s="322"/>
      <c r="HBF263" s="332"/>
      <c r="HBG263" s="333"/>
      <c r="HBH263" s="330"/>
      <c r="HBI263" s="322"/>
      <c r="HBJ263" s="332"/>
      <c r="HBK263" s="333"/>
      <c r="HBL263" s="330"/>
      <c r="HBM263" s="322"/>
      <c r="HBN263" s="332"/>
      <c r="HBO263" s="333"/>
      <c r="HBP263" s="330"/>
      <c r="HBQ263" s="322"/>
      <c r="HBR263" s="332"/>
      <c r="HBS263" s="333"/>
      <c r="HBT263" s="330"/>
      <c r="HBU263" s="322"/>
      <c r="HBV263" s="332"/>
      <c r="HBW263" s="333"/>
      <c r="HBX263" s="330"/>
      <c r="HBY263" s="322"/>
      <c r="HBZ263" s="332"/>
      <c r="HCA263" s="333"/>
      <c r="HCB263" s="330"/>
      <c r="HCC263" s="322"/>
      <c r="HCD263" s="332"/>
      <c r="HCE263" s="333"/>
      <c r="HCF263" s="330"/>
      <c r="HCG263" s="322"/>
      <c r="HCH263" s="332"/>
      <c r="HCI263" s="333"/>
      <c r="HCJ263" s="330"/>
      <c r="HCK263" s="322"/>
      <c r="HCL263" s="332"/>
      <c r="HCM263" s="333"/>
      <c r="HCN263" s="330"/>
      <c r="HCO263" s="322"/>
      <c r="HCP263" s="332"/>
      <c r="HCQ263" s="333"/>
      <c r="HCR263" s="330"/>
      <c r="HCS263" s="322"/>
      <c r="HCT263" s="332"/>
      <c r="HCU263" s="333"/>
      <c r="HCV263" s="330"/>
      <c r="HCW263" s="322"/>
      <c r="HCX263" s="332"/>
      <c r="HCY263" s="333"/>
      <c r="HCZ263" s="330"/>
      <c r="HDA263" s="322"/>
      <c r="HDB263" s="332"/>
      <c r="HDC263" s="333"/>
      <c r="HDD263" s="330"/>
      <c r="HDE263" s="322"/>
      <c r="HDF263" s="332"/>
      <c r="HDG263" s="333"/>
      <c r="HDH263" s="330"/>
      <c r="HDI263" s="322"/>
      <c r="HDJ263" s="332"/>
      <c r="HDK263" s="333"/>
      <c r="HDL263" s="330"/>
      <c r="HDM263" s="322"/>
      <c r="HDN263" s="332"/>
      <c r="HDO263" s="333"/>
      <c r="HDP263" s="330"/>
      <c r="HDQ263" s="322"/>
      <c r="HDR263" s="332"/>
      <c r="HDS263" s="333"/>
      <c r="HDT263" s="330"/>
      <c r="HDU263" s="322"/>
      <c r="HDV263" s="332"/>
      <c r="HDW263" s="333"/>
      <c r="HDX263" s="330"/>
      <c r="HDY263" s="322"/>
      <c r="HDZ263" s="332"/>
      <c r="HEA263" s="333"/>
      <c r="HEB263" s="330"/>
      <c r="HEC263" s="322"/>
      <c r="HED263" s="332"/>
      <c r="HEE263" s="333"/>
      <c r="HEF263" s="330"/>
      <c r="HEG263" s="322"/>
      <c r="HEH263" s="332"/>
      <c r="HEI263" s="333"/>
      <c r="HEJ263" s="330"/>
      <c r="HEK263" s="322"/>
      <c r="HEL263" s="332"/>
      <c r="HEM263" s="333"/>
      <c r="HEN263" s="330"/>
      <c r="HEO263" s="322"/>
      <c r="HEP263" s="332"/>
      <c r="HEQ263" s="333"/>
      <c r="HER263" s="330"/>
      <c r="HES263" s="322"/>
      <c r="HET263" s="332"/>
      <c r="HEU263" s="333"/>
      <c r="HEV263" s="330"/>
      <c r="HEW263" s="322"/>
      <c r="HEX263" s="332"/>
      <c r="HEY263" s="333"/>
      <c r="HEZ263" s="330"/>
      <c r="HFA263" s="322"/>
      <c r="HFB263" s="332"/>
      <c r="HFC263" s="333"/>
      <c r="HFD263" s="330"/>
      <c r="HFE263" s="322"/>
      <c r="HFF263" s="332"/>
      <c r="HFG263" s="333"/>
      <c r="HFH263" s="330"/>
      <c r="HFI263" s="322"/>
      <c r="HFJ263" s="332"/>
      <c r="HFK263" s="333"/>
      <c r="HFL263" s="330"/>
      <c r="HFM263" s="322"/>
      <c r="HFN263" s="332"/>
      <c r="HFO263" s="333"/>
      <c r="HFP263" s="330"/>
      <c r="HFQ263" s="322"/>
      <c r="HFR263" s="332"/>
      <c r="HFS263" s="333"/>
      <c r="HFT263" s="330"/>
      <c r="HFU263" s="322"/>
      <c r="HFV263" s="332"/>
      <c r="HFW263" s="333"/>
      <c r="HFX263" s="330"/>
      <c r="HFY263" s="322"/>
      <c r="HFZ263" s="332"/>
      <c r="HGA263" s="333"/>
      <c r="HGB263" s="330"/>
      <c r="HGC263" s="322"/>
      <c r="HGD263" s="332"/>
      <c r="HGE263" s="333"/>
      <c r="HGF263" s="330"/>
      <c r="HGG263" s="322"/>
      <c r="HGH263" s="332"/>
      <c r="HGI263" s="333"/>
      <c r="HGJ263" s="330"/>
      <c r="HGK263" s="322"/>
      <c r="HGL263" s="332"/>
      <c r="HGM263" s="333"/>
      <c r="HGN263" s="330"/>
      <c r="HGO263" s="322"/>
      <c r="HGP263" s="332"/>
      <c r="HGQ263" s="333"/>
      <c r="HGR263" s="330"/>
      <c r="HGS263" s="322"/>
      <c r="HGT263" s="332"/>
      <c r="HGU263" s="333"/>
      <c r="HGV263" s="330"/>
      <c r="HGW263" s="322"/>
      <c r="HGX263" s="332"/>
      <c r="HGY263" s="333"/>
      <c r="HGZ263" s="330"/>
      <c r="HHA263" s="322"/>
      <c r="HHB263" s="332"/>
      <c r="HHC263" s="333"/>
      <c r="HHD263" s="330"/>
      <c r="HHE263" s="322"/>
      <c r="HHF263" s="332"/>
      <c r="HHG263" s="333"/>
      <c r="HHH263" s="330"/>
      <c r="HHI263" s="322"/>
      <c r="HHJ263" s="332"/>
      <c r="HHK263" s="333"/>
      <c r="HHL263" s="330"/>
      <c r="HHM263" s="322"/>
      <c r="HHN263" s="332"/>
      <c r="HHO263" s="333"/>
      <c r="HHP263" s="330"/>
      <c r="HHQ263" s="322"/>
      <c r="HHR263" s="332"/>
      <c r="HHS263" s="333"/>
      <c r="HHT263" s="330"/>
      <c r="HHU263" s="322"/>
      <c r="HHV263" s="332"/>
      <c r="HHW263" s="333"/>
      <c r="HHX263" s="330"/>
      <c r="HHY263" s="322"/>
      <c r="HHZ263" s="332"/>
      <c r="HIA263" s="333"/>
      <c r="HIB263" s="330"/>
      <c r="HIC263" s="322"/>
      <c r="HID263" s="332"/>
      <c r="HIE263" s="333"/>
      <c r="HIF263" s="330"/>
      <c r="HIG263" s="322"/>
      <c r="HIH263" s="332"/>
      <c r="HII263" s="333"/>
      <c r="HIJ263" s="330"/>
      <c r="HIK263" s="322"/>
      <c r="HIL263" s="332"/>
      <c r="HIM263" s="333"/>
      <c r="HIN263" s="330"/>
      <c r="HIO263" s="322"/>
      <c r="HIP263" s="332"/>
      <c r="HIQ263" s="333"/>
      <c r="HIR263" s="330"/>
      <c r="HIS263" s="322"/>
      <c r="HIT263" s="332"/>
      <c r="HIU263" s="333"/>
      <c r="HIV263" s="330"/>
      <c r="HIW263" s="322"/>
      <c r="HIX263" s="332"/>
      <c r="HIY263" s="333"/>
      <c r="HIZ263" s="330"/>
      <c r="HJA263" s="322"/>
      <c r="HJB263" s="332"/>
      <c r="HJC263" s="333"/>
      <c r="HJD263" s="330"/>
      <c r="HJE263" s="322"/>
      <c r="HJF263" s="332"/>
      <c r="HJG263" s="333"/>
      <c r="HJH263" s="330"/>
      <c r="HJI263" s="322"/>
      <c r="HJJ263" s="332"/>
      <c r="HJK263" s="333"/>
      <c r="HJL263" s="330"/>
      <c r="HJM263" s="322"/>
      <c r="HJN263" s="332"/>
      <c r="HJO263" s="333"/>
      <c r="HJP263" s="330"/>
      <c r="HJQ263" s="322"/>
      <c r="HJR263" s="332"/>
      <c r="HJS263" s="333"/>
      <c r="HJT263" s="330"/>
      <c r="HJU263" s="322"/>
      <c r="HJV263" s="332"/>
      <c r="HJW263" s="333"/>
      <c r="HJX263" s="330"/>
      <c r="HJY263" s="322"/>
      <c r="HJZ263" s="332"/>
      <c r="HKA263" s="333"/>
      <c r="HKB263" s="330"/>
      <c r="HKC263" s="322"/>
      <c r="HKD263" s="332"/>
      <c r="HKE263" s="333"/>
      <c r="HKF263" s="330"/>
      <c r="HKG263" s="322"/>
      <c r="HKH263" s="332"/>
      <c r="HKI263" s="333"/>
      <c r="HKJ263" s="330"/>
      <c r="HKK263" s="322"/>
      <c r="HKL263" s="332"/>
      <c r="HKM263" s="333"/>
      <c r="HKN263" s="330"/>
      <c r="HKO263" s="322"/>
      <c r="HKP263" s="332"/>
      <c r="HKQ263" s="333"/>
      <c r="HKR263" s="330"/>
      <c r="HKS263" s="322"/>
      <c r="HKT263" s="332"/>
      <c r="HKU263" s="333"/>
      <c r="HKV263" s="330"/>
      <c r="HKW263" s="322"/>
      <c r="HKX263" s="332"/>
      <c r="HKY263" s="333"/>
      <c r="HKZ263" s="330"/>
      <c r="HLA263" s="322"/>
      <c r="HLB263" s="332"/>
      <c r="HLC263" s="333"/>
      <c r="HLD263" s="330"/>
      <c r="HLE263" s="322"/>
      <c r="HLF263" s="332"/>
      <c r="HLG263" s="333"/>
      <c r="HLH263" s="330"/>
      <c r="HLI263" s="322"/>
      <c r="HLJ263" s="332"/>
      <c r="HLK263" s="333"/>
      <c r="HLL263" s="330"/>
      <c r="HLM263" s="322"/>
      <c r="HLN263" s="332"/>
      <c r="HLO263" s="333"/>
      <c r="HLP263" s="330"/>
      <c r="HLQ263" s="322"/>
      <c r="HLR263" s="332"/>
      <c r="HLS263" s="333"/>
      <c r="HLT263" s="330"/>
      <c r="HLU263" s="322"/>
      <c r="HLV263" s="332"/>
      <c r="HLW263" s="333"/>
      <c r="HLX263" s="330"/>
      <c r="HLY263" s="322"/>
      <c r="HLZ263" s="332"/>
      <c r="HMA263" s="333"/>
      <c r="HMB263" s="330"/>
      <c r="HMC263" s="322"/>
      <c r="HMD263" s="332"/>
      <c r="HME263" s="333"/>
      <c r="HMF263" s="330"/>
      <c r="HMG263" s="322"/>
      <c r="HMH263" s="332"/>
      <c r="HMI263" s="333"/>
      <c r="HMJ263" s="330"/>
      <c r="HMK263" s="322"/>
      <c r="HML263" s="332"/>
      <c r="HMM263" s="333"/>
      <c r="HMN263" s="330"/>
      <c r="HMO263" s="322"/>
      <c r="HMP263" s="332"/>
      <c r="HMQ263" s="333"/>
      <c r="HMR263" s="330"/>
      <c r="HMS263" s="322"/>
      <c r="HMT263" s="332"/>
      <c r="HMU263" s="333"/>
      <c r="HMV263" s="330"/>
      <c r="HMW263" s="322"/>
      <c r="HMX263" s="332"/>
      <c r="HMY263" s="333"/>
      <c r="HMZ263" s="330"/>
      <c r="HNA263" s="322"/>
      <c r="HNB263" s="332"/>
      <c r="HNC263" s="333"/>
      <c r="HND263" s="330"/>
      <c r="HNE263" s="322"/>
      <c r="HNF263" s="332"/>
      <c r="HNG263" s="333"/>
      <c r="HNH263" s="330"/>
      <c r="HNI263" s="322"/>
      <c r="HNJ263" s="332"/>
      <c r="HNK263" s="333"/>
      <c r="HNL263" s="330"/>
      <c r="HNM263" s="322"/>
      <c r="HNN263" s="332"/>
      <c r="HNO263" s="333"/>
      <c r="HNP263" s="330"/>
      <c r="HNQ263" s="322"/>
      <c r="HNR263" s="332"/>
      <c r="HNS263" s="333"/>
      <c r="HNT263" s="330"/>
      <c r="HNU263" s="322"/>
      <c r="HNV263" s="332"/>
      <c r="HNW263" s="333"/>
      <c r="HNX263" s="330"/>
      <c r="HNY263" s="322"/>
      <c r="HNZ263" s="332"/>
      <c r="HOA263" s="333"/>
      <c r="HOB263" s="330"/>
      <c r="HOC263" s="322"/>
      <c r="HOD263" s="332"/>
      <c r="HOE263" s="333"/>
      <c r="HOF263" s="330"/>
      <c r="HOG263" s="322"/>
      <c r="HOH263" s="332"/>
      <c r="HOI263" s="333"/>
      <c r="HOJ263" s="330"/>
      <c r="HOK263" s="322"/>
      <c r="HOL263" s="332"/>
      <c r="HOM263" s="333"/>
      <c r="HON263" s="330"/>
      <c r="HOO263" s="322"/>
      <c r="HOP263" s="332"/>
      <c r="HOQ263" s="333"/>
      <c r="HOR263" s="330"/>
      <c r="HOS263" s="322"/>
      <c r="HOT263" s="332"/>
      <c r="HOU263" s="333"/>
      <c r="HOV263" s="330"/>
      <c r="HOW263" s="322"/>
      <c r="HOX263" s="332"/>
      <c r="HOY263" s="333"/>
      <c r="HOZ263" s="330"/>
      <c r="HPA263" s="322"/>
      <c r="HPB263" s="332"/>
      <c r="HPC263" s="333"/>
      <c r="HPD263" s="330"/>
      <c r="HPE263" s="322"/>
      <c r="HPF263" s="332"/>
      <c r="HPG263" s="333"/>
      <c r="HPH263" s="330"/>
      <c r="HPI263" s="322"/>
      <c r="HPJ263" s="332"/>
      <c r="HPK263" s="333"/>
      <c r="HPL263" s="330"/>
      <c r="HPM263" s="322"/>
      <c r="HPN263" s="332"/>
      <c r="HPO263" s="333"/>
      <c r="HPP263" s="330"/>
      <c r="HPQ263" s="322"/>
      <c r="HPR263" s="332"/>
      <c r="HPS263" s="333"/>
      <c r="HPT263" s="330"/>
      <c r="HPU263" s="322"/>
      <c r="HPV263" s="332"/>
      <c r="HPW263" s="333"/>
      <c r="HPX263" s="330"/>
      <c r="HPY263" s="322"/>
      <c r="HPZ263" s="332"/>
      <c r="HQA263" s="333"/>
      <c r="HQB263" s="330"/>
      <c r="HQC263" s="322"/>
      <c r="HQD263" s="332"/>
      <c r="HQE263" s="333"/>
      <c r="HQF263" s="330"/>
      <c r="HQG263" s="322"/>
      <c r="HQH263" s="332"/>
      <c r="HQI263" s="333"/>
      <c r="HQJ263" s="330"/>
      <c r="HQK263" s="322"/>
      <c r="HQL263" s="332"/>
      <c r="HQM263" s="333"/>
      <c r="HQN263" s="330"/>
      <c r="HQO263" s="322"/>
      <c r="HQP263" s="332"/>
      <c r="HQQ263" s="333"/>
      <c r="HQR263" s="330"/>
      <c r="HQS263" s="322"/>
      <c r="HQT263" s="332"/>
      <c r="HQU263" s="333"/>
      <c r="HQV263" s="330"/>
      <c r="HQW263" s="322"/>
      <c r="HQX263" s="332"/>
      <c r="HQY263" s="333"/>
      <c r="HQZ263" s="330"/>
      <c r="HRA263" s="322"/>
      <c r="HRB263" s="332"/>
      <c r="HRC263" s="333"/>
      <c r="HRD263" s="330"/>
      <c r="HRE263" s="322"/>
      <c r="HRF263" s="332"/>
      <c r="HRG263" s="333"/>
      <c r="HRH263" s="330"/>
      <c r="HRI263" s="322"/>
      <c r="HRJ263" s="332"/>
      <c r="HRK263" s="333"/>
      <c r="HRL263" s="330"/>
      <c r="HRM263" s="322"/>
      <c r="HRN263" s="332"/>
      <c r="HRO263" s="333"/>
      <c r="HRP263" s="330"/>
      <c r="HRQ263" s="322"/>
      <c r="HRR263" s="332"/>
      <c r="HRS263" s="333"/>
      <c r="HRT263" s="330"/>
      <c r="HRU263" s="322"/>
      <c r="HRV263" s="332"/>
      <c r="HRW263" s="333"/>
      <c r="HRX263" s="330"/>
      <c r="HRY263" s="322"/>
      <c r="HRZ263" s="332"/>
      <c r="HSA263" s="333"/>
      <c r="HSB263" s="330"/>
      <c r="HSC263" s="322"/>
      <c r="HSD263" s="332"/>
      <c r="HSE263" s="333"/>
      <c r="HSF263" s="330"/>
      <c r="HSG263" s="322"/>
      <c r="HSH263" s="332"/>
      <c r="HSI263" s="333"/>
      <c r="HSJ263" s="330"/>
      <c r="HSK263" s="322"/>
      <c r="HSL263" s="332"/>
      <c r="HSM263" s="333"/>
      <c r="HSN263" s="330"/>
      <c r="HSO263" s="322"/>
      <c r="HSP263" s="332"/>
      <c r="HSQ263" s="333"/>
      <c r="HSR263" s="330"/>
      <c r="HSS263" s="322"/>
      <c r="HST263" s="332"/>
      <c r="HSU263" s="333"/>
      <c r="HSV263" s="330"/>
      <c r="HSW263" s="322"/>
      <c r="HSX263" s="332"/>
      <c r="HSY263" s="333"/>
      <c r="HSZ263" s="330"/>
      <c r="HTA263" s="322"/>
      <c r="HTB263" s="332"/>
      <c r="HTC263" s="333"/>
      <c r="HTD263" s="330"/>
      <c r="HTE263" s="322"/>
      <c r="HTF263" s="332"/>
      <c r="HTG263" s="333"/>
      <c r="HTH263" s="330"/>
      <c r="HTI263" s="322"/>
      <c r="HTJ263" s="332"/>
      <c r="HTK263" s="333"/>
      <c r="HTL263" s="330"/>
      <c r="HTM263" s="322"/>
      <c r="HTN263" s="332"/>
      <c r="HTO263" s="333"/>
      <c r="HTP263" s="330"/>
      <c r="HTQ263" s="322"/>
      <c r="HTR263" s="332"/>
      <c r="HTS263" s="333"/>
      <c r="HTT263" s="330"/>
      <c r="HTU263" s="322"/>
      <c r="HTV263" s="332"/>
      <c r="HTW263" s="333"/>
      <c r="HTX263" s="330"/>
      <c r="HTY263" s="322"/>
      <c r="HTZ263" s="332"/>
      <c r="HUA263" s="333"/>
      <c r="HUB263" s="330"/>
      <c r="HUC263" s="322"/>
      <c r="HUD263" s="332"/>
      <c r="HUE263" s="333"/>
      <c r="HUF263" s="330"/>
      <c r="HUG263" s="322"/>
      <c r="HUH263" s="332"/>
      <c r="HUI263" s="333"/>
      <c r="HUJ263" s="330"/>
      <c r="HUK263" s="322"/>
      <c r="HUL263" s="332"/>
      <c r="HUM263" s="333"/>
      <c r="HUN263" s="330"/>
      <c r="HUO263" s="322"/>
      <c r="HUP263" s="332"/>
      <c r="HUQ263" s="333"/>
      <c r="HUR263" s="330"/>
      <c r="HUS263" s="322"/>
      <c r="HUT263" s="332"/>
      <c r="HUU263" s="333"/>
      <c r="HUV263" s="330"/>
      <c r="HUW263" s="322"/>
      <c r="HUX263" s="332"/>
      <c r="HUY263" s="333"/>
      <c r="HUZ263" s="330"/>
      <c r="HVA263" s="322"/>
      <c r="HVB263" s="332"/>
      <c r="HVC263" s="333"/>
      <c r="HVD263" s="330"/>
      <c r="HVE263" s="322"/>
      <c r="HVF263" s="332"/>
      <c r="HVG263" s="333"/>
      <c r="HVH263" s="330"/>
      <c r="HVI263" s="322"/>
      <c r="HVJ263" s="332"/>
      <c r="HVK263" s="333"/>
      <c r="HVL263" s="330"/>
      <c r="HVM263" s="322"/>
      <c r="HVN263" s="332"/>
      <c r="HVO263" s="333"/>
      <c r="HVP263" s="330"/>
      <c r="HVQ263" s="322"/>
      <c r="HVR263" s="332"/>
      <c r="HVS263" s="333"/>
      <c r="HVT263" s="330"/>
      <c r="HVU263" s="322"/>
      <c r="HVV263" s="332"/>
      <c r="HVW263" s="333"/>
      <c r="HVX263" s="330"/>
      <c r="HVY263" s="322"/>
      <c r="HVZ263" s="332"/>
      <c r="HWA263" s="333"/>
      <c r="HWB263" s="330"/>
      <c r="HWC263" s="322"/>
      <c r="HWD263" s="332"/>
      <c r="HWE263" s="333"/>
      <c r="HWF263" s="330"/>
      <c r="HWG263" s="322"/>
      <c r="HWH263" s="332"/>
      <c r="HWI263" s="333"/>
      <c r="HWJ263" s="330"/>
      <c r="HWK263" s="322"/>
      <c r="HWL263" s="332"/>
      <c r="HWM263" s="333"/>
      <c r="HWN263" s="330"/>
      <c r="HWO263" s="322"/>
      <c r="HWP263" s="332"/>
      <c r="HWQ263" s="333"/>
      <c r="HWR263" s="330"/>
      <c r="HWS263" s="322"/>
      <c r="HWT263" s="332"/>
      <c r="HWU263" s="333"/>
      <c r="HWV263" s="330"/>
      <c r="HWW263" s="322"/>
      <c r="HWX263" s="332"/>
      <c r="HWY263" s="333"/>
      <c r="HWZ263" s="330"/>
      <c r="HXA263" s="322"/>
      <c r="HXB263" s="332"/>
      <c r="HXC263" s="333"/>
      <c r="HXD263" s="330"/>
      <c r="HXE263" s="322"/>
      <c r="HXF263" s="332"/>
      <c r="HXG263" s="333"/>
      <c r="HXH263" s="330"/>
      <c r="HXI263" s="322"/>
      <c r="HXJ263" s="332"/>
      <c r="HXK263" s="333"/>
      <c r="HXL263" s="330"/>
      <c r="HXM263" s="322"/>
      <c r="HXN263" s="332"/>
      <c r="HXO263" s="333"/>
      <c r="HXP263" s="330"/>
      <c r="HXQ263" s="322"/>
      <c r="HXR263" s="332"/>
      <c r="HXS263" s="333"/>
      <c r="HXT263" s="330"/>
      <c r="HXU263" s="322"/>
      <c r="HXV263" s="332"/>
      <c r="HXW263" s="333"/>
      <c r="HXX263" s="330"/>
      <c r="HXY263" s="322"/>
      <c r="HXZ263" s="332"/>
      <c r="HYA263" s="333"/>
      <c r="HYB263" s="330"/>
      <c r="HYC263" s="322"/>
      <c r="HYD263" s="332"/>
      <c r="HYE263" s="333"/>
      <c r="HYF263" s="330"/>
      <c r="HYG263" s="322"/>
      <c r="HYH263" s="332"/>
      <c r="HYI263" s="333"/>
      <c r="HYJ263" s="330"/>
      <c r="HYK263" s="322"/>
      <c r="HYL263" s="332"/>
      <c r="HYM263" s="333"/>
      <c r="HYN263" s="330"/>
      <c r="HYO263" s="322"/>
      <c r="HYP263" s="332"/>
      <c r="HYQ263" s="333"/>
      <c r="HYR263" s="330"/>
      <c r="HYS263" s="322"/>
      <c r="HYT263" s="332"/>
      <c r="HYU263" s="333"/>
      <c r="HYV263" s="330"/>
      <c r="HYW263" s="322"/>
      <c r="HYX263" s="332"/>
      <c r="HYY263" s="333"/>
      <c r="HYZ263" s="330"/>
      <c r="HZA263" s="322"/>
      <c r="HZB263" s="332"/>
      <c r="HZC263" s="333"/>
      <c r="HZD263" s="330"/>
      <c r="HZE263" s="322"/>
      <c r="HZF263" s="332"/>
      <c r="HZG263" s="333"/>
      <c r="HZH263" s="330"/>
      <c r="HZI263" s="322"/>
      <c r="HZJ263" s="332"/>
      <c r="HZK263" s="333"/>
      <c r="HZL263" s="330"/>
      <c r="HZM263" s="322"/>
      <c r="HZN263" s="332"/>
      <c r="HZO263" s="333"/>
      <c r="HZP263" s="330"/>
      <c r="HZQ263" s="322"/>
      <c r="HZR263" s="332"/>
      <c r="HZS263" s="333"/>
      <c r="HZT263" s="330"/>
      <c r="HZU263" s="322"/>
      <c r="HZV263" s="332"/>
      <c r="HZW263" s="333"/>
      <c r="HZX263" s="330"/>
      <c r="HZY263" s="322"/>
      <c r="HZZ263" s="332"/>
      <c r="IAA263" s="333"/>
      <c r="IAB263" s="330"/>
      <c r="IAC263" s="322"/>
      <c r="IAD263" s="332"/>
      <c r="IAE263" s="333"/>
      <c r="IAF263" s="330"/>
      <c r="IAG263" s="322"/>
      <c r="IAH263" s="332"/>
      <c r="IAI263" s="333"/>
      <c r="IAJ263" s="330"/>
      <c r="IAK263" s="322"/>
      <c r="IAL263" s="332"/>
      <c r="IAM263" s="333"/>
      <c r="IAN263" s="330"/>
      <c r="IAO263" s="322"/>
      <c r="IAP263" s="332"/>
      <c r="IAQ263" s="333"/>
      <c r="IAR263" s="330"/>
      <c r="IAS263" s="322"/>
      <c r="IAT263" s="332"/>
      <c r="IAU263" s="333"/>
      <c r="IAV263" s="330"/>
      <c r="IAW263" s="322"/>
      <c r="IAX263" s="332"/>
      <c r="IAY263" s="333"/>
      <c r="IAZ263" s="330"/>
      <c r="IBA263" s="322"/>
      <c r="IBB263" s="332"/>
      <c r="IBC263" s="333"/>
      <c r="IBD263" s="330"/>
      <c r="IBE263" s="322"/>
      <c r="IBF263" s="332"/>
      <c r="IBG263" s="333"/>
      <c r="IBH263" s="330"/>
      <c r="IBI263" s="322"/>
      <c r="IBJ263" s="332"/>
      <c r="IBK263" s="333"/>
      <c r="IBL263" s="330"/>
      <c r="IBM263" s="322"/>
      <c r="IBN263" s="332"/>
      <c r="IBO263" s="333"/>
      <c r="IBP263" s="330"/>
      <c r="IBQ263" s="322"/>
      <c r="IBR263" s="332"/>
      <c r="IBS263" s="333"/>
      <c r="IBT263" s="330"/>
      <c r="IBU263" s="322"/>
      <c r="IBV263" s="332"/>
      <c r="IBW263" s="333"/>
      <c r="IBX263" s="330"/>
      <c r="IBY263" s="322"/>
      <c r="IBZ263" s="332"/>
      <c r="ICA263" s="333"/>
      <c r="ICB263" s="330"/>
      <c r="ICC263" s="322"/>
      <c r="ICD263" s="332"/>
      <c r="ICE263" s="333"/>
      <c r="ICF263" s="330"/>
      <c r="ICG263" s="322"/>
      <c r="ICH263" s="332"/>
      <c r="ICI263" s="333"/>
      <c r="ICJ263" s="330"/>
      <c r="ICK263" s="322"/>
      <c r="ICL263" s="332"/>
      <c r="ICM263" s="333"/>
      <c r="ICN263" s="330"/>
      <c r="ICO263" s="322"/>
      <c r="ICP263" s="332"/>
      <c r="ICQ263" s="333"/>
      <c r="ICR263" s="330"/>
      <c r="ICS263" s="322"/>
      <c r="ICT263" s="332"/>
      <c r="ICU263" s="333"/>
      <c r="ICV263" s="330"/>
      <c r="ICW263" s="322"/>
      <c r="ICX263" s="332"/>
      <c r="ICY263" s="333"/>
      <c r="ICZ263" s="330"/>
      <c r="IDA263" s="322"/>
      <c r="IDB263" s="332"/>
      <c r="IDC263" s="333"/>
      <c r="IDD263" s="330"/>
      <c r="IDE263" s="322"/>
      <c r="IDF263" s="332"/>
      <c r="IDG263" s="333"/>
      <c r="IDH263" s="330"/>
      <c r="IDI263" s="322"/>
      <c r="IDJ263" s="332"/>
      <c r="IDK263" s="333"/>
      <c r="IDL263" s="330"/>
      <c r="IDM263" s="322"/>
      <c r="IDN263" s="332"/>
      <c r="IDO263" s="333"/>
      <c r="IDP263" s="330"/>
      <c r="IDQ263" s="322"/>
      <c r="IDR263" s="332"/>
      <c r="IDS263" s="333"/>
      <c r="IDT263" s="330"/>
      <c r="IDU263" s="322"/>
      <c r="IDV263" s="332"/>
      <c r="IDW263" s="333"/>
      <c r="IDX263" s="330"/>
      <c r="IDY263" s="322"/>
      <c r="IDZ263" s="332"/>
      <c r="IEA263" s="333"/>
      <c r="IEB263" s="330"/>
      <c r="IEC263" s="322"/>
      <c r="IED263" s="332"/>
      <c r="IEE263" s="333"/>
      <c r="IEF263" s="330"/>
      <c r="IEG263" s="322"/>
      <c r="IEH263" s="332"/>
      <c r="IEI263" s="333"/>
      <c r="IEJ263" s="330"/>
      <c r="IEK263" s="322"/>
      <c r="IEL263" s="332"/>
      <c r="IEM263" s="333"/>
      <c r="IEN263" s="330"/>
      <c r="IEO263" s="322"/>
      <c r="IEP263" s="332"/>
      <c r="IEQ263" s="333"/>
      <c r="IER263" s="330"/>
      <c r="IES263" s="322"/>
      <c r="IET263" s="332"/>
      <c r="IEU263" s="333"/>
      <c r="IEV263" s="330"/>
      <c r="IEW263" s="322"/>
      <c r="IEX263" s="332"/>
      <c r="IEY263" s="333"/>
      <c r="IEZ263" s="330"/>
      <c r="IFA263" s="322"/>
      <c r="IFB263" s="332"/>
      <c r="IFC263" s="333"/>
      <c r="IFD263" s="330"/>
      <c r="IFE263" s="322"/>
      <c r="IFF263" s="332"/>
      <c r="IFG263" s="333"/>
      <c r="IFH263" s="330"/>
      <c r="IFI263" s="322"/>
      <c r="IFJ263" s="332"/>
      <c r="IFK263" s="333"/>
      <c r="IFL263" s="330"/>
      <c r="IFM263" s="322"/>
      <c r="IFN263" s="332"/>
      <c r="IFO263" s="333"/>
      <c r="IFP263" s="330"/>
      <c r="IFQ263" s="322"/>
      <c r="IFR263" s="332"/>
      <c r="IFS263" s="333"/>
      <c r="IFT263" s="330"/>
      <c r="IFU263" s="322"/>
      <c r="IFV263" s="332"/>
      <c r="IFW263" s="333"/>
      <c r="IFX263" s="330"/>
      <c r="IFY263" s="322"/>
      <c r="IFZ263" s="332"/>
      <c r="IGA263" s="333"/>
      <c r="IGB263" s="330"/>
      <c r="IGC263" s="322"/>
      <c r="IGD263" s="332"/>
      <c r="IGE263" s="333"/>
      <c r="IGF263" s="330"/>
      <c r="IGG263" s="322"/>
      <c r="IGH263" s="332"/>
      <c r="IGI263" s="333"/>
      <c r="IGJ263" s="330"/>
      <c r="IGK263" s="322"/>
      <c r="IGL263" s="332"/>
      <c r="IGM263" s="333"/>
      <c r="IGN263" s="330"/>
      <c r="IGO263" s="322"/>
      <c r="IGP263" s="332"/>
      <c r="IGQ263" s="333"/>
      <c r="IGR263" s="330"/>
      <c r="IGS263" s="322"/>
      <c r="IGT263" s="332"/>
      <c r="IGU263" s="333"/>
      <c r="IGV263" s="330"/>
      <c r="IGW263" s="322"/>
      <c r="IGX263" s="332"/>
      <c r="IGY263" s="333"/>
      <c r="IGZ263" s="330"/>
      <c r="IHA263" s="322"/>
      <c r="IHB263" s="332"/>
      <c r="IHC263" s="333"/>
      <c r="IHD263" s="330"/>
      <c r="IHE263" s="322"/>
      <c r="IHF263" s="332"/>
      <c r="IHG263" s="333"/>
      <c r="IHH263" s="330"/>
      <c r="IHI263" s="322"/>
      <c r="IHJ263" s="332"/>
      <c r="IHK263" s="333"/>
      <c r="IHL263" s="330"/>
      <c r="IHM263" s="322"/>
      <c r="IHN263" s="332"/>
      <c r="IHO263" s="333"/>
      <c r="IHP263" s="330"/>
      <c r="IHQ263" s="322"/>
      <c r="IHR263" s="332"/>
      <c r="IHS263" s="333"/>
      <c r="IHT263" s="330"/>
      <c r="IHU263" s="322"/>
      <c r="IHV263" s="332"/>
      <c r="IHW263" s="333"/>
      <c r="IHX263" s="330"/>
      <c r="IHY263" s="322"/>
      <c r="IHZ263" s="332"/>
      <c r="IIA263" s="333"/>
      <c r="IIB263" s="330"/>
      <c r="IIC263" s="322"/>
      <c r="IID263" s="332"/>
      <c r="IIE263" s="333"/>
      <c r="IIF263" s="330"/>
      <c r="IIG263" s="322"/>
      <c r="IIH263" s="332"/>
      <c r="III263" s="333"/>
      <c r="IIJ263" s="330"/>
      <c r="IIK263" s="322"/>
      <c r="IIL263" s="332"/>
      <c r="IIM263" s="333"/>
      <c r="IIN263" s="330"/>
      <c r="IIO263" s="322"/>
      <c r="IIP263" s="332"/>
      <c r="IIQ263" s="333"/>
      <c r="IIR263" s="330"/>
      <c r="IIS263" s="322"/>
      <c r="IIT263" s="332"/>
      <c r="IIU263" s="333"/>
      <c r="IIV263" s="330"/>
      <c r="IIW263" s="322"/>
      <c r="IIX263" s="332"/>
      <c r="IIY263" s="333"/>
      <c r="IIZ263" s="330"/>
      <c r="IJA263" s="322"/>
      <c r="IJB263" s="332"/>
      <c r="IJC263" s="333"/>
      <c r="IJD263" s="330"/>
      <c r="IJE263" s="322"/>
      <c r="IJF263" s="332"/>
      <c r="IJG263" s="333"/>
      <c r="IJH263" s="330"/>
      <c r="IJI263" s="322"/>
      <c r="IJJ263" s="332"/>
      <c r="IJK263" s="333"/>
      <c r="IJL263" s="330"/>
      <c r="IJM263" s="322"/>
      <c r="IJN263" s="332"/>
      <c r="IJO263" s="333"/>
      <c r="IJP263" s="330"/>
      <c r="IJQ263" s="322"/>
      <c r="IJR263" s="332"/>
      <c r="IJS263" s="333"/>
      <c r="IJT263" s="330"/>
      <c r="IJU263" s="322"/>
      <c r="IJV263" s="332"/>
      <c r="IJW263" s="333"/>
      <c r="IJX263" s="330"/>
      <c r="IJY263" s="322"/>
      <c r="IJZ263" s="332"/>
      <c r="IKA263" s="333"/>
      <c r="IKB263" s="330"/>
      <c r="IKC263" s="322"/>
      <c r="IKD263" s="332"/>
      <c r="IKE263" s="333"/>
      <c r="IKF263" s="330"/>
      <c r="IKG263" s="322"/>
      <c r="IKH263" s="332"/>
      <c r="IKI263" s="333"/>
      <c r="IKJ263" s="330"/>
      <c r="IKK263" s="322"/>
      <c r="IKL263" s="332"/>
      <c r="IKM263" s="333"/>
      <c r="IKN263" s="330"/>
      <c r="IKO263" s="322"/>
      <c r="IKP263" s="332"/>
      <c r="IKQ263" s="333"/>
      <c r="IKR263" s="330"/>
      <c r="IKS263" s="322"/>
      <c r="IKT263" s="332"/>
      <c r="IKU263" s="333"/>
      <c r="IKV263" s="330"/>
      <c r="IKW263" s="322"/>
      <c r="IKX263" s="332"/>
      <c r="IKY263" s="333"/>
      <c r="IKZ263" s="330"/>
      <c r="ILA263" s="322"/>
      <c r="ILB263" s="332"/>
      <c r="ILC263" s="333"/>
      <c r="ILD263" s="330"/>
      <c r="ILE263" s="322"/>
      <c r="ILF263" s="332"/>
      <c r="ILG263" s="333"/>
      <c r="ILH263" s="330"/>
      <c r="ILI263" s="322"/>
      <c r="ILJ263" s="332"/>
      <c r="ILK263" s="333"/>
      <c r="ILL263" s="330"/>
      <c r="ILM263" s="322"/>
      <c r="ILN263" s="332"/>
      <c r="ILO263" s="333"/>
      <c r="ILP263" s="330"/>
      <c r="ILQ263" s="322"/>
      <c r="ILR263" s="332"/>
      <c r="ILS263" s="333"/>
      <c r="ILT263" s="330"/>
      <c r="ILU263" s="322"/>
      <c r="ILV263" s="332"/>
      <c r="ILW263" s="333"/>
      <c r="ILX263" s="330"/>
      <c r="ILY263" s="322"/>
      <c r="ILZ263" s="332"/>
      <c r="IMA263" s="333"/>
      <c r="IMB263" s="330"/>
      <c r="IMC263" s="322"/>
      <c r="IMD263" s="332"/>
      <c r="IME263" s="333"/>
      <c r="IMF263" s="330"/>
      <c r="IMG263" s="322"/>
      <c r="IMH263" s="332"/>
      <c r="IMI263" s="333"/>
      <c r="IMJ263" s="330"/>
      <c r="IMK263" s="322"/>
      <c r="IML263" s="332"/>
      <c r="IMM263" s="333"/>
      <c r="IMN263" s="330"/>
      <c r="IMO263" s="322"/>
      <c r="IMP263" s="332"/>
      <c r="IMQ263" s="333"/>
      <c r="IMR263" s="330"/>
      <c r="IMS263" s="322"/>
      <c r="IMT263" s="332"/>
      <c r="IMU263" s="333"/>
      <c r="IMV263" s="330"/>
      <c r="IMW263" s="322"/>
      <c r="IMX263" s="332"/>
      <c r="IMY263" s="333"/>
      <c r="IMZ263" s="330"/>
      <c r="INA263" s="322"/>
      <c r="INB263" s="332"/>
      <c r="INC263" s="333"/>
      <c r="IND263" s="330"/>
      <c r="INE263" s="322"/>
      <c r="INF263" s="332"/>
      <c r="ING263" s="333"/>
      <c r="INH263" s="330"/>
      <c r="INI263" s="322"/>
      <c r="INJ263" s="332"/>
      <c r="INK263" s="333"/>
      <c r="INL263" s="330"/>
      <c r="INM263" s="322"/>
      <c r="INN263" s="332"/>
      <c r="INO263" s="333"/>
      <c r="INP263" s="330"/>
      <c r="INQ263" s="322"/>
      <c r="INR263" s="332"/>
      <c r="INS263" s="333"/>
      <c r="INT263" s="330"/>
      <c r="INU263" s="322"/>
      <c r="INV263" s="332"/>
      <c r="INW263" s="333"/>
      <c r="INX263" s="330"/>
      <c r="INY263" s="322"/>
      <c r="INZ263" s="332"/>
      <c r="IOA263" s="333"/>
      <c r="IOB263" s="330"/>
      <c r="IOC263" s="322"/>
      <c r="IOD263" s="332"/>
      <c r="IOE263" s="333"/>
      <c r="IOF263" s="330"/>
      <c r="IOG263" s="322"/>
      <c r="IOH263" s="332"/>
      <c r="IOI263" s="333"/>
      <c r="IOJ263" s="330"/>
      <c r="IOK263" s="322"/>
      <c r="IOL263" s="332"/>
      <c r="IOM263" s="333"/>
      <c r="ION263" s="330"/>
      <c r="IOO263" s="322"/>
      <c r="IOP263" s="332"/>
      <c r="IOQ263" s="333"/>
      <c r="IOR263" s="330"/>
      <c r="IOS263" s="322"/>
      <c r="IOT263" s="332"/>
      <c r="IOU263" s="333"/>
      <c r="IOV263" s="330"/>
      <c r="IOW263" s="322"/>
      <c r="IOX263" s="332"/>
      <c r="IOY263" s="333"/>
      <c r="IOZ263" s="330"/>
      <c r="IPA263" s="322"/>
      <c r="IPB263" s="332"/>
      <c r="IPC263" s="333"/>
      <c r="IPD263" s="330"/>
      <c r="IPE263" s="322"/>
      <c r="IPF263" s="332"/>
      <c r="IPG263" s="333"/>
      <c r="IPH263" s="330"/>
      <c r="IPI263" s="322"/>
      <c r="IPJ263" s="332"/>
      <c r="IPK263" s="333"/>
      <c r="IPL263" s="330"/>
      <c r="IPM263" s="322"/>
      <c r="IPN263" s="332"/>
      <c r="IPO263" s="333"/>
      <c r="IPP263" s="330"/>
      <c r="IPQ263" s="322"/>
      <c r="IPR263" s="332"/>
      <c r="IPS263" s="333"/>
      <c r="IPT263" s="330"/>
      <c r="IPU263" s="322"/>
      <c r="IPV263" s="332"/>
      <c r="IPW263" s="333"/>
      <c r="IPX263" s="330"/>
      <c r="IPY263" s="322"/>
      <c r="IPZ263" s="332"/>
      <c r="IQA263" s="333"/>
      <c r="IQB263" s="330"/>
      <c r="IQC263" s="322"/>
      <c r="IQD263" s="332"/>
      <c r="IQE263" s="333"/>
      <c r="IQF263" s="330"/>
      <c r="IQG263" s="322"/>
      <c r="IQH263" s="332"/>
      <c r="IQI263" s="333"/>
      <c r="IQJ263" s="330"/>
      <c r="IQK263" s="322"/>
      <c r="IQL263" s="332"/>
      <c r="IQM263" s="333"/>
      <c r="IQN263" s="330"/>
      <c r="IQO263" s="322"/>
      <c r="IQP263" s="332"/>
      <c r="IQQ263" s="333"/>
      <c r="IQR263" s="330"/>
      <c r="IQS263" s="322"/>
      <c r="IQT263" s="332"/>
      <c r="IQU263" s="333"/>
      <c r="IQV263" s="330"/>
      <c r="IQW263" s="322"/>
      <c r="IQX263" s="332"/>
      <c r="IQY263" s="333"/>
      <c r="IQZ263" s="330"/>
      <c r="IRA263" s="322"/>
      <c r="IRB263" s="332"/>
      <c r="IRC263" s="333"/>
      <c r="IRD263" s="330"/>
      <c r="IRE263" s="322"/>
      <c r="IRF263" s="332"/>
      <c r="IRG263" s="333"/>
      <c r="IRH263" s="330"/>
      <c r="IRI263" s="322"/>
      <c r="IRJ263" s="332"/>
      <c r="IRK263" s="333"/>
      <c r="IRL263" s="330"/>
      <c r="IRM263" s="322"/>
      <c r="IRN263" s="332"/>
      <c r="IRO263" s="333"/>
      <c r="IRP263" s="330"/>
      <c r="IRQ263" s="322"/>
      <c r="IRR263" s="332"/>
      <c r="IRS263" s="333"/>
      <c r="IRT263" s="330"/>
      <c r="IRU263" s="322"/>
      <c r="IRV263" s="332"/>
      <c r="IRW263" s="333"/>
      <c r="IRX263" s="330"/>
      <c r="IRY263" s="322"/>
      <c r="IRZ263" s="332"/>
      <c r="ISA263" s="333"/>
      <c r="ISB263" s="330"/>
      <c r="ISC263" s="322"/>
      <c r="ISD263" s="332"/>
      <c r="ISE263" s="333"/>
      <c r="ISF263" s="330"/>
      <c r="ISG263" s="322"/>
      <c r="ISH263" s="332"/>
      <c r="ISI263" s="333"/>
      <c r="ISJ263" s="330"/>
      <c r="ISK263" s="322"/>
      <c r="ISL263" s="332"/>
      <c r="ISM263" s="333"/>
      <c r="ISN263" s="330"/>
      <c r="ISO263" s="322"/>
      <c r="ISP263" s="332"/>
      <c r="ISQ263" s="333"/>
      <c r="ISR263" s="330"/>
      <c r="ISS263" s="322"/>
      <c r="IST263" s="332"/>
      <c r="ISU263" s="333"/>
      <c r="ISV263" s="330"/>
      <c r="ISW263" s="322"/>
      <c r="ISX263" s="332"/>
      <c r="ISY263" s="333"/>
      <c r="ISZ263" s="330"/>
      <c r="ITA263" s="322"/>
      <c r="ITB263" s="332"/>
      <c r="ITC263" s="333"/>
      <c r="ITD263" s="330"/>
      <c r="ITE263" s="322"/>
      <c r="ITF263" s="332"/>
      <c r="ITG263" s="333"/>
      <c r="ITH263" s="330"/>
      <c r="ITI263" s="322"/>
      <c r="ITJ263" s="332"/>
      <c r="ITK263" s="333"/>
      <c r="ITL263" s="330"/>
      <c r="ITM263" s="322"/>
      <c r="ITN263" s="332"/>
      <c r="ITO263" s="333"/>
      <c r="ITP263" s="330"/>
      <c r="ITQ263" s="322"/>
      <c r="ITR263" s="332"/>
      <c r="ITS263" s="333"/>
      <c r="ITT263" s="330"/>
      <c r="ITU263" s="322"/>
      <c r="ITV263" s="332"/>
      <c r="ITW263" s="333"/>
      <c r="ITX263" s="330"/>
      <c r="ITY263" s="322"/>
      <c r="ITZ263" s="332"/>
      <c r="IUA263" s="333"/>
      <c r="IUB263" s="330"/>
      <c r="IUC263" s="322"/>
      <c r="IUD263" s="332"/>
      <c r="IUE263" s="333"/>
      <c r="IUF263" s="330"/>
      <c r="IUG263" s="322"/>
      <c r="IUH263" s="332"/>
      <c r="IUI263" s="333"/>
      <c r="IUJ263" s="330"/>
      <c r="IUK263" s="322"/>
      <c r="IUL263" s="332"/>
      <c r="IUM263" s="333"/>
      <c r="IUN263" s="330"/>
      <c r="IUO263" s="322"/>
      <c r="IUP263" s="332"/>
      <c r="IUQ263" s="333"/>
      <c r="IUR263" s="330"/>
      <c r="IUS263" s="322"/>
      <c r="IUT263" s="332"/>
      <c r="IUU263" s="333"/>
      <c r="IUV263" s="330"/>
      <c r="IUW263" s="322"/>
      <c r="IUX263" s="332"/>
      <c r="IUY263" s="333"/>
      <c r="IUZ263" s="330"/>
      <c r="IVA263" s="322"/>
      <c r="IVB263" s="332"/>
      <c r="IVC263" s="333"/>
      <c r="IVD263" s="330"/>
      <c r="IVE263" s="322"/>
      <c r="IVF263" s="332"/>
      <c r="IVG263" s="333"/>
      <c r="IVH263" s="330"/>
      <c r="IVI263" s="322"/>
      <c r="IVJ263" s="332"/>
      <c r="IVK263" s="333"/>
      <c r="IVL263" s="330"/>
      <c r="IVM263" s="322"/>
      <c r="IVN263" s="332"/>
      <c r="IVO263" s="333"/>
      <c r="IVP263" s="330"/>
      <c r="IVQ263" s="322"/>
      <c r="IVR263" s="332"/>
      <c r="IVS263" s="333"/>
      <c r="IVT263" s="330"/>
      <c r="IVU263" s="322"/>
      <c r="IVV263" s="332"/>
      <c r="IVW263" s="333"/>
      <c r="IVX263" s="330"/>
      <c r="IVY263" s="322"/>
      <c r="IVZ263" s="332"/>
      <c r="IWA263" s="333"/>
      <c r="IWB263" s="330"/>
      <c r="IWC263" s="322"/>
      <c r="IWD263" s="332"/>
      <c r="IWE263" s="333"/>
      <c r="IWF263" s="330"/>
      <c r="IWG263" s="322"/>
      <c r="IWH263" s="332"/>
      <c r="IWI263" s="333"/>
      <c r="IWJ263" s="330"/>
      <c r="IWK263" s="322"/>
      <c r="IWL263" s="332"/>
      <c r="IWM263" s="333"/>
      <c r="IWN263" s="330"/>
      <c r="IWO263" s="322"/>
      <c r="IWP263" s="332"/>
      <c r="IWQ263" s="333"/>
      <c r="IWR263" s="330"/>
      <c r="IWS263" s="322"/>
      <c r="IWT263" s="332"/>
      <c r="IWU263" s="333"/>
      <c r="IWV263" s="330"/>
      <c r="IWW263" s="322"/>
      <c r="IWX263" s="332"/>
      <c r="IWY263" s="333"/>
      <c r="IWZ263" s="330"/>
      <c r="IXA263" s="322"/>
      <c r="IXB263" s="332"/>
      <c r="IXC263" s="333"/>
      <c r="IXD263" s="330"/>
      <c r="IXE263" s="322"/>
      <c r="IXF263" s="332"/>
      <c r="IXG263" s="333"/>
      <c r="IXH263" s="330"/>
      <c r="IXI263" s="322"/>
      <c r="IXJ263" s="332"/>
      <c r="IXK263" s="333"/>
      <c r="IXL263" s="330"/>
      <c r="IXM263" s="322"/>
      <c r="IXN263" s="332"/>
      <c r="IXO263" s="333"/>
      <c r="IXP263" s="330"/>
      <c r="IXQ263" s="322"/>
      <c r="IXR263" s="332"/>
      <c r="IXS263" s="333"/>
      <c r="IXT263" s="330"/>
      <c r="IXU263" s="322"/>
      <c r="IXV263" s="332"/>
      <c r="IXW263" s="333"/>
      <c r="IXX263" s="330"/>
      <c r="IXY263" s="322"/>
      <c r="IXZ263" s="332"/>
      <c r="IYA263" s="333"/>
      <c r="IYB263" s="330"/>
      <c r="IYC263" s="322"/>
      <c r="IYD263" s="332"/>
      <c r="IYE263" s="333"/>
      <c r="IYF263" s="330"/>
      <c r="IYG263" s="322"/>
      <c r="IYH263" s="332"/>
      <c r="IYI263" s="333"/>
      <c r="IYJ263" s="330"/>
      <c r="IYK263" s="322"/>
      <c r="IYL263" s="332"/>
      <c r="IYM263" s="333"/>
      <c r="IYN263" s="330"/>
      <c r="IYO263" s="322"/>
      <c r="IYP263" s="332"/>
      <c r="IYQ263" s="333"/>
      <c r="IYR263" s="330"/>
      <c r="IYS263" s="322"/>
      <c r="IYT263" s="332"/>
      <c r="IYU263" s="333"/>
      <c r="IYV263" s="330"/>
      <c r="IYW263" s="322"/>
      <c r="IYX263" s="332"/>
      <c r="IYY263" s="333"/>
      <c r="IYZ263" s="330"/>
      <c r="IZA263" s="322"/>
      <c r="IZB263" s="332"/>
      <c r="IZC263" s="333"/>
      <c r="IZD263" s="330"/>
      <c r="IZE263" s="322"/>
      <c r="IZF263" s="332"/>
      <c r="IZG263" s="333"/>
      <c r="IZH263" s="330"/>
      <c r="IZI263" s="322"/>
      <c r="IZJ263" s="332"/>
      <c r="IZK263" s="333"/>
      <c r="IZL263" s="330"/>
      <c r="IZM263" s="322"/>
      <c r="IZN263" s="332"/>
      <c r="IZO263" s="333"/>
      <c r="IZP263" s="330"/>
      <c r="IZQ263" s="322"/>
      <c r="IZR263" s="332"/>
      <c r="IZS263" s="333"/>
      <c r="IZT263" s="330"/>
      <c r="IZU263" s="322"/>
      <c r="IZV263" s="332"/>
      <c r="IZW263" s="333"/>
      <c r="IZX263" s="330"/>
      <c r="IZY263" s="322"/>
      <c r="IZZ263" s="332"/>
      <c r="JAA263" s="333"/>
      <c r="JAB263" s="330"/>
      <c r="JAC263" s="322"/>
      <c r="JAD263" s="332"/>
      <c r="JAE263" s="333"/>
      <c r="JAF263" s="330"/>
      <c r="JAG263" s="322"/>
      <c r="JAH263" s="332"/>
      <c r="JAI263" s="333"/>
      <c r="JAJ263" s="330"/>
      <c r="JAK263" s="322"/>
      <c r="JAL263" s="332"/>
      <c r="JAM263" s="333"/>
      <c r="JAN263" s="330"/>
      <c r="JAO263" s="322"/>
      <c r="JAP263" s="332"/>
      <c r="JAQ263" s="333"/>
      <c r="JAR263" s="330"/>
      <c r="JAS263" s="322"/>
      <c r="JAT263" s="332"/>
      <c r="JAU263" s="333"/>
      <c r="JAV263" s="330"/>
      <c r="JAW263" s="322"/>
      <c r="JAX263" s="332"/>
      <c r="JAY263" s="333"/>
      <c r="JAZ263" s="330"/>
      <c r="JBA263" s="322"/>
      <c r="JBB263" s="332"/>
      <c r="JBC263" s="333"/>
      <c r="JBD263" s="330"/>
      <c r="JBE263" s="322"/>
      <c r="JBF263" s="332"/>
      <c r="JBG263" s="333"/>
      <c r="JBH263" s="330"/>
      <c r="JBI263" s="322"/>
      <c r="JBJ263" s="332"/>
      <c r="JBK263" s="333"/>
      <c r="JBL263" s="330"/>
      <c r="JBM263" s="322"/>
      <c r="JBN263" s="332"/>
      <c r="JBO263" s="333"/>
      <c r="JBP263" s="330"/>
      <c r="JBQ263" s="322"/>
      <c r="JBR263" s="332"/>
      <c r="JBS263" s="333"/>
      <c r="JBT263" s="330"/>
      <c r="JBU263" s="322"/>
      <c r="JBV263" s="332"/>
      <c r="JBW263" s="333"/>
      <c r="JBX263" s="330"/>
      <c r="JBY263" s="322"/>
      <c r="JBZ263" s="332"/>
      <c r="JCA263" s="333"/>
      <c r="JCB263" s="330"/>
      <c r="JCC263" s="322"/>
      <c r="JCD263" s="332"/>
      <c r="JCE263" s="333"/>
      <c r="JCF263" s="330"/>
      <c r="JCG263" s="322"/>
      <c r="JCH263" s="332"/>
      <c r="JCI263" s="333"/>
      <c r="JCJ263" s="330"/>
      <c r="JCK263" s="322"/>
      <c r="JCL263" s="332"/>
      <c r="JCM263" s="333"/>
      <c r="JCN263" s="330"/>
      <c r="JCO263" s="322"/>
      <c r="JCP263" s="332"/>
      <c r="JCQ263" s="333"/>
      <c r="JCR263" s="330"/>
      <c r="JCS263" s="322"/>
      <c r="JCT263" s="332"/>
      <c r="JCU263" s="333"/>
      <c r="JCV263" s="330"/>
      <c r="JCW263" s="322"/>
      <c r="JCX263" s="332"/>
      <c r="JCY263" s="333"/>
      <c r="JCZ263" s="330"/>
      <c r="JDA263" s="322"/>
      <c r="JDB263" s="332"/>
      <c r="JDC263" s="333"/>
      <c r="JDD263" s="330"/>
      <c r="JDE263" s="322"/>
      <c r="JDF263" s="332"/>
      <c r="JDG263" s="333"/>
      <c r="JDH263" s="330"/>
      <c r="JDI263" s="322"/>
      <c r="JDJ263" s="332"/>
      <c r="JDK263" s="333"/>
      <c r="JDL263" s="330"/>
      <c r="JDM263" s="322"/>
      <c r="JDN263" s="332"/>
      <c r="JDO263" s="333"/>
      <c r="JDP263" s="330"/>
      <c r="JDQ263" s="322"/>
      <c r="JDR263" s="332"/>
      <c r="JDS263" s="333"/>
      <c r="JDT263" s="330"/>
      <c r="JDU263" s="322"/>
      <c r="JDV263" s="332"/>
      <c r="JDW263" s="333"/>
      <c r="JDX263" s="330"/>
      <c r="JDY263" s="322"/>
      <c r="JDZ263" s="332"/>
      <c r="JEA263" s="333"/>
      <c r="JEB263" s="330"/>
      <c r="JEC263" s="322"/>
      <c r="JED263" s="332"/>
      <c r="JEE263" s="333"/>
      <c r="JEF263" s="330"/>
      <c r="JEG263" s="322"/>
      <c r="JEH263" s="332"/>
      <c r="JEI263" s="333"/>
      <c r="JEJ263" s="330"/>
      <c r="JEK263" s="322"/>
      <c r="JEL263" s="332"/>
      <c r="JEM263" s="333"/>
      <c r="JEN263" s="330"/>
      <c r="JEO263" s="322"/>
      <c r="JEP263" s="332"/>
      <c r="JEQ263" s="333"/>
      <c r="JER263" s="330"/>
      <c r="JES263" s="322"/>
      <c r="JET263" s="332"/>
      <c r="JEU263" s="333"/>
      <c r="JEV263" s="330"/>
      <c r="JEW263" s="322"/>
      <c r="JEX263" s="332"/>
      <c r="JEY263" s="333"/>
      <c r="JEZ263" s="330"/>
      <c r="JFA263" s="322"/>
      <c r="JFB263" s="332"/>
      <c r="JFC263" s="333"/>
      <c r="JFD263" s="330"/>
      <c r="JFE263" s="322"/>
      <c r="JFF263" s="332"/>
      <c r="JFG263" s="333"/>
      <c r="JFH263" s="330"/>
      <c r="JFI263" s="322"/>
      <c r="JFJ263" s="332"/>
      <c r="JFK263" s="333"/>
      <c r="JFL263" s="330"/>
      <c r="JFM263" s="322"/>
      <c r="JFN263" s="332"/>
      <c r="JFO263" s="333"/>
      <c r="JFP263" s="330"/>
      <c r="JFQ263" s="322"/>
      <c r="JFR263" s="332"/>
      <c r="JFS263" s="333"/>
      <c r="JFT263" s="330"/>
      <c r="JFU263" s="322"/>
      <c r="JFV263" s="332"/>
      <c r="JFW263" s="333"/>
      <c r="JFX263" s="330"/>
      <c r="JFY263" s="322"/>
      <c r="JFZ263" s="332"/>
      <c r="JGA263" s="333"/>
      <c r="JGB263" s="330"/>
      <c r="JGC263" s="322"/>
      <c r="JGD263" s="332"/>
      <c r="JGE263" s="333"/>
      <c r="JGF263" s="330"/>
      <c r="JGG263" s="322"/>
      <c r="JGH263" s="332"/>
      <c r="JGI263" s="333"/>
      <c r="JGJ263" s="330"/>
      <c r="JGK263" s="322"/>
      <c r="JGL263" s="332"/>
      <c r="JGM263" s="333"/>
      <c r="JGN263" s="330"/>
      <c r="JGO263" s="322"/>
      <c r="JGP263" s="332"/>
      <c r="JGQ263" s="333"/>
      <c r="JGR263" s="330"/>
      <c r="JGS263" s="322"/>
      <c r="JGT263" s="332"/>
      <c r="JGU263" s="333"/>
      <c r="JGV263" s="330"/>
      <c r="JGW263" s="322"/>
      <c r="JGX263" s="332"/>
      <c r="JGY263" s="333"/>
      <c r="JGZ263" s="330"/>
      <c r="JHA263" s="322"/>
      <c r="JHB263" s="332"/>
      <c r="JHC263" s="333"/>
      <c r="JHD263" s="330"/>
      <c r="JHE263" s="322"/>
      <c r="JHF263" s="332"/>
      <c r="JHG263" s="333"/>
      <c r="JHH263" s="330"/>
      <c r="JHI263" s="322"/>
      <c r="JHJ263" s="332"/>
      <c r="JHK263" s="333"/>
      <c r="JHL263" s="330"/>
      <c r="JHM263" s="322"/>
      <c r="JHN263" s="332"/>
      <c r="JHO263" s="333"/>
      <c r="JHP263" s="330"/>
      <c r="JHQ263" s="322"/>
      <c r="JHR263" s="332"/>
      <c r="JHS263" s="333"/>
      <c r="JHT263" s="330"/>
      <c r="JHU263" s="322"/>
      <c r="JHV263" s="332"/>
      <c r="JHW263" s="333"/>
      <c r="JHX263" s="330"/>
      <c r="JHY263" s="322"/>
      <c r="JHZ263" s="332"/>
      <c r="JIA263" s="333"/>
      <c r="JIB263" s="330"/>
      <c r="JIC263" s="322"/>
      <c r="JID263" s="332"/>
      <c r="JIE263" s="333"/>
      <c r="JIF263" s="330"/>
      <c r="JIG263" s="322"/>
      <c r="JIH263" s="332"/>
      <c r="JII263" s="333"/>
      <c r="JIJ263" s="330"/>
      <c r="JIK263" s="322"/>
      <c r="JIL263" s="332"/>
      <c r="JIM263" s="333"/>
      <c r="JIN263" s="330"/>
      <c r="JIO263" s="322"/>
      <c r="JIP263" s="332"/>
      <c r="JIQ263" s="333"/>
      <c r="JIR263" s="330"/>
      <c r="JIS263" s="322"/>
      <c r="JIT263" s="332"/>
      <c r="JIU263" s="333"/>
      <c r="JIV263" s="330"/>
      <c r="JIW263" s="322"/>
      <c r="JIX263" s="332"/>
      <c r="JIY263" s="333"/>
      <c r="JIZ263" s="330"/>
      <c r="JJA263" s="322"/>
      <c r="JJB263" s="332"/>
      <c r="JJC263" s="333"/>
      <c r="JJD263" s="330"/>
      <c r="JJE263" s="322"/>
      <c r="JJF263" s="332"/>
      <c r="JJG263" s="333"/>
      <c r="JJH263" s="330"/>
      <c r="JJI263" s="322"/>
      <c r="JJJ263" s="332"/>
      <c r="JJK263" s="333"/>
      <c r="JJL263" s="330"/>
      <c r="JJM263" s="322"/>
      <c r="JJN263" s="332"/>
      <c r="JJO263" s="333"/>
      <c r="JJP263" s="330"/>
      <c r="JJQ263" s="322"/>
      <c r="JJR263" s="332"/>
      <c r="JJS263" s="333"/>
      <c r="JJT263" s="330"/>
      <c r="JJU263" s="322"/>
      <c r="JJV263" s="332"/>
      <c r="JJW263" s="333"/>
      <c r="JJX263" s="330"/>
      <c r="JJY263" s="322"/>
      <c r="JJZ263" s="332"/>
      <c r="JKA263" s="333"/>
      <c r="JKB263" s="330"/>
      <c r="JKC263" s="322"/>
      <c r="JKD263" s="332"/>
      <c r="JKE263" s="333"/>
      <c r="JKF263" s="330"/>
      <c r="JKG263" s="322"/>
      <c r="JKH263" s="332"/>
      <c r="JKI263" s="333"/>
      <c r="JKJ263" s="330"/>
      <c r="JKK263" s="322"/>
      <c r="JKL263" s="332"/>
      <c r="JKM263" s="333"/>
      <c r="JKN263" s="330"/>
      <c r="JKO263" s="322"/>
      <c r="JKP263" s="332"/>
      <c r="JKQ263" s="333"/>
      <c r="JKR263" s="330"/>
      <c r="JKS263" s="322"/>
      <c r="JKT263" s="332"/>
      <c r="JKU263" s="333"/>
      <c r="JKV263" s="330"/>
      <c r="JKW263" s="322"/>
      <c r="JKX263" s="332"/>
      <c r="JKY263" s="333"/>
      <c r="JKZ263" s="330"/>
      <c r="JLA263" s="322"/>
      <c r="JLB263" s="332"/>
      <c r="JLC263" s="333"/>
      <c r="JLD263" s="330"/>
      <c r="JLE263" s="322"/>
      <c r="JLF263" s="332"/>
      <c r="JLG263" s="333"/>
      <c r="JLH263" s="330"/>
      <c r="JLI263" s="322"/>
      <c r="JLJ263" s="332"/>
      <c r="JLK263" s="333"/>
      <c r="JLL263" s="330"/>
      <c r="JLM263" s="322"/>
      <c r="JLN263" s="332"/>
      <c r="JLO263" s="333"/>
      <c r="JLP263" s="330"/>
      <c r="JLQ263" s="322"/>
      <c r="JLR263" s="332"/>
      <c r="JLS263" s="333"/>
      <c r="JLT263" s="330"/>
      <c r="JLU263" s="322"/>
      <c r="JLV263" s="332"/>
      <c r="JLW263" s="333"/>
      <c r="JLX263" s="330"/>
      <c r="JLY263" s="322"/>
      <c r="JLZ263" s="332"/>
      <c r="JMA263" s="333"/>
      <c r="JMB263" s="330"/>
      <c r="JMC263" s="322"/>
      <c r="JMD263" s="332"/>
      <c r="JME263" s="333"/>
      <c r="JMF263" s="330"/>
      <c r="JMG263" s="322"/>
      <c r="JMH263" s="332"/>
      <c r="JMI263" s="333"/>
      <c r="JMJ263" s="330"/>
      <c r="JMK263" s="322"/>
      <c r="JML263" s="332"/>
      <c r="JMM263" s="333"/>
      <c r="JMN263" s="330"/>
      <c r="JMO263" s="322"/>
      <c r="JMP263" s="332"/>
      <c r="JMQ263" s="333"/>
      <c r="JMR263" s="330"/>
      <c r="JMS263" s="322"/>
      <c r="JMT263" s="332"/>
      <c r="JMU263" s="333"/>
      <c r="JMV263" s="330"/>
      <c r="JMW263" s="322"/>
      <c r="JMX263" s="332"/>
      <c r="JMY263" s="333"/>
      <c r="JMZ263" s="330"/>
      <c r="JNA263" s="322"/>
      <c r="JNB263" s="332"/>
      <c r="JNC263" s="333"/>
      <c r="JND263" s="330"/>
      <c r="JNE263" s="322"/>
      <c r="JNF263" s="332"/>
      <c r="JNG263" s="333"/>
      <c r="JNH263" s="330"/>
      <c r="JNI263" s="322"/>
      <c r="JNJ263" s="332"/>
      <c r="JNK263" s="333"/>
      <c r="JNL263" s="330"/>
      <c r="JNM263" s="322"/>
      <c r="JNN263" s="332"/>
      <c r="JNO263" s="333"/>
      <c r="JNP263" s="330"/>
      <c r="JNQ263" s="322"/>
      <c r="JNR263" s="332"/>
      <c r="JNS263" s="333"/>
      <c r="JNT263" s="330"/>
      <c r="JNU263" s="322"/>
      <c r="JNV263" s="332"/>
      <c r="JNW263" s="333"/>
      <c r="JNX263" s="330"/>
      <c r="JNY263" s="322"/>
      <c r="JNZ263" s="332"/>
      <c r="JOA263" s="333"/>
      <c r="JOB263" s="330"/>
      <c r="JOC263" s="322"/>
      <c r="JOD263" s="332"/>
      <c r="JOE263" s="333"/>
      <c r="JOF263" s="330"/>
      <c r="JOG263" s="322"/>
      <c r="JOH263" s="332"/>
      <c r="JOI263" s="333"/>
      <c r="JOJ263" s="330"/>
      <c r="JOK263" s="322"/>
      <c r="JOL263" s="332"/>
      <c r="JOM263" s="333"/>
      <c r="JON263" s="330"/>
      <c r="JOO263" s="322"/>
      <c r="JOP263" s="332"/>
      <c r="JOQ263" s="333"/>
      <c r="JOR263" s="330"/>
      <c r="JOS263" s="322"/>
      <c r="JOT263" s="332"/>
      <c r="JOU263" s="333"/>
      <c r="JOV263" s="330"/>
      <c r="JOW263" s="322"/>
      <c r="JOX263" s="332"/>
      <c r="JOY263" s="333"/>
      <c r="JOZ263" s="330"/>
      <c r="JPA263" s="322"/>
      <c r="JPB263" s="332"/>
      <c r="JPC263" s="333"/>
      <c r="JPD263" s="330"/>
      <c r="JPE263" s="322"/>
      <c r="JPF263" s="332"/>
      <c r="JPG263" s="333"/>
      <c r="JPH263" s="330"/>
      <c r="JPI263" s="322"/>
      <c r="JPJ263" s="332"/>
      <c r="JPK263" s="333"/>
      <c r="JPL263" s="330"/>
      <c r="JPM263" s="322"/>
      <c r="JPN263" s="332"/>
      <c r="JPO263" s="333"/>
      <c r="JPP263" s="330"/>
      <c r="JPQ263" s="322"/>
      <c r="JPR263" s="332"/>
      <c r="JPS263" s="333"/>
      <c r="JPT263" s="330"/>
      <c r="JPU263" s="322"/>
      <c r="JPV263" s="332"/>
      <c r="JPW263" s="333"/>
      <c r="JPX263" s="330"/>
      <c r="JPY263" s="322"/>
      <c r="JPZ263" s="332"/>
      <c r="JQA263" s="333"/>
      <c r="JQB263" s="330"/>
      <c r="JQC263" s="322"/>
      <c r="JQD263" s="332"/>
      <c r="JQE263" s="333"/>
      <c r="JQF263" s="330"/>
      <c r="JQG263" s="322"/>
      <c r="JQH263" s="332"/>
      <c r="JQI263" s="333"/>
      <c r="JQJ263" s="330"/>
      <c r="JQK263" s="322"/>
      <c r="JQL263" s="332"/>
      <c r="JQM263" s="333"/>
      <c r="JQN263" s="330"/>
      <c r="JQO263" s="322"/>
      <c r="JQP263" s="332"/>
      <c r="JQQ263" s="333"/>
      <c r="JQR263" s="330"/>
      <c r="JQS263" s="322"/>
      <c r="JQT263" s="332"/>
      <c r="JQU263" s="333"/>
      <c r="JQV263" s="330"/>
      <c r="JQW263" s="322"/>
      <c r="JQX263" s="332"/>
      <c r="JQY263" s="333"/>
      <c r="JQZ263" s="330"/>
      <c r="JRA263" s="322"/>
      <c r="JRB263" s="332"/>
      <c r="JRC263" s="333"/>
      <c r="JRD263" s="330"/>
      <c r="JRE263" s="322"/>
      <c r="JRF263" s="332"/>
      <c r="JRG263" s="333"/>
      <c r="JRH263" s="330"/>
      <c r="JRI263" s="322"/>
      <c r="JRJ263" s="332"/>
      <c r="JRK263" s="333"/>
      <c r="JRL263" s="330"/>
      <c r="JRM263" s="322"/>
      <c r="JRN263" s="332"/>
      <c r="JRO263" s="333"/>
      <c r="JRP263" s="330"/>
      <c r="JRQ263" s="322"/>
      <c r="JRR263" s="332"/>
      <c r="JRS263" s="333"/>
      <c r="JRT263" s="330"/>
      <c r="JRU263" s="322"/>
      <c r="JRV263" s="332"/>
      <c r="JRW263" s="333"/>
      <c r="JRX263" s="330"/>
      <c r="JRY263" s="322"/>
      <c r="JRZ263" s="332"/>
      <c r="JSA263" s="333"/>
      <c r="JSB263" s="330"/>
      <c r="JSC263" s="322"/>
      <c r="JSD263" s="332"/>
      <c r="JSE263" s="333"/>
      <c r="JSF263" s="330"/>
      <c r="JSG263" s="322"/>
      <c r="JSH263" s="332"/>
      <c r="JSI263" s="333"/>
      <c r="JSJ263" s="330"/>
      <c r="JSK263" s="322"/>
      <c r="JSL263" s="332"/>
      <c r="JSM263" s="333"/>
      <c r="JSN263" s="330"/>
      <c r="JSO263" s="322"/>
      <c r="JSP263" s="332"/>
      <c r="JSQ263" s="333"/>
      <c r="JSR263" s="330"/>
      <c r="JSS263" s="322"/>
      <c r="JST263" s="332"/>
      <c r="JSU263" s="333"/>
      <c r="JSV263" s="330"/>
      <c r="JSW263" s="322"/>
      <c r="JSX263" s="332"/>
      <c r="JSY263" s="333"/>
      <c r="JSZ263" s="330"/>
      <c r="JTA263" s="322"/>
      <c r="JTB263" s="332"/>
      <c r="JTC263" s="333"/>
      <c r="JTD263" s="330"/>
      <c r="JTE263" s="322"/>
      <c r="JTF263" s="332"/>
      <c r="JTG263" s="333"/>
      <c r="JTH263" s="330"/>
      <c r="JTI263" s="322"/>
      <c r="JTJ263" s="332"/>
      <c r="JTK263" s="333"/>
      <c r="JTL263" s="330"/>
      <c r="JTM263" s="322"/>
      <c r="JTN263" s="332"/>
      <c r="JTO263" s="333"/>
      <c r="JTP263" s="330"/>
      <c r="JTQ263" s="322"/>
      <c r="JTR263" s="332"/>
      <c r="JTS263" s="333"/>
      <c r="JTT263" s="330"/>
      <c r="JTU263" s="322"/>
      <c r="JTV263" s="332"/>
      <c r="JTW263" s="333"/>
      <c r="JTX263" s="330"/>
      <c r="JTY263" s="322"/>
      <c r="JTZ263" s="332"/>
      <c r="JUA263" s="333"/>
      <c r="JUB263" s="330"/>
      <c r="JUC263" s="322"/>
      <c r="JUD263" s="332"/>
      <c r="JUE263" s="333"/>
      <c r="JUF263" s="330"/>
      <c r="JUG263" s="322"/>
      <c r="JUH263" s="332"/>
      <c r="JUI263" s="333"/>
      <c r="JUJ263" s="330"/>
      <c r="JUK263" s="322"/>
      <c r="JUL263" s="332"/>
      <c r="JUM263" s="333"/>
      <c r="JUN263" s="330"/>
      <c r="JUO263" s="322"/>
      <c r="JUP263" s="332"/>
      <c r="JUQ263" s="333"/>
      <c r="JUR263" s="330"/>
      <c r="JUS263" s="322"/>
      <c r="JUT263" s="332"/>
      <c r="JUU263" s="333"/>
      <c r="JUV263" s="330"/>
      <c r="JUW263" s="322"/>
      <c r="JUX263" s="332"/>
      <c r="JUY263" s="333"/>
      <c r="JUZ263" s="330"/>
      <c r="JVA263" s="322"/>
      <c r="JVB263" s="332"/>
      <c r="JVC263" s="333"/>
      <c r="JVD263" s="330"/>
      <c r="JVE263" s="322"/>
      <c r="JVF263" s="332"/>
      <c r="JVG263" s="333"/>
      <c r="JVH263" s="330"/>
      <c r="JVI263" s="322"/>
      <c r="JVJ263" s="332"/>
      <c r="JVK263" s="333"/>
      <c r="JVL263" s="330"/>
      <c r="JVM263" s="322"/>
      <c r="JVN263" s="332"/>
      <c r="JVO263" s="333"/>
      <c r="JVP263" s="330"/>
      <c r="JVQ263" s="322"/>
      <c r="JVR263" s="332"/>
      <c r="JVS263" s="333"/>
      <c r="JVT263" s="330"/>
      <c r="JVU263" s="322"/>
      <c r="JVV263" s="332"/>
      <c r="JVW263" s="333"/>
      <c r="JVX263" s="330"/>
      <c r="JVY263" s="322"/>
      <c r="JVZ263" s="332"/>
      <c r="JWA263" s="333"/>
      <c r="JWB263" s="330"/>
      <c r="JWC263" s="322"/>
      <c r="JWD263" s="332"/>
      <c r="JWE263" s="333"/>
      <c r="JWF263" s="330"/>
      <c r="JWG263" s="322"/>
      <c r="JWH263" s="332"/>
      <c r="JWI263" s="333"/>
      <c r="JWJ263" s="330"/>
      <c r="JWK263" s="322"/>
      <c r="JWL263" s="332"/>
      <c r="JWM263" s="333"/>
      <c r="JWN263" s="330"/>
      <c r="JWO263" s="322"/>
      <c r="JWP263" s="332"/>
      <c r="JWQ263" s="333"/>
      <c r="JWR263" s="330"/>
      <c r="JWS263" s="322"/>
      <c r="JWT263" s="332"/>
      <c r="JWU263" s="333"/>
      <c r="JWV263" s="330"/>
      <c r="JWW263" s="322"/>
      <c r="JWX263" s="332"/>
      <c r="JWY263" s="333"/>
      <c r="JWZ263" s="330"/>
      <c r="JXA263" s="322"/>
      <c r="JXB263" s="332"/>
      <c r="JXC263" s="333"/>
      <c r="JXD263" s="330"/>
      <c r="JXE263" s="322"/>
      <c r="JXF263" s="332"/>
      <c r="JXG263" s="333"/>
      <c r="JXH263" s="330"/>
      <c r="JXI263" s="322"/>
      <c r="JXJ263" s="332"/>
      <c r="JXK263" s="333"/>
      <c r="JXL263" s="330"/>
      <c r="JXM263" s="322"/>
      <c r="JXN263" s="332"/>
      <c r="JXO263" s="333"/>
      <c r="JXP263" s="330"/>
      <c r="JXQ263" s="322"/>
      <c r="JXR263" s="332"/>
      <c r="JXS263" s="333"/>
      <c r="JXT263" s="330"/>
      <c r="JXU263" s="322"/>
      <c r="JXV263" s="332"/>
      <c r="JXW263" s="333"/>
      <c r="JXX263" s="330"/>
      <c r="JXY263" s="322"/>
      <c r="JXZ263" s="332"/>
      <c r="JYA263" s="333"/>
      <c r="JYB263" s="330"/>
      <c r="JYC263" s="322"/>
      <c r="JYD263" s="332"/>
      <c r="JYE263" s="333"/>
      <c r="JYF263" s="330"/>
      <c r="JYG263" s="322"/>
      <c r="JYH263" s="332"/>
      <c r="JYI263" s="333"/>
      <c r="JYJ263" s="330"/>
      <c r="JYK263" s="322"/>
      <c r="JYL263" s="332"/>
      <c r="JYM263" s="333"/>
      <c r="JYN263" s="330"/>
      <c r="JYO263" s="322"/>
      <c r="JYP263" s="332"/>
      <c r="JYQ263" s="333"/>
      <c r="JYR263" s="330"/>
      <c r="JYS263" s="322"/>
      <c r="JYT263" s="332"/>
      <c r="JYU263" s="333"/>
      <c r="JYV263" s="330"/>
      <c r="JYW263" s="322"/>
      <c r="JYX263" s="332"/>
      <c r="JYY263" s="333"/>
      <c r="JYZ263" s="330"/>
      <c r="JZA263" s="322"/>
      <c r="JZB263" s="332"/>
      <c r="JZC263" s="333"/>
      <c r="JZD263" s="330"/>
      <c r="JZE263" s="322"/>
      <c r="JZF263" s="332"/>
      <c r="JZG263" s="333"/>
      <c r="JZH263" s="330"/>
      <c r="JZI263" s="322"/>
      <c r="JZJ263" s="332"/>
      <c r="JZK263" s="333"/>
      <c r="JZL263" s="330"/>
      <c r="JZM263" s="322"/>
      <c r="JZN263" s="332"/>
      <c r="JZO263" s="333"/>
      <c r="JZP263" s="330"/>
      <c r="JZQ263" s="322"/>
      <c r="JZR263" s="332"/>
      <c r="JZS263" s="333"/>
      <c r="JZT263" s="330"/>
      <c r="JZU263" s="322"/>
      <c r="JZV263" s="332"/>
      <c r="JZW263" s="333"/>
      <c r="JZX263" s="330"/>
      <c r="JZY263" s="322"/>
      <c r="JZZ263" s="332"/>
      <c r="KAA263" s="333"/>
      <c r="KAB263" s="330"/>
      <c r="KAC263" s="322"/>
      <c r="KAD263" s="332"/>
      <c r="KAE263" s="333"/>
      <c r="KAF263" s="330"/>
      <c r="KAG263" s="322"/>
      <c r="KAH263" s="332"/>
      <c r="KAI263" s="333"/>
      <c r="KAJ263" s="330"/>
      <c r="KAK263" s="322"/>
      <c r="KAL263" s="332"/>
      <c r="KAM263" s="333"/>
      <c r="KAN263" s="330"/>
      <c r="KAO263" s="322"/>
      <c r="KAP263" s="332"/>
      <c r="KAQ263" s="333"/>
      <c r="KAR263" s="330"/>
      <c r="KAS263" s="322"/>
      <c r="KAT263" s="332"/>
      <c r="KAU263" s="333"/>
      <c r="KAV263" s="330"/>
      <c r="KAW263" s="322"/>
      <c r="KAX263" s="332"/>
      <c r="KAY263" s="333"/>
      <c r="KAZ263" s="330"/>
      <c r="KBA263" s="322"/>
      <c r="KBB263" s="332"/>
      <c r="KBC263" s="333"/>
      <c r="KBD263" s="330"/>
      <c r="KBE263" s="322"/>
      <c r="KBF263" s="332"/>
      <c r="KBG263" s="333"/>
      <c r="KBH263" s="330"/>
      <c r="KBI263" s="322"/>
      <c r="KBJ263" s="332"/>
      <c r="KBK263" s="333"/>
      <c r="KBL263" s="330"/>
      <c r="KBM263" s="322"/>
      <c r="KBN263" s="332"/>
      <c r="KBO263" s="333"/>
      <c r="KBP263" s="330"/>
      <c r="KBQ263" s="322"/>
      <c r="KBR263" s="332"/>
      <c r="KBS263" s="333"/>
      <c r="KBT263" s="330"/>
      <c r="KBU263" s="322"/>
      <c r="KBV263" s="332"/>
      <c r="KBW263" s="333"/>
      <c r="KBX263" s="330"/>
      <c r="KBY263" s="322"/>
      <c r="KBZ263" s="332"/>
      <c r="KCA263" s="333"/>
      <c r="KCB263" s="330"/>
      <c r="KCC263" s="322"/>
      <c r="KCD263" s="332"/>
      <c r="KCE263" s="333"/>
      <c r="KCF263" s="330"/>
      <c r="KCG263" s="322"/>
      <c r="KCH263" s="332"/>
      <c r="KCI263" s="333"/>
      <c r="KCJ263" s="330"/>
      <c r="KCK263" s="322"/>
      <c r="KCL263" s="332"/>
      <c r="KCM263" s="333"/>
      <c r="KCN263" s="330"/>
      <c r="KCO263" s="322"/>
      <c r="KCP263" s="332"/>
      <c r="KCQ263" s="333"/>
      <c r="KCR263" s="330"/>
      <c r="KCS263" s="322"/>
      <c r="KCT263" s="332"/>
      <c r="KCU263" s="333"/>
      <c r="KCV263" s="330"/>
      <c r="KCW263" s="322"/>
      <c r="KCX263" s="332"/>
      <c r="KCY263" s="333"/>
      <c r="KCZ263" s="330"/>
      <c r="KDA263" s="322"/>
      <c r="KDB263" s="332"/>
      <c r="KDC263" s="333"/>
      <c r="KDD263" s="330"/>
      <c r="KDE263" s="322"/>
      <c r="KDF263" s="332"/>
      <c r="KDG263" s="333"/>
      <c r="KDH263" s="330"/>
      <c r="KDI263" s="322"/>
      <c r="KDJ263" s="332"/>
      <c r="KDK263" s="333"/>
      <c r="KDL263" s="330"/>
      <c r="KDM263" s="322"/>
      <c r="KDN263" s="332"/>
      <c r="KDO263" s="333"/>
      <c r="KDP263" s="330"/>
      <c r="KDQ263" s="322"/>
      <c r="KDR263" s="332"/>
      <c r="KDS263" s="333"/>
      <c r="KDT263" s="330"/>
      <c r="KDU263" s="322"/>
      <c r="KDV263" s="332"/>
      <c r="KDW263" s="333"/>
      <c r="KDX263" s="330"/>
      <c r="KDY263" s="322"/>
      <c r="KDZ263" s="332"/>
      <c r="KEA263" s="333"/>
      <c r="KEB263" s="330"/>
      <c r="KEC263" s="322"/>
      <c r="KED263" s="332"/>
      <c r="KEE263" s="333"/>
      <c r="KEF263" s="330"/>
      <c r="KEG263" s="322"/>
      <c r="KEH263" s="332"/>
      <c r="KEI263" s="333"/>
      <c r="KEJ263" s="330"/>
      <c r="KEK263" s="322"/>
      <c r="KEL263" s="332"/>
      <c r="KEM263" s="333"/>
      <c r="KEN263" s="330"/>
      <c r="KEO263" s="322"/>
      <c r="KEP263" s="332"/>
      <c r="KEQ263" s="333"/>
      <c r="KER263" s="330"/>
      <c r="KES263" s="322"/>
      <c r="KET263" s="332"/>
      <c r="KEU263" s="333"/>
      <c r="KEV263" s="330"/>
      <c r="KEW263" s="322"/>
      <c r="KEX263" s="332"/>
      <c r="KEY263" s="333"/>
      <c r="KEZ263" s="330"/>
      <c r="KFA263" s="322"/>
      <c r="KFB263" s="332"/>
      <c r="KFC263" s="333"/>
      <c r="KFD263" s="330"/>
      <c r="KFE263" s="322"/>
      <c r="KFF263" s="332"/>
      <c r="KFG263" s="333"/>
      <c r="KFH263" s="330"/>
      <c r="KFI263" s="322"/>
      <c r="KFJ263" s="332"/>
      <c r="KFK263" s="333"/>
      <c r="KFL263" s="330"/>
      <c r="KFM263" s="322"/>
      <c r="KFN263" s="332"/>
      <c r="KFO263" s="333"/>
      <c r="KFP263" s="330"/>
      <c r="KFQ263" s="322"/>
      <c r="KFR263" s="332"/>
      <c r="KFS263" s="333"/>
      <c r="KFT263" s="330"/>
      <c r="KFU263" s="322"/>
      <c r="KFV263" s="332"/>
      <c r="KFW263" s="333"/>
      <c r="KFX263" s="330"/>
      <c r="KFY263" s="322"/>
      <c r="KFZ263" s="332"/>
      <c r="KGA263" s="333"/>
      <c r="KGB263" s="330"/>
      <c r="KGC263" s="322"/>
      <c r="KGD263" s="332"/>
      <c r="KGE263" s="333"/>
      <c r="KGF263" s="330"/>
      <c r="KGG263" s="322"/>
      <c r="KGH263" s="332"/>
      <c r="KGI263" s="333"/>
      <c r="KGJ263" s="330"/>
      <c r="KGK263" s="322"/>
      <c r="KGL263" s="332"/>
      <c r="KGM263" s="333"/>
      <c r="KGN263" s="330"/>
      <c r="KGO263" s="322"/>
      <c r="KGP263" s="332"/>
      <c r="KGQ263" s="333"/>
      <c r="KGR263" s="330"/>
      <c r="KGS263" s="322"/>
      <c r="KGT263" s="332"/>
      <c r="KGU263" s="333"/>
      <c r="KGV263" s="330"/>
      <c r="KGW263" s="322"/>
      <c r="KGX263" s="332"/>
      <c r="KGY263" s="333"/>
      <c r="KGZ263" s="330"/>
      <c r="KHA263" s="322"/>
      <c r="KHB263" s="332"/>
      <c r="KHC263" s="333"/>
      <c r="KHD263" s="330"/>
      <c r="KHE263" s="322"/>
      <c r="KHF263" s="332"/>
      <c r="KHG263" s="333"/>
      <c r="KHH263" s="330"/>
      <c r="KHI263" s="322"/>
      <c r="KHJ263" s="332"/>
      <c r="KHK263" s="333"/>
      <c r="KHL263" s="330"/>
      <c r="KHM263" s="322"/>
      <c r="KHN263" s="332"/>
      <c r="KHO263" s="333"/>
      <c r="KHP263" s="330"/>
      <c r="KHQ263" s="322"/>
      <c r="KHR263" s="332"/>
      <c r="KHS263" s="333"/>
      <c r="KHT263" s="330"/>
      <c r="KHU263" s="322"/>
      <c r="KHV263" s="332"/>
      <c r="KHW263" s="333"/>
      <c r="KHX263" s="330"/>
      <c r="KHY263" s="322"/>
      <c r="KHZ263" s="332"/>
      <c r="KIA263" s="333"/>
      <c r="KIB263" s="330"/>
      <c r="KIC263" s="322"/>
      <c r="KID263" s="332"/>
      <c r="KIE263" s="333"/>
      <c r="KIF263" s="330"/>
      <c r="KIG263" s="322"/>
      <c r="KIH263" s="332"/>
      <c r="KII263" s="333"/>
      <c r="KIJ263" s="330"/>
      <c r="KIK263" s="322"/>
      <c r="KIL263" s="332"/>
      <c r="KIM263" s="333"/>
      <c r="KIN263" s="330"/>
      <c r="KIO263" s="322"/>
      <c r="KIP263" s="332"/>
      <c r="KIQ263" s="333"/>
      <c r="KIR263" s="330"/>
      <c r="KIS263" s="322"/>
      <c r="KIT263" s="332"/>
      <c r="KIU263" s="333"/>
      <c r="KIV263" s="330"/>
      <c r="KIW263" s="322"/>
      <c r="KIX263" s="332"/>
      <c r="KIY263" s="333"/>
      <c r="KIZ263" s="330"/>
      <c r="KJA263" s="322"/>
      <c r="KJB263" s="332"/>
      <c r="KJC263" s="333"/>
      <c r="KJD263" s="330"/>
      <c r="KJE263" s="322"/>
      <c r="KJF263" s="332"/>
      <c r="KJG263" s="333"/>
      <c r="KJH263" s="330"/>
      <c r="KJI263" s="322"/>
      <c r="KJJ263" s="332"/>
      <c r="KJK263" s="333"/>
      <c r="KJL263" s="330"/>
      <c r="KJM263" s="322"/>
      <c r="KJN263" s="332"/>
      <c r="KJO263" s="333"/>
      <c r="KJP263" s="330"/>
      <c r="KJQ263" s="322"/>
      <c r="KJR263" s="332"/>
      <c r="KJS263" s="333"/>
      <c r="KJT263" s="330"/>
      <c r="KJU263" s="322"/>
      <c r="KJV263" s="332"/>
      <c r="KJW263" s="333"/>
      <c r="KJX263" s="330"/>
      <c r="KJY263" s="322"/>
      <c r="KJZ263" s="332"/>
      <c r="KKA263" s="333"/>
      <c r="KKB263" s="330"/>
      <c r="KKC263" s="322"/>
      <c r="KKD263" s="332"/>
      <c r="KKE263" s="333"/>
      <c r="KKF263" s="330"/>
      <c r="KKG263" s="322"/>
      <c r="KKH263" s="332"/>
      <c r="KKI263" s="333"/>
      <c r="KKJ263" s="330"/>
      <c r="KKK263" s="322"/>
      <c r="KKL263" s="332"/>
      <c r="KKM263" s="333"/>
      <c r="KKN263" s="330"/>
      <c r="KKO263" s="322"/>
      <c r="KKP263" s="332"/>
      <c r="KKQ263" s="333"/>
      <c r="KKR263" s="330"/>
      <c r="KKS263" s="322"/>
      <c r="KKT263" s="332"/>
      <c r="KKU263" s="333"/>
      <c r="KKV263" s="330"/>
      <c r="KKW263" s="322"/>
      <c r="KKX263" s="332"/>
      <c r="KKY263" s="333"/>
      <c r="KKZ263" s="330"/>
      <c r="KLA263" s="322"/>
      <c r="KLB263" s="332"/>
      <c r="KLC263" s="333"/>
      <c r="KLD263" s="330"/>
      <c r="KLE263" s="322"/>
      <c r="KLF263" s="332"/>
      <c r="KLG263" s="333"/>
      <c r="KLH263" s="330"/>
      <c r="KLI263" s="322"/>
      <c r="KLJ263" s="332"/>
      <c r="KLK263" s="333"/>
      <c r="KLL263" s="330"/>
      <c r="KLM263" s="322"/>
      <c r="KLN263" s="332"/>
      <c r="KLO263" s="333"/>
      <c r="KLP263" s="330"/>
      <c r="KLQ263" s="322"/>
      <c r="KLR263" s="332"/>
      <c r="KLS263" s="333"/>
      <c r="KLT263" s="330"/>
      <c r="KLU263" s="322"/>
      <c r="KLV263" s="332"/>
      <c r="KLW263" s="333"/>
      <c r="KLX263" s="330"/>
      <c r="KLY263" s="322"/>
      <c r="KLZ263" s="332"/>
      <c r="KMA263" s="333"/>
      <c r="KMB263" s="330"/>
      <c r="KMC263" s="322"/>
      <c r="KMD263" s="332"/>
      <c r="KME263" s="333"/>
      <c r="KMF263" s="330"/>
      <c r="KMG263" s="322"/>
      <c r="KMH263" s="332"/>
      <c r="KMI263" s="333"/>
      <c r="KMJ263" s="330"/>
      <c r="KMK263" s="322"/>
      <c r="KML263" s="332"/>
      <c r="KMM263" s="333"/>
      <c r="KMN263" s="330"/>
      <c r="KMO263" s="322"/>
      <c r="KMP263" s="332"/>
      <c r="KMQ263" s="333"/>
      <c r="KMR263" s="330"/>
      <c r="KMS263" s="322"/>
      <c r="KMT263" s="332"/>
      <c r="KMU263" s="333"/>
      <c r="KMV263" s="330"/>
      <c r="KMW263" s="322"/>
      <c r="KMX263" s="332"/>
      <c r="KMY263" s="333"/>
      <c r="KMZ263" s="330"/>
      <c r="KNA263" s="322"/>
      <c r="KNB263" s="332"/>
      <c r="KNC263" s="333"/>
      <c r="KND263" s="330"/>
      <c r="KNE263" s="322"/>
      <c r="KNF263" s="332"/>
      <c r="KNG263" s="333"/>
      <c r="KNH263" s="330"/>
      <c r="KNI263" s="322"/>
      <c r="KNJ263" s="332"/>
      <c r="KNK263" s="333"/>
      <c r="KNL263" s="330"/>
      <c r="KNM263" s="322"/>
      <c r="KNN263" s="332"/>
      <c r="KNO263" s="333"/>
      <c r="KNP263" s="330"/>
      <c r="KNQ263" s="322"/>
      <c r="KNR263" s="332"/>
      <c r="KNS263" s="333"/>
      <c r="KNT263" s="330"/>
      <c r="KNU263" s="322"/>
      <c r="KNV263" s="332"/>
      <c r="KNW263" s="333"/>
      <c r="KNX263" s="330"/>
      <c r="KNY263" s="322"/>
      <c r="KNZ263" s="332"/>
      <c r="KOA263" s="333"/>
      <c r="KOB263" s="330"/>
      <c r="KOC263" s="322"/>
      <c r="KOD263" s="332"/>
      <c r="KOE263" s="333"/>
      <c r="KOF263" s="330"/>
      <c r="KOG263" s="322"/>
      <c r="KOH263" s="332"/>
      <c r="KOI263" s="333"/>
      <c r="KOJ263" s="330"/>
      <c r="KOK263" s="322"/>
      <c r="KOL263" s="332"/>
      <c r="KOM263" s="333"/>
      <c r="KON263" s="330"/>
      <c r="KOO263" s="322"/>
      <c r="KOP263" s="332"/>
      <c r="KOQ263" s="333"/>
      <c r="KOR263" s="330"/>
      <c r="KOS263" s="322"/>
      <c r="KOT263" s="332"/>
      <c r="KOU263" s="333"/>
      <c r="KOV263" s="330"/>
      <c r="KOW263" s="322"/>
      <c r="KOX263" s="332"/>
      <c r="KOY263" s="333"/>
      <c r="KOZ263" s="330"/>
      <c r="KPA263" s="322"/>
      <c r="KPB263" s="332"/>
      <c r="KPC263" s="333"/>
      <c r="KPD263" s="330"/>
      <c r="KPE263" s="322"/>
      <c r="KPF263" s="332"/>
      <c r="KPG263" s="333"/>
      <c r="KPH263" s="330"/>
      <c r="KPI263" s="322"/>
      <c r="KPJ263" s="332"/>
      <c r="KPK263" s="333"/>
      <c r="KPL263" s="330"/>
      <c r="KPM263" s="322"/>
      <c r="KPN263" s="332"/>
      <c r="KPO263" s="333"/>
      <c r="KPP263" s="330"/>
      <c r="KPQ263" s="322"/>
      <c r="KPR263" s="332"/>
      <c r="KPS263" s="333"/>
      <c r="KPT263" s="330"/>
      <c r="KPU263" s="322"/>
      <c r="KPV263" s="332"/>
      <c r="KPW263" s="333"/>
      <c r="KPX263" s="330"/>
      <c r="KPY263" s="322"/>
      <c r="KPZ263" s="332"/>
      <c r="KQA263" s="333"/>
      <c r="KQB263" s="330"/>
      <c r="KQC263" s="322"/>
      <c r="KQD263" s="332"/>
      <c r="KQE263" s="333"/>
      <c r="KQF263" s="330"/>
      <c r="KQG263" s="322"/>
      <c r="KQH263" s="332"/>
      <c r="KQI263" s="333"/>
      <c r="KQJ263" s="330"/>
      <c r="KQK263" s="322"/>
      <c r="KQL263" s="332"/>
      <c r="KQM263" s="333"/>
      <c r="KQN263" s="330"/>
      <c r="KQO263" s="322"/>
      <c r="KQP263" s="332"/>
      <c r="KQQ263" s="333"/>
      <c r="KQR263" s="330"/>
      <c r="KQS263" s="322"/>
      <c r="KQT263" s="332"/>
      <c r="KQU263" s="333"/>
      <c r="KQV263" s="330"/>
      <c r="KQW263" s="322"/>
      <c r="KQX263" s="332"/>
      <c r="KQY263" s="333"/>
      <c r="KQZ263" s="330"/>
      <c r="KRA263" s="322"/>
      <c r="KRB263" s="332"/>
      <c r="KRC263" s="333"/>
      <c r="KRD263" s="330"/>
      <c r="KRE263" s="322"/>
      <c r="KRF263" s="332"/>
      <c r="KRG263" s="333"/>
      <c r="KRH263" s="330"/>
      <c r="KRI263" s="322"/>
      <c r="KRJ263" s="332"/>
      <c r="KRK263" s="333"/>
      <c r="KRL263" s="330"/>
      <c r="KRM263" s="322"/>
      <c r="KRN263" s="332"/>
      <c r="KRO263" s="333"/>
      <c r="KRP263" s="330"/>
      <c r="KRQ263" s="322"/>
      <c r="KRR263" s="332"/>
      <c r="KRS263" s="333"/>
      <c r="KRT263" s="330"/>
      <c r="KRU263" s="322"/>
      <c r="KRV263" s="332"/>
      <c r="KRW263" s="333"/>
      <c r="KRX263" s="330"/>
      <c r="KRY263" s="322"/>
      <c r="KRZ263" s="332"/>
      <c r="KSA263" s="333"/>
      <c r="KSB263" s="330"/>
      <c r="KSC263" s="322"/>
      <c r="KSD263" s="332"/>
      <c r="KSE263" s="333"/>
      <c r="KSF263" s="330"/>
      <c r="KSG263" s="322"/>
      <c r="KSH263" s="332"/>
      <c r="KSI263" s="333"/>
      <c r="KSJ263" s="330"/>
      <c r="KSK263" s="322"/>
      <c r="KSL263" s="332"/>
      <c r="KSM263" s="333"/>
      <c r="KSN263" s="330"/>
      <c r="KSO263" s="322"/>
      <c r="KSP263" s="332"/>
      <c r="KSQ263" s="333"/>
      <c r="KSR263" s="330"/>
      <c r="KSS263" s="322"/>
      <c r="KST263" s="332"/>
      <c r="KSU263" s="333"/>
      <c r="KSV263" s="330"/>
      <c r="KSW263" s="322"/>
      <c r="KSX263" s="332"/>
      <c r="KSY263" s="333"/>
      <c r="KSZ263" s="330"/>
      <c r="KTA263" s="322"/>
      <c r="KTB263" s="332"/>
      <c r="KTC263" s="333"/>
      <c r="KTD263" s="330"/>
      <c r="KTE263" s="322"/>
      <c r="KTF263" s="332"/>
      <c r="KTG263" s="333"/>
      <c r="KTH263" s="330"/>
      <c r="KTI263" s="322"/>
      <c r="KTJ263" s="332"/>
      <c r="KTK263" s="333"/>
      <c r="KTL263" s="330"/>
      <c r="KTM263" s="322"/>
      <c r="KTN263" s="332"/>
      <c r="KTO263" s="333"/>
      <c r="KTP263" s="330"/>
      <c r="KTQ263" s="322"/>
      <c r="KTR263" s="332"/>
      <c r="KTS263" s="333"/>
      <c r="KTT263" s="330"/>
      <c r="KTU263" s="322"/>
      <c r="KTV263" s="332"/>
      <c r="KTW263" s="333"/>
      <c r="KTX263" s="330"/>
      <c r="KTY263" s="322"/>
      <c r="KTZ263" s="332"/>
      <c r="KUA263" s="333"/>
      <c r="KUB263" s="330"/>
      <c r="KUC263" s="322"/>
      <c r="KUD263" s="332"/>
      <c r="KUE263" s="333"/>
      <c r="KUF263" s="330"/>
      <c r="KUG263" s="322"/>
      <c r="KUH263" s="332"/>
      <c r="KUI263" s="333"/>
      <c r="KUJ263" s="330"/>
      <c r="KUK263" s="322"/>
      <c r="KUL263" s="332"/>
      <c r="KUM263" s="333"/>
      <c r="KUN263" s="330"/>
      <c r="KUO263" s="322"/>
      <c r="KUP263" s="332"/>
      <c r="KUQ263" s="333"/>
      <c r="KUR263" s="330"/>
      <c r="KUS263" s="322"/>
      <c r="KUT263" s="332"/>
      <c r="KUU263" s="333"/>
      <c r="KUV263" s="330"/>
      <c r="KUW263" s="322"/>
      <c r="KUX263" s="332"/>
      <c r="KUY263" s="333"/>
      <c r="KUZ263" s="330"/>
      <c r="KVA263" s="322"/>
      <c r="KVB263" s="332"/>
      <c r="KVC263" s="333"/>
      <c r="KVD263" s="330"/>
      <c r="KVE263" s="322"/>
      <c r="KVF263" s="332"/>
      <c r="KVG263" s="333"/>
      <c r="KVH263" s="330"/>
      <c r="KVI263" s="322"/>
      <c r="KVJ263" s="332"/>
      <c r="KVK263" s="333"/>
      <c r="KVL263" s="330"/>
      <c r="KVM263" s="322"/>
      <c r="KVN263" s="332"/>
      <c r="KVO263" s="333"/>
      <c r="KVP263" s="330"/>
      <c r="KVQ263" s="322"/>
      <c r="KVR263" s="332"/>
      <c r="KVS263" s="333"/>
      <c r="KVT263" s="330"/>
      <c r="KVU263" s="322"/>
      <c r="KVV263" s="332"/>
      <c r="KVW263" s="333"/>
      <c r="KVX263" s="330"/>
      <c r="KVY263" s="322"/>
      <c r="KVZ263" s="332"/>
      <c r="KWA263" s="333"/>
      <c r="KWB263" s="330"/>
      <c r="KWC263" s="322"/>
      <c r="KWD263" s="332"/>
      <c r="KWE263" s="333"/>
      <c r="KWF263" s="330"/>
      <c r="KWG263" s="322"/>
      <c r="KWH263" s="332"/>
      <c r="KWI263" s="333"/>
      <c r="KWJ263" s="330"/>
      <c r="KWK263" s="322"/>
      <c r="KWL263" s="332"/>
      <c r="KWM263" s="333"/>
      <c r="KWN263" s="330"/>
      <c r="KWO263" s="322"/>
      <c r="KWP263" s="332"/>
      <c r="KWQ263" s="333"/>
      <c r="KWR263" s="330"/>
      <c r="KWS263" s="322"/>
      <c r="KWT263" s="332"/>
      <c r="KWU263" s="333"/>
      <c r="KWV263" s="330"/>
      <c r="KWW263" s="322"/>
      <c r="KWX263" s="332"/>
      <c r="KWY263" s="333"/>
      <c r="KWZ263" s="330"/>
      <c r="KXA263" s="322"/>
      <c r="KXB263" s="332"/>
      <c r="KXC263" s="333"/>
      <c r="KXD263" s="330"/>
      <c r="KXE263" s="322"/>
      <c r="KXF263" s="332"/>
      <c r="KXG263" s="333"/>
      <c r="KXH263" s="330"/>
      <c r="KXI263" s="322"/>
      <c r="KXJ263" s="332"/>
      <c r="KXK263" s="333"/>
      <c r="KXL263" s="330"/>
      <c r="KXM263" s="322"/>
      <c r="KXN263" s="332"/>
      <c r="KXO263" s="333"/>
      <c r="KXP263" s="330"/>
      <c r="KXQ263" s="322"/>
      <c r="KXR263" s="332"/>
      <c r="KXS263" s="333"/>
      <c r="KXT263" s="330"/>
      <c r="KXU263" s="322"/>
      <c r="KXV263" s="332"/>
      <c r="KXW263" s="333"/>
      <c r="KXX263" s="330"/>
      <c r="KXY263" s="322"/>
      <c r="KXZ263" s="332"/>
      <c r="KYA263" s="333"/>
      <c r="KYB263" s="330"/>
      <c r="KYC263" s="322"/>
      <c r="KYD263" s="332"/>
      <c r="KYE263" s="333"/>
      <c r="KYF263" s="330"/>
      <c r="KYG263" s="322"/>
      <c r="KYH263" s="332"/>
      <c r="KYI263" s="333"/>
      <c r="KYJ263" s="330"/>
      <c r="KYK263" s="322"/>
      <c r="KYL263" s="332"/>
      <c r="KYM263" s="333"/>
      <c r="KYN263" s="330"/>
      <c r="KYO263" s="322"/>
      <c r="KYP263" s="332"/>
      <c r="KYQ263" s="333"/>
      <c r="KYR263" s="330"/>
      <c r="KYS263" s="322"/>
      <c r="KYT263" s="332"/>
      <c r="KYU263" s="333"/>
      <c r="KYV263" s="330"/>
      <c r="KYW263" s="322"/>
      <c r="KYX263" s="332"/>
      <c r="KYY263" s="333"/>
      <c r="KYZ263" s="330"/>
      <c r="KZA263" s="322"/>
      <c r="KZB263" s="332"/>
      <c r="KZC263" s="333"/>
      <c r="KZD263" s="330"/>
      <c r="KZE263" s="322"/>
      <c r="KZF263" s="332"/>
      <c r="KZG263" s="333"/>
      <c r="KZH263" s="330"/>
      <c r="KZI263" s="322"/>
      <c r="KZJ263" s="332"/>
      <c r="KZK263" s="333"/>
      <c r="KZL263" s="330"/>
      <c r="KZM263" s="322"/>
      <c r="KZN263" s="332"/>
      <c r="KZO263" s="333"/>
      <c r="KZP263" s="330"/>
      <c r="KZQ263" s="322"/>
      <c r="KZR263" s="332"/>
      <c r="KZS263" s="333"/>
      <c r="KZT263" s="330"/>
      <c r="KZU263" s="322"/>
      <c r="KZV263" s="332"/>
      <c r="KZW263" s="333"/>
      <c r="KZX263" s="330"/>
      <c r="KZY263" s="322"/>
      <c r="KZZ263" s="332"/>
      <c r="LAA263" s="333"/>
      <c r="LAB263" s="330"/>
      <c r="LAC263" s="322"/>
      <c r="LAD263" s="332"/>
      <c r="LAE263" s="333"/>
      <c r="LAF263" s="330"/>
      <c r="LAG263" s="322"/>
      <c r="LAH263" s="332"/>
      <c r="LAI263" s="333"/>
      <c r="LAJ263" s="330"/>
      <c r="LAK263" s="322"/>
      <c r="LAL263" s="332"/>
      <c r="LAM263" s="333"/>
      <c r="LAN263" s="330"/>
      <c r="LAO263" s="322"/>
      <c r="LAP263" s="332"/>
      <c r="LAQ263" s="333"/>
      <c r="LAR263" s="330"/>
      <c r="LAS263" s="322"/>
      <c r="LAT263" s="332"/>
      <c r="LAU263" s="333"/>
      <c r="LAV263" s="330"/>
      <c r="LAW263" s="322"/>
      <c r="LAX263" s="332"/>
      <c r="LAY263" s="333"/>
      <c r="LAZ263" s="330"/>
      <c r="LBA263" s="322"/>
      <c r="LBB263" s="332"/>
      <c r="LBC263" s="333"/>
      <c r="LBD263" s="330"/>
      <c r="LBE263" s="322"/>
      <c r="LBF263" s="332"/>
      <c r="LBG263" s="333"/>
      <c r="LBH263" s="330"/>
      <c r="LBI263" s="322"/>
      <c r="LBJ263" s="332"/>
      <c r="LBK263" s="333"/>
      <c r="LBL263" s="330"/>
      <c r="LBM263" s="322"/>
      <c r="LBN263" s="332"/>
      <c r="LBO263" s="333"/>
      <c r="LBP263" s="330"/>
      <c r="LBQ263" s="322"/>
      <c r="LBR263" s="332"/>
      <c r="LBS263" s="333"/>
      <c r="LBT263" s="330"/>
      <c r="LBU263" s="322"/>
      <c r="LBV263" s="332"/>
      <c r="LBW263" s="333"/>
      <c r="LBX263" s="330"/>
      <c r="LBY263" s="322"/>
      <c r="LBZ263" s="332"/>
      <c r="LCA263" s="333"/>
      <c r="LCB263" s="330"/>
      <c r="LCC263" s="322"/>
      <c r="LCD263" s="332"/>
      <c r="LCE263" s="333"/>
      <c r="LCF263" s="330"/>
      <c r="LCG263" s="322"/>
      <c r="LCH263" s="332"/>
      <c r="LCI263" s="333"/>
      <c r="LCJ263" s="330"/>
      <c r="LCK263" s="322"/>
      <c r="LCL263" s="332"/>
      <c r="LCM263" s="333"/>
      <c r="LCN263" s="330"/>
      <c r="LCO263" s="322"/>
      <c r="LCP263" s="332"/>
      <c r="LCQ263" s="333"/>
      <c r="LCR263" s="330"/>
      <c r="LCS263" s="322"/>
      <c r="LCT263" s="332"/>
      <c r="LCU263" s="333"/>
      <c r="LCV263" s="330"/>
      <c r="LCW263" s="322"/>
      <c r="LCX263" s="332"/>
      <c r="LCY263" s="333"/>
      <c r="LCZ263" s="330"/>
      <c r="LDA263" s="322"/>
      <c r="LDB263" s="332"/>
      <c r="LDC263" s="333"/>
      <c r="LDD263" s="330"/>
      <c r="LDE263" s="322"/>
      <c r="LDF263" s="332"/>
      <c r="LDG263" s="333"/>
      <c r="LDH263" s="330"/>
      <c r="LDI263" s="322"/>
      <c r="LDJ263" s="332"/>
      <c r="LDK263" s="333"/>
      <c r="LDL263" s="330"/>
      <c r="LDM263" s="322"/>
      <c r="LDN263" s="332"/>
      <c r="LDO263" s="333"/>
      <c r="LDP263" s="330"/>
      <c r="LDQ263" s="322"/>
      <c r="LDR263" s="332"/>
      <c r="LDS263" s="333"/>
      <c r="LDT263" s="330"/>
      <c r="LDU263" s="322"/>
      <c r="LDV263" s="332"/>
      <c r="LDW263" s="333"/>
      <c r="LDX263" s="330"/>
      <c r="LDY263" s="322"/>
      <c r="LDZ263" s="332"/>
      <c r="LEA263" s="333"/>
      <c r="LEB263" s="330"/>
      <c r="LEC263" s="322"/>
      <c r="LED263" s="332"/>
      <c r="LEE263" s="333"/>
      <c r="LEF263" s="330"/>
      <c r="LEG263" s="322"/>
      <c r="LEH263" s="332"/>
      <c r="LEI263" s="333"/>
      <c r="LEJ263" s="330"/>
      <c r="LEK263" s="322"/>
      <c r="LEL263" s="332"/>
      <c r="LEM263" s="333"/>
      <c r="LEN263" s="330"/>
      <c r="LEO263" s="322"/>
      <c r="LEP263" s="332"/>
      <c r="LEQ263" s="333"/>
      <c r="LER263" s="330"/>
      <c r="LES263" s="322"/>
      <c r="LET263" s="332"/>
      <c r="LEU263" s="333"/>
      <c r="LEV263" s="330"/>
      <c r="LEW263" s="322"/>
      <c r="LEX263" s="332"/>
      <c r="LEY263" s="333"/>
      <c r="LEZ263" s="330"/>
      <c r="LFA263" s="322"/>
      <c r="LFB263" s="332"/>
      <c r="LFC263" s="333"/>
      <c r="LFD263" s="330"/>
      <c r="LFE263" s="322"/>
      <c r="LFF263" s="332"/>
      <c r="LFG263" s="333"/>
      <c r="LFH263" s="330"/>
      <c r="LFI263" s="322"/>
      <c r="LFJ263" s="332"/>
      <c r="LFK263" s="333"/>
      <c r="LFL263" s="330"/>
      <c r="LFM263" s="322"/>
      <c r="LFN263" s="332"/>
      <c r="LFO263" s="333"/>
      <c r="LFP263" s="330"/>
      <c r="LFQ263" s="322"/>
      <c r="LFR263" s="332"/>
      <c r="LFS263" s="333"/>
      <c r="LFT263" s="330"/>
      <c r="LFU263" s="322"/>
      <c r="LFV263" s="332"/>
      <c r="LFW263" s="333"/>
      <c r="LFX263" s="330"/>
      <c r="LFY263" s="322"/>
      <c r="LFZ263" s="332"/>
      <c r="LGA263" s="333"/>
      <c r="LGB263" s="330"/>
      <c r="LGC263" s="322"/>
      <c r="LGD263" s="332"/>
      <c r="LGE263" s="333"/>
      <c r="LGF263" s="330"/>
      <c r="LGG263" s="322"/>
      <c r="LGH263" s="332"/>
      <c r="LGI263" s="333"/>
      <c r="LGJ263" s="330"/>
      <c r="LGK263" s="322"/>
      <c r="LGL263" s="332"/>
      <c r="LGM263" s="333"/>
      <c r="LGN263" s="330"/>
      <c r="LGO263" s="322"/>
      <c r="LGP263" s="332"/>
      <c r="LGQ263" s="333"/>
      <c r="LGR263" s="330"/>
      <c r="LGS263" s="322"/>
      <c r="LGT263" s="332"/>
      <c r="LGU263" s="333"/>
      <c r="LGV263" s="330"/>
      <c r="LGW263" s="322"/>
      <c r="LGX263" s="332"/>
      <c r="LGY263" s="333"/>
      <c r="LGZ263" s="330"/>
      <c r="LHA263" s="322"/>
      <c r="LHB263" s="332"/>
      <c r="LHC263" s="333"/>
      <c r="LHD263" s="330"/>
      <c r="LHE263" s="322"/>
      <c r="LHF263" s="332"/>
      <c r="LHG263" s="333"/>
      <c r="LHH263" s="330"/>
      <c r="LHI263" s="322"/>
      <c r="LHJ263" s="332"/>
      <c r="LHK263" s="333"/>
      <c r="LHL263" s="330"/>
      <c r="LHM263" s="322"/>
      <c r="LHN263" s="332"/>
      <c r="LHO263" s="333"/>
      <c r="LHP263" s="330"/>
      <c r="LHQ263" s="322"/>
      <c r="LHR263" s="332"/>
      <c r="LHS263" s="333"/>
      <c r="LHT263" s="330"/>
      <c r="LHU263" s="322"/>
      <c r="LHV263" s="332"/>
      <c r="LHW263" s="333"/>
      <c r="LHX263" s="330"/>
      <c r="LHY263" s="322"/>
      <c r="LHZ263" s="332"/>
      <c r="LIA263" s="333"/>
      <c r="LIB263" s="330"/>
      <c r="LIC263" s="322"/>
      <c r="LID263" s="332"/>
      <c r="LIE263" s="333"/>
      <c r="LIF263" s="330"/>
      <c r="LIG263" s="322"/>
      <c r="LIH263" s="332"/>
      <c r="LII263" s="333"/>
      <c r="LIJ263" s="330"/>
      <c r="LIK263" s="322"/>
      <c r="LIL263" s="332"/>
      <c r="LIM263" s="333"/>
      <c r="LIN263" s="330"/>
      <c r="LIO263" s="322"/>
      <c r="LIP263" s="332"/>
      <c r="LIQ263" s="333"/>
      <c r="LIR263" s="330"/>
      <c r="LIS263" s="322"/>
      <c r="LIT263" s="332"/>
      <c r="LIU263" s="333"/>
      <c r="LIV263" s="330"/>
      <c r="LIW263" s="322"/>
      <c r="LIX263" s="332"/>
      <c r="LIY263" s="333"/>
      <c r="LIZ263" s="330"/>
      <c r="LJA263" s="322"/>
      <c r="LJB263" s="332"/>
      <c r="LJC263" s="333"/>
      <c r="LJD263" s="330"/>
      <c r="LJE263" s="322"/>
      <c r="LJF263" s="332"/>
      <c r="LJG263" s="333"/>
      <c r="LJH263" s="330"/>
      <c r="LJI263" s="322"/>
      <c r="LJJ263" s="332"/>
      <c r="LJK263" s="333"/>
      <c r="LJL263" s="330"/>
      <c r="LJM263" s="322"/>
      <c r="LJN263" s="332"/>
      <c r="LJO263" s="333"/>
      <c r="LJP263" s="330"/>
      <c r="LJQ263" s="322"/>
      <c r="LJR263" s="332"/>
      <c r="LJS263" s="333"/>
      <c r="LJT263" s="330"/>
      <c r="LJU263" s="322"/>
      <c r="LJV263" s="332"/>
      <c r="LJW263" s="333"/>
      <c r="LJX263" s="330"/>
      <c r="LJY263" s="322"/>
      <c r="LJZ263" s="332"/>
      <c r="LKA263" s="333"/>
      <c r="LKB263" s="330"/>
      <c r="LKC263" s="322"/>
      <c r="LKD263" s="332"/>
      <c r="LKE263" s="333"/>
      <c r="LKF263" s="330"/>
      <c r="LKG263" s="322"/>
      <c r="LKH263" s="332"/>
      <c r="LKI263" s="333"/>
      <c r="LKJ263" s="330"/>
      <c r="LKK263" s="322"/>
      <c r="LKL263" s="332"/>
      <c r="LKM263" s="333"/>
      <c r="LKN263" s="330"/>
      <c r="LKO263" s="322"/>
      <c r="LKP263" s="332"/>
      <c r="LKQ263" s="333"/>
      <c r="LKR263" s="330"/>
      <c r="LKS263" s="322"/>
      <c r="LKT263" s="332"/>
      <c r="LKU263" s="333"/>
      <c r="LKV263" s="330"/>
      <c r="LKW263" s="322"/>
      <c r="LKX263" s="332"/>
      <c r="LKY263" s="333"/>
      <c r="LKZ263" s="330"/>
      <c r="LLA263" s="322"/>
      <c r="LLB263" s="332"/>
      <c r="LLC263" s="333"/>
      <c r="LLD263" s="330"/>
      <c r="LLE263" s="322"/>
      <c r="LLF263" s="332"/>
      <c r="LLG263" s="333"/>
      <c r="LLH263" s="330"/>
      <c r="LLI263" s="322"/>
      <c r="LLJ263" s="332"/>
      <c r="LLK263" s="333"/>
      <c r="LLL263" s="330"/>
      <c r="LLM263" s="322"/>
      <c r="LLN263" s="332"/>
      <c r="LLO263" s="333"/>
      <c r="LLP263" s="330"/>
      <c r="LLQ263" s="322"/>
      <c r="LLR263" s="332"/>
      <c r="LLS263" s="333"/>
      <c r="LLT263" s="330"/>
      <c r="LLU263" s="322"/>
      <c r="LLV263" s="332"/>
      <c r="LLW263" s="333"/>
      <c r="LLX263" s="330"/>
      <c r="LLY263" s="322"/>
      <c r="LLZ263" s="332"/>
      <c r="LMA263" s="333"/>
      <c r="LMB263" s="330"/>
      <c r="LMC263" s="322"/>
      <c r="LMD263" s="332"/>
      <c r="LME263" s="333"/>
      <c r="LMF263" s="330"/>
      <c r="LMG263" s="322"/>
      <c r="LMH263" s="332"/>
      <c r="LMI263" s="333"/>
      <c r="LMJ263" s="330"/>
      <c r="LMK263" s="322"/>
      <c r="LML263" s="332"/>
      <c r="LMM263" s="333"/>
      <c r="LMN263" s="330"/>
      <c r="LMO263" s="322"/>
      <c r="LMP263" s="332"/>
      <c r="LMQ263" s="333"/>
      <c r="LMR263" s="330"/>
      <c r="LMS263" s="322"/>
      <c r="LMT263" s="332"/>
      <c r="LMU263" s="333"/>
      <c r="LMV263" s="330"/>
      <c r="LMW263" s="322"/>
      <c r="LMX263" s="332"/>
      <c r="LMY263" s="333"/>
      <c r="LMZ263" s="330"/>
      <c r="LNA263" s="322"/>
      <c r="LNB263" s="332"/>
      <c r="LNC263" s="333"/>
      <c r="LND263" s="330"/>
      <c r="LNE263" s="322"/>
      <c r="LNF263" s="332"/>
      <c r="LNG263" s="333"/>
      <c r="LNH263" s="330"/>
      <c r="LNI263" s="322"/>
      <c r="LNJ263" s="332"/>
      <c r="LNK263" s="333"/>
      <c r="LNL263" s="330"/>
      <c r="LNM263" s="322"/>
      <c r="LNN263" s="332"/>
      <c r="LNO263" s="333"/>
      <c r="LNP263" s="330"/>
      <c r="LNQ263" s="322"/>
      <c r="LNR263" s="332"/>
      <c r="LNS263" s="333"/>
      <c r="LNT263" s="330"/>
      <c r="LNU263" s="322"/>
      <c r="LNV263" s="332"/>
      <c r="LNW263" s="333"/>
      <c r="LNX263" s="330"/>
      <c r="LNY263" s="322"/>
      <c r="LNZ263" s="332"/>
      <c r="LOA263" s="333"/>
      <c r="LOB263" s="330"/>
      <c r="LOC263" s="322"/>
      <c r="LOD263" s="332"/>
      <c r="LOE263" s="333"/>
      <c r="LOF263" s="330"/>
      <c r="LOG263" s="322"/>
      <c r="LOH263" s="332"/>
      <c r="LOI263" s="333"/>
      <c r="LOJ263" s="330"/>
      <c r="LOK263" s="322"/>
      <c r="LOL263" s="332"/>
      <c r="LOM263" s="333"/>
      <c r="LON263" s="330"/>
      <c r="LOO263" s="322"/>
      <c r="LOP263" s="332"/>
      <c r="LOQ263" s="333"/>
      <c r="LOR263" s="330"/>
      <c r="LOS263" s="322"/>
      <c r="LOT263" s="332"/>
      <c r="LOU263" s="333"/>
      <c r="LOV263" s="330"/>
      <c r="LOW263" s="322"/>
      <c r="LOX263" s="332"/>
      <c r="LOY263" s="333"/>
      <c r="LOZ263" s="330"/>
      <c r="LPA263" s="322"/>
      <c r="LPB263" s="332"/>
      <c r="LPC263" s="333"/>
      <c r="LPD263" s="330"/>
      <c r="LPE263" s="322"/>
      <c r="LPF263" s="332"/>
      <c r="LPG263" s="333"/>
      <c r="LPH263" s="330"/>
      <c r="LPI263" s="322"/>
      <c r="LPJ263" s="332"/>
      <c r="LPK263" s="333"/>
      <c r="LPL263" s="330"/>
      <c r="LPM263" s="322"/>
      <c r="LPN263" s="332"/>
      <c r="LPO263" s="333"/>
      <c r="LPP263" s="330"/>
      <c r="LPQ263" s="322"/>
      <c r="LPR263" s="332"/>
      <c r="LPS263" s="333"/>
      <c r="LPT263" s="330"/>
      <c r="LPU263" s="322"/>
      <c r="LPV263" s="332"/>
      <c r="LPW263" s="333"/>
      <c r="LPX263" s="330"/>
      <c r="LPY263" s="322"/>
      <c r="LPZ263" s="332"/>
      <c r="LQA263" s="333"/>
      <c r="LQB263" s="330"/>
      <c r="LQC263" s="322"/>
      <c r="LQD263" s="332"/>
      <c r="LQE263" s="333"/>
      <c r="LQF263" s="330"/>
      <c r="LQG263" s="322"/>
      <c r="LQH263" s="332"/>
      <c r="LQI263" s="333"/>
      <c r="LQJ263" s="330"/>
      <c r="LQK263" s="322"/>
      <c r="LQL263" s="332"/>
      <c r="LQM263" s="333"/>
      <c r="LQN263" s="330"/>
      <c r="LQO263" s="322"/>
      <c r="LQP263" s="332"/>
      <c r="LQQ263" s="333"/>
      <c r="LQR263" s="330"/>
      <c r="LQS263" s="322"/>
      <c r="LQT263" s="332"/>
      <c r="LQU263" s="333"/>
      <c r="LQV263" s="330"/>
      <c r="LQW263" s="322"/>
      <c r="LQX263" s="332"/>
      <c r="LQY263" s="333"/>
      <c r="LQZ263" s="330"/>
      <c r="LRA263" s="322"/>
      <c r="LRB263" s="332"/>
      <c r="LRC263" s="333"/>
      <c r="LRD263" s="330"/>
      <c r="LRE263" s="322"/>
      <c r="LRF263" s="332"/>
      <c r="LRG263" s="333"/>
      <c r="LRH263" s="330"/>
      <c r="LRI263" s="322"/>
      <c r="LRJ263" s="332"/>
      <c r="LRK263" s="333"/>
      <c r="LRL263" s="330"/>
      <c r="LRM263" s="322"/>
      <c r="LRN263" s="332"/>
      <c r="LRO263" s="333"/>
      <c r="LRP263" s="330"/>
      <c r="LRQ263" s="322"/>
      <c r="LRR263" s="332"/>
      <c r="LRS263" s="333"/>
      <c r="LRT263" s="330"/>
      <c r="LRU263" s="322"/>
      <c r="LRV263" s="332"/>
      <c r="LRW263" s="333"/>
      <c r="LRX263" s="330"/>
      <c r="LRY263" s="322"/>
      <c r="LRZ263" s="332"/>
      <c r="LSA263" s="333"/>
      <c r="LSB263" s="330"/>
      <c r="LSC263" s="322"/>
      <c r="LSD263" s="332"/>
      <c r="LSE263" s="333"/>
      <c r="LSF263" s="330"/>
      <c r="LSG263" s="322"/>
      <c r="LSH263" s="332"/>
      <c r="LSI263" s="333"/>
      <c r="LSJ263" s="330"/>
      <c r="LSK263" s="322"/>
      <c r="LSL263" s="332"/>
      <c r="LSM263" s="333"/>
      <c r="LSN263" s="330"/>
      <c r="LSO263" s="322"/>
      <c r="LSP263" s="332"/>
      <c r="LSQ263" s="333"/>
      <c r="LSR263" s="330"/>
      <c r="LSS263" s="322"/>
      <c r="LST263" s="332"/>
      <c r="LSU263" s="333"/>
      <c r="LSV263" s="330"/>
      <c r="LSW263" s="322"/>
      <c r="LSX263" s="332"/>
      <c r="LSY263" s="333"/>
      <c r="LSZ263" s="330"/>
      <c r="LTA263" s="322"/>
      <c r="LTB263" s="332"/>
      <c r="LTC263" s="333"/>
      <c r="LTD263" s="330"/>
      <c r="LTE263" s="322"/>
      <c r="LTF263" s="332"/>
      <c r="LTG263" s="333"/>
      <c r="LTH263" s="330"/>
      <c r="LTI263" s="322"/>
      <c r="LTJ263" s="332"/>
      <c r="LTK263" s="333"/>
      <c r="LTL263" s="330"/>
      <c r="LTM263" s="322"/>
      <c r="LTN263" s="332"/>
      <c r="LTO263" s="333"/>
      <c r="LTP263" s="330"/>
      <c r="LTQ263" s="322"/>
      <c r="LTR263" s="332"/>
      <c r="LTS263" s="333"/>
      <c r="LTT263" s="330"/>
      <c r="LTU263" s="322"/>
      <c r="LTV263" s="332"/>
      <c r="LTW263" s="333"/>
      <c r="LTX263" s="330"/>
      <c r="LTY263" s="322"/>
      <c r="LTZ263" s="332"/>
      <c r="LUA263" s="333"/>
      <c r="LUB263" s="330"/>
      <c r="LUC263" s="322"/>
      <c r="LUD263" s="332"/>
      <c r="LUE263" s="333"/>
      <c r="LUF263" s="330"/>
      <c r="LUG263" s="322"/>
      <c r="LUH263" s="332"/>
      <c r="LUI263" s="333"/>
      <c r="LUJ263" s="330"/>
      <c r="LUK263" s="322"/>
      <c r="LUL263" s="332"/>
      <c r="LUM263" s="333"/>
      <c r="LUN263" s="330"/>
      <c r="LUO263" s="322"/>
      <c r="LUP263" s="332"/>
      <c r="LUQ263" s="333"/>
      <c r="LUR263" s="330"/>
      <c r="LUS263" s="322"/>
      <c r="LUT263" s="332"/>
      <c r="LUU263" s="333"/>
      <c r="LUV263" s="330"/>
      <c r="LUW263" s="322"/>
      <c r="LUX263" s="332"/>
      <c r="LUY263" s="333"/>
      <c r="LUZ263" s="330"/>
      <c r="LVA263" s="322"/>
      <c r="LVB263" s="332"/>
      <c r="LVC263" s="333"/>
      <c r="LVD263" s="330"/>
      <c r="LVE263" s="322"/>
      <c r="LVF263" s="332"/>
      <c r="LVG263" s="333"/>
      <c r="LVH263" s="330"/>
      <c r="LVI263" s="322"/>
      <c r="LVJ263" s="332"/>
      <c r="LVK263" s="333"/>
      <c r="LVL263" s="330"/>
      <c r="LVM263" s="322"/>
      <c r="LVN263" s="332"/>
      <c r="LVO263" s="333"/>
      <c r="LVP263" s="330"/>
      <c r="LVQ263" s="322"/>
      <c r="LVR263" s="332"/>
      <c r="LVS263" s="333"/>
      <c r="LVT263" s="330"/>
      <c r="LVU263" s="322"/>
      <c r="LVV263" s="332"/>
      <c r="LVW263" s="333"/>
      <c r="LVX263" s="330"/>
      <c r="LVY263" s="322"/>
      <c r="LVZ263" s="332"/>
      <c r="LWA263" s="333"/>
      <c r="LWB263" s="330"/>
      <c r="LWC263" s="322"/>
      <c r="LWD263" s="332"/>
      <c r="LWE263" s="333"/>
      <c r="LWF263" s="330"/>
      <c r="LWG263" s="322"/>
      <c r="LWH263" s="332"/>
      <c r="LWI263" s="333"/>
      <c r="LWJ263" s="330"/>
      <c r="LWK263" s="322"/>
      <c r="LWL263" s="332"/>
      <c r="LWM263" s="333"/>
      <c r="LWN263" s="330"/>
      <c r="LWO263" s="322"/>
      <c r="LWP263" s="332"/>
      <c r="LWQ263" s="333"/>
      <c r="LWR263" s="330"/>
      <c r="LWS263" s="322"/>
      <c r="LWT263" s="332"/>
      <c r="LWU263" s="333"/>
      <c r="LWV263" s="330"/>
      <c r="LWW263" s="322"/>
      <c r="LWX263" s="332"/>
      <c r="LWY263" s="333"/>
      <c r="LWZ263" s="330"/>
      <c r="LXA263" s="322"/>
      <c r="LXB263" s="332"/>
      <c r="LXC263" s="333"/>
      <c r="LXD263" s="330"/>
      <c r="LXE263" s="322"/>
      <c r="LXF263" s="332"/>
      <c r="LXG263" s="333"/>
      <c r="LXH263" s="330"/>
      <c r="LXI263" s="322"/>
      <c r="LXJ263" s="332"/>
      <c r="LXK263" s="333"/>
      <c r="LXL263" s="330"/>
      <c r="LXM263" s="322"/>
      <c r="LXN263" s="332"/>
      <c r="LXO263" s="333"/>
      <c r="LXP263" s="330"/>
      <c r="LXQ263" s="322"/>
      <c r="LXR263" s="332"/>
      <c r="LXS263" s="333"/>
      <c r="LXT263" s="330"/>
      <c r="LXU263" s="322"/>
      <c r="LXV263" s="332"/>
      <c r="LXW263" s="333"/>
      <c r="LXX263" s="330"/>
      <c r="LXY263" s="322"/>
      <c r="LXZ263" s="332"/>
      <c r="LYA263" s="333"/>
      <c r="LYB263" s="330"/>
      <c r="LYC263" s="322"/>
      <c r="LYD263" s="332"/>
      <c r="LYE263" s="333"/>
      <c r="LYF263" s="330"/>
      <c r="LYG263" s="322"/>
      <c r="LYH263" s="332"/>
      <c r="LYI263" s="333"/>
      <c r="LYJ263" s="330"/>
      <c r="LYK263" s="322"/>
      <c r="LYL263" s="332"/>
      <c r="LYM263" s="333"/>
      <c r="LYN263" s="330"/>
      <c r="LYO263" s="322"/>
      <c r="LYP263" s="332"/>
      <c r="LYQ263" s="333"/>
      <c r="LYR263" s="330"/>
      <c r="LYS263" s="322"/>
      <c r="LYT263" s="332"/>
      <c r="LYU263" s="333"/>
      <c r="LYV263" s="330"/>
      <c r="LYW263" s="322"/>
      <c r="LYX263" s="332"/>
      <c r="LYY263" s="333"/>
      <c r="LYZ263" s="330"/>
      <c r="LZA263" s="322"/>
      <c r="LZB263" s="332"/>
      <c r="LZC263" s="333"/>
      <c r="LZD263" s="330"/>
      <c r="LZE263" s="322"/>
      <c r="LZF263" s="332"/>
      <c r="LZG263" s="333"/>
      <c r="LZH263" s="330"/>
      <c r="LZI263" s="322"/>
      <c r="LZJ263" s="332"/>
      <c r="LZK263" s="333"/>
      <c r="LZL263" s="330"/>
      <c r="LZM263" s="322"/>
      <c r="LZN263" s="332"/>
      <c r="LZO263" s="333"/>
      <c r="LZP263" s="330"/>
      <c r="LZQ263" s="322"/>
      <c r="LZR263" s="332"/>
      <c r="LZS263" s="333"/>
      <c r="LZT263" s="330"/>
      <c r="LZU263" s="322"/>
      <c r="LZV263" s="332"/>
      <c r="LZW263" s="333"/>
      <c r="LZX263" s="330"/>
      <c r="LZY263" s="322"/>
      <c r="LZZ263" s="332"/>
      <c r="MAA263" s="333"/>
      <c r="MAB263" s="330"/>
      <c r="MAC263" s="322"/>
      <c r="MAD263" s="332"/>
      <c r="MAE263" s="333"/>
      <c r="MAF263" s="330"/>
      <c r="MAG263" s="322"/>
      <c r="MAH263" s="332"/>
      <c r="MAI263" s="333"/>
      <c r="MAJ263" s="330"/>
      <c r="MAK263" s="322"/>
      <c r="MAL263" s="332"/>
      <c r="MAM263" s="333"/>
      <c r="MAN263" s="330"/>
      <c r="MAO263" s="322"/>
      <c r="MAP263" s="332"/>
      <c r="MAQ263" s="333"/>
      <c r="MAR263" s="330"/>
      <c r="MAS263" s="322"/>
      <c r="MAT263" s="332"/>
      <c r="MAU263" s="333"/>
      <c r="MAV263" s="330"/>
      <c r="MAW263" s="322"/>
      <c r="MAX263" s="332"/>
      <c r="MAY263" s="333"/>
      <c r="MAZ263" s="330"/>
      <c r="MBA263" s="322"/>
      <c r="MBB263" s="332"/>
      <c r="MBC263" s="333"/>
      <c r="MBD263" s="330"/>
      <c r="MBE263" s="322"/>
      <c r="MBF263" s="332"/>
      <c r="MBG263" s="333"/>
      <c r="MBH263" s="330"/>
      <c r="MBI263" s="322"/>
      <c r="MBJ263" s="332"/>
      <c r="MBK263" s="333"/>
      <c r="MBL263" s="330"/>
      <c r="MBM263" s="322"/>
      <c r="MBN263" s="332"/>
      <c r="MBO263" s="333"/>
      <c r="MBP263" s="330"/>
      <c r="MBQ263" s="322"/>
      <c r="MBR263" s="332"/>
      <c r="MBS263" s="333"/>
      <c r="MBT263" s="330"/>
      <c r="MBU263" s="322"/>
      <c r="MBV263" s="332"/>
      <c r="MBW263" s="333"/>
      <c r="MBX263" s="330"/>
      <c r="MBY263" s="322"/>
      <c r="MBZ263" s="332"/>
      <c r="MCA263" s="333"/>
      <c r="MCB263" s="330"/>
      <c r="MCC263" s="322"/>
      <c r="MCD263" s="332"/>
      <c r="MCE263" s="333"/>
      <c r="MCF263" s="330"/>
      <c r="MCG263" s="322"/>
      <c r="MCH263" s="332"/>
      <c r="MCI263" s="333"/>
      <c r="MCJ263" s="330"/>
      <c r="MCK263" s="322"/>
      <c r="MCL263" s="332"/>
      <c r="MCM263" s="333"/>
      <c r="MCN263" s="330"/>
      <c r="MCO263" s="322"/>
      <c r="MCP263" s="332"/>
      <c r="MCQ263" s="333"/>
      <c r="MCR263" s="330"/>
      <c r="MCS263" s="322"/>
      <c r="MCT263" s="332"/>
      <c r="MCU263" s="333"/>
      <c r="MCV263" s="330"/>
      <c r="MCW263" s="322"/>
      <c r="MCX263" s="332"/>
      <c r="MCY263" s="333"/>
      <c r="MCZ263" s="330"/>
      <c r="MDA263" s="322"/>
      <c r="MDB263" s="332"/>
      <c r="MDC263" s="333"/>
      <c r="MDD263" s="330"/>
      <c r="MDE263" s="322"/>
      <c r="MDF263" s="332"/>
      <c r="MDG263" s="333"/>
      <c r="MDH263" s="330"/>
      <c r="MDI263" s="322"/>
      <c r="MDJ263" s="332"/>
      <c r="MDK263" s="333"/>
      <c r="MDL263" s="330"/>
      <c r="MDM263" s="322"/>
      <c r="MDN263" s="332"/>
      <c r="MDO263" s="333"/>
      <c r="MDP263" s="330"/>
      <c r="MDQ263" s="322"/>
      <c r="MDR263" s="332"/>
      <c r="MDS263" s="333"/>
      <c r="MDT263" s="330"/>
      <c r="MDU263" s="322"/>
      <c r="MDV263" s="332"/>
      <c r="MDW263" s="333"/>
      <c r="MDX263" s="330"/>
      <c r="MDY263" s="322"/>
      <c r="MDZ263" s="332"/>
      <c r="MEA263" s="333"/>
      <c r="MEB263" s="330"/>
      <c r="MEC263" s="322"/>
      <c r="MED263" s="332"/>
      <c r="MEE263" s="333"/>
      <c r="MEF263" s="330"/>
      <c r="MEG263" s="322"/>
      <c r="MEH263" s="332"/>
      <c r="MEI263" s="333"/>
      <c r="MEJ263" s="330"/>
      <c r="MEK263" s="322"/>
      <c r="MEL263" s="332"/>
      <c r="MEM263" s="333"/>
      <c r="MEN263" s="330"/>
      <c r="MEO263" s="322"/>
      <c r="MEP263" s="332"/>
      <c r="MEQ263" s="333"/>
      <c r="MER263" s="330"/>
      <c r="MES263" s="322"/>
      <c r="MET263" s="332"/>
      <c r="MEU263" s="333"/>
      <c r="MEV263" s="330"/>
      <c r="MEW263" s="322"/>
      <c r="MEX263" s="332"/>
      <c r="MEY263" s="333"/>
      <c r="MEZ263" s="330"/>
      <c r="MFA263" s="322"/>
      <c r="MFB263" s="332"/>
      <c r="MFC263" s="333"/>
      <c r="MFD263" s="330"/>
      <c r="MFE263" s="322"/>
      <c r="MFF263" s="332"/>
      <c r="MFG263" s="333"/>
      <c r="MFH263" s="330"/>
      <c r="MFI263" s="322"/>
      <c r="MFJ263" s="332"/>
      <c r="MFK263" s="333"/>
      <c r="MFL263" s="330"/>
      <c r="MFM263" s="322"/>
      <c r="MFN263" s="332"/>
      <c r="MFO263" s="333"/>
      <c r="MFP263" s="330"/>
      <c r="MFQ263" s="322"/>
      <c r="MFR263" s="332"/>
      <c r="MFS263" s="333"/>
      <c r="MFT263" s="330"/>
      <c r="MFU263" s="322"/>
      <c r="MFV263" s="332"/>
      <c r="MFW263" s="333"/>
      <c r="MFX263" s="330"/>
      <c r="MFY263" s="322"/>
      <c r="MFZ263" s="332"/>
      <c r="MGA263" s="333"/>
      <c r="MGB263" s="330"/>
      <c r="MGC263" s="322"/>
      <c r="MGD263" s="332"/>
      <c r="MGE263" s="333"/>
      <c r="MGF263" s="330"/>
      <c r="MGG263" s="322"/>
      <c r="MGH263" s="332"/>
      <c r="MGI263" s="333"/>
      <c r="MGJ263" s="330"/>
      <c r="MGK263" s="322"/>
      <c r="MGL263" s="332"/>
      <c r="MGM263" s="333"/>
      <c r="MGN263" s="330"/>
      <c r="MGO263" s="322"/>
      <c r="MGP263" s="332"/>
      <c r="MGQ263" s="333"/>
      <c r="MGR263" s="330"/>
      <c r="MGS263" s="322"/>
      <c r="MGT263" s="332"/>
      <c r="MGU263" s="333"/>
      <c r="MGV263" s="330"/>
      <c r="MGW263" s="322"/>
      <c r="MGX263" s="332"/>
      <c r="MGY263" s="333"/>
      <c r="MGZ263" s="330"/>
      <c r="MHA263" s="322"/>
      <c r="MHB263" s="332"/>
      <c r="MHC263" s="333"/>
      <c r="MHD263" s="330"/>
      <c r="MHE263" s="322"/>
      <c r="MHF263" s="332"/>
      <c r="MHG263" s="333"/>
      <c r="MHH263" s="330"/>
      <c r="MHI263" s="322"/>
      <c r="MHJ263" s="332"/>
      <c r="MHK263" s="333"/>
      <c r="MHL263" s="330"/>
      <c r="MHM263" s="322"/>
      <c r="MHN263" s="332"/>
      <c r="MHO263" s="333"/>
      <c r="MHP263" s="330"/>
      <c r="MHQ263" s="322"/>
      <c r="MHR263" s="332"/>
      <c r="MHS263" s="333"/>
      <c r="MHT263" s="330"/>
      <c r="MHU263" s="322"/>
      <c r="MHV263" s="332"/>
      <c r="MHW263" s="333"/>
      <c r="MHX263" s="330"/>
      <c r="MHY263" s="322"/>
      <c r="MHZ263" s="332"/>
      <c r="MIA263" s="333"/>
      <c r="MIB263" s="330"/>
      <c r="MIC263" s="322"/>
      <c r="MID263" s="332"/>
      <c r="MIE263" s="333"/>
      <c r="MIF263" s="330"/>
      <c r="MIG263" s="322"/>
      <c r="MIH263" s="332"/>
      <c r="MII263" s="333"/>
      <c r="MIJ263" s="330"/>
      <c r="MIK263" s="322"/>
      <c r="MIL263" s="332"/>
      <c r="MIM263" s="333"/>
      <c r="MIN263" s="330"/>
      <c r="MIO263" s="322"/>
      <c r="MIP263" s="332"/>
      <c r="MIQ263" s="333"/>
      <c r="MIR263" s="330"/>
      <c r="MIS263" s="322"/>
      <c r="MIT263" s="332"/>
      <c r="MIU263" s="333"/>
      <c r="MIV263" s="330"/>
      <c r="MIW263" s="322"/>
      <c r="MIX263" s="332"/>
      <c r="MIY263" s="333"/>
      <c r="MIZ263" s="330"/>
      <c r="MJA263" s="322"/>
      <c r="MJB263" s="332"/>
      <c r="MJC263" s="333"/>
      <c r="MJD263" s="330"/>
      <c r="MJE263" s="322"/>
      <c r="MJF263" s="332"/>
      <c r="MJG263" s="333"/>
      <c r="MJH263" s="330"/>
      <c r="MJI263" s="322"/>
      <c r="MJJ263" s="332"/>
      <c r="MJK263" s="333"/>
      <c r="MJL263" s="330"/>
      <c r="MJM263" s="322"/>
      <c r="MJN263" s="332"/>
      <c r="MJO263" s="333"/>
      <c r="MJP263" s="330"/>
      <c r="MJQ263" s="322"/>
      <c r="MJR263" s="332"/>
      <c r="MJS263" s="333"/>
      <c r="MJT263" s="330"/>
      <c r="MJU263" s="322"/>
      <c r="MJV263" s="332"/>
      <c r="MJW263" s="333"/>
      <c r="MJX263" s="330"/>
      <c r="MJY263" s="322"/>
      <c r="MJZ263" s="332"/>
      <c r="MKA263" s="333"/>
      <c r="MKB263" s="330"/>
      <c r="MKC263" s="322"/>
      <c r="MKD263" s="332"/>
      <c r="MKE263" s="333"/>
      <c r="MKF263" s="330"/>
      <c r="MKG263" s="322"/>
      <c r="MKH263" s="332"/>
      <c r="MKI263" s="333"/>
      <c r="MKJ263" s="330"/>
      <c r="MKK263" s="322"/>
      <c r="MKL263" s="332"/>
      <c r="MKM263" s="333"/>
      <c r="MKN263" s="330"/>
      <c r="MKO263" s="322"/>
      <c r="MKP263" s="332"/>
      <c r="MKQ263" s="333"/>
      <c r="MKR263" s="330"/>
      <c r="MKS263" s="322"/>
      <c r="MKT263" s="332"/>
      <c r="MKU263" s="333"/>
      <c r="MKV263" s="330"/>
      <c r="MKW263" s="322"/>
      <c r="MKX263" s="332"/>
      <c r="MKY263" s="333"/>
      <c r="MKZ263" s="330"/>
      <c r="MLA263" s="322"/>
      <c r="MLB263" s="332"/>
      <c r="MLC263" s="333"/>
      <c r="MLD263" s="330"/>
      <c r="MLE263" s="322"/>
      <c r="MLF263" s="332"/>
      <c r="MLG263" s="333"/>
      <c r="MLH263" s="330"/>
      <c r="MLI263" s="322"/>
      <c r="MLJ263" s="332"/>
      <c r="MLK263" s="333"/>
      <c r="MLL263" s="330"/>
      <c r="MLM263" s="322"/>
      <c r="MLN263" s="332"/>
      <c r="MLO263" s="333"/>
      <c r="MLP263" s="330"/>
      <c r="MLQ263" s="322"/>
      <c r="MLR263" s="332"/>
      <c r="MLS263" s="333"/>
      <c r="MLT263" s="330"/>
      <c r="MLU263" s="322"/>
      <c r="MLV263" s="332"/>
      <c r="MLW263" s="333"/>
      <c r="MLX263" s="330"/>
      <c r="MLY263" s="322"/>
      <c r="MLZ263" s="332"/>
      <c r="MMA263" s="333"/>
      <c r="MMB263" s="330"/>
      <c r="MMC263" s="322"/>
      <c r="MMD263" s="332"/>
      <c r="MME263" s="333"/>
      <c r="MMF263" s="330"/>
      <c r="MMG263" s="322"/>
      <c r="MMH263" s="332"/>
      <c r="MMI263" s="333"/>
      <c r="MMJ263" s="330"/>
      <c r="MMK263" s="322"/>
      <c r="MML263" s="332"/>
      <c r="MMM263" s="333"/>
      <c r="MMN263" s="330"/>
      <c r="MMO263" s="322"/>
      <c r="MMP263" s="332"/>
      <c r="MMQ263" s="333"/>
      <c r="MMR263" s="330"/>
      <c r="MMS263" s="322"/>
      <c r="MMT263" s="332"/>
      <c r="MMU263" s="333"/>
      <c r="MMV263" s="330"/>
      <c r="MMW263" s="322"/>
      <c r="MMX263" s="332"/>
      <c r="MMY263" s="333"/>
      <c r="MMZ263" s="330"/>
      <c r="MNA263" s="322"/>
      <c r="MNB263" s="332"/>
      <c r="MNC263" s="333"/>
      <c r="MND263" s="330"/>
      <c r="MNE263" s="322"/>
      <c r="MNF263" s="332"/>
      <c r="MNG263" s="333"/>
      <c r="MNH263" s="330"/>
      <c r="MNI263" s="322"/>
      <c r="MNJ263" s="332"/>
      <c r="MNK263" s="333"/>
      <c r="MNL263" s="330"/>
      <c r="MNM263" s="322"/>
      <c r="MNN263" s="332"/>
      <c r="MNO263" s="333"/>
      <c r="MNP263" s="330"/>
      <c r="MNQ263" s="322"/>
      <c r="MNR263" s="332"/>
      <c r="MNS263" s="333"/>
      <c r="MNT263" s="330"/>
      <c r="MNU263" s="322"/>
      <c r="MNV263" s="332"/>
      <c r="MNW263" s="333"/>
      <c r="MNX263" s="330"/>
      <c r="MNY263" s="322"/>
      <c r="MNZ263" s="332"/>
      <c r="MOA263" s="333"/>
      <c r="MOB263" s="330"/>
      <c r="MOC263" s="322"/>
      <c r="MOD263" s="332"/>
      <c r="MOE263" s="333"/>
      <c r="MOF263" s="330"/>
      <c r="MOG263" s="322"/>
      <c r="MOH263" s="332"/>
      <c r="MOI263" s="333"/>
      <c r="MOJ263" s="330"/>
      <c r="MOK263" s="322"/>
      <c r="MOL263" s="332"/>
      <c r="MOM263" s="333"/>
      <c r="MON263" s="330"/>
      <c r="MOO263" s="322"/>
      <c r="MOP263" s="332"/>
      <c r="MOQ263" s="333"/>
      <c r="MOR263" s="330"/>
      <c r="MOS263" s="322"/>
      <c r="MOT263" s="332"/>
      <c r="MOU263" s="333"/>
      <c r="MOV263" s="330"/>
      <c r="MOW263" s="322"/>
      <c r="MOX263" s="332"/>
      <c r="MOY263" s="333"/>
      <c r="MOZ263" s="330"/>
      <c r="MPA263" s="322"/>
      <c r="MPB263" s="332"/>
      <c r="MPC263" s="333"/>
      <c r="MPD263" s="330"/>
      <c r="MPE263" s="322"/>
      <c r="MPF263" s="332"/>
      <c r="MPG263" s="333"/>
      <c r="MPH263" s="330"/>
      <c r="MPI263" s="322"/>
      <c r="MPJ263" s="332"/>
      <c r="MPK263" s="333"/>
      <c r="MPL263" s="330"/>
      <c r="MPM263" s="322"/>
      <c r="MPN263" s="332"/>
      <c r="MPO263" s="333"/>
      <c r="MPP263" s="330"/>
      <c r="MPQ263" s="322"/>
      <c r="MPR263" s="332"/>
      <c r="MPS263" s="333"/>
      <c r="MPT263" s="330"/>
      <c r="MPU263" s="322"/>
      <c r="MPV263" s="332"/>
      <c r="MPW263" s="333"/>
      <c r="MPX263" s="330"/>
      <c r="MPY263" s="322"/>
      <c r="MPZ263" s="332"/>
      <c r="MQA263" s="333"/>
      <c r="MQB263" s="330"/>
      <c r="MQC263" s="322"/>
      <c r="MQD263" s="332"/>
      <c r="MQE263" s="333"/>
      <c r="MQF263" s="330"/>
      <c r="MQG263" s="322"/>
      <c r="MQH263" s="332"/>
      <c r="MQI263" s="333"/>
      <c r="MQJ263" s="330"/>
      <c r="MQK263" s="322"/>
      <c r="MQL263" s="332"/>
      <c r="MQM263" s="333"/>
      <c r="MQN263" s="330"/>
      <c r="MQO263" s="322"/>
      <c r="MQP263" s="332"/>
      <c r="MQQ263" s="333"/>
      <c r="MQR263" s="330"/>
      <c r="MQS263" s="322"/>
      <c r="MQT263" s="332"/>
      <c r="MQU263" s="333"/>
      <c r="MQV263" s="330"/>
      <c r="MQW263" s="322"/>
      <c r="MQX263" s="332"/>
      <c r="MQY263" s="333"/>
      <c r="MQZ263" s="330"/>
      <c r="MRA263" s="322"/>
      <c r="MRB263" s="332"/>
      <c r="MRC263" s="333"/>
      <c r="MRD263" s="330"/>
      <c r="MRE263" s="322"/>
      <c r="MRF263" s="332"/>
      <c r="MRG263" s="333"/>
      <c r="MRH263" s="330"/>
      <c r="MRI263" s="322"/>
      <c r="MRJ263" s="332"/>
      <c r="MRK263" s="333"/>
      <c r="MRL263" s="330"/>
      <c r="MRM263" s="322"/>
      <c r="MRN263" s="332"/>
      <c r="MRO263" s="333"/>
      <c r="MRP263" s="330"/>
      <c r="MRQ263" s="322"/>
      <c r="MRR263" s="332"/>
      <c r="MRS263" s="333"/>
      <c r="MRT263" s="330"/>
      <c r="MRU263" s="322"/>
      <c r="MRV263" s="332"/>
      <c r="MRW263" s="333"/>
      <c r="MRX263" s="330"/>
      <c r="MRY263" s="322"/>
      <c r="MRZ263" s="332"/>
      <c r="MSA263" s="333"/>
      <c r="MSB263" s="330"/>
      <c r="MSC263" s="322"/>
      <c r="MSD263" s="332"/>
      <c r="MSE263" s="333"/>
      <c r="MSF263" s="330"/>
      <c r="MSG263" s="322"/>
      <c r="MSH263" s="332"/>
      <c r="MSI263" s="333"/>
      <c r="MSJ263" s="330"/>
      <c r="MSK263" s="322"/>
      <c r="MSL263" s="332"/>
      <c r="MSM263" s="333"/>
      <c r="MSN263" s="330"/>
      <c r="MSO263" s="322"/>
      <c r="MSP263" s="332"/>
      <c r="MSQ263" s="333"/>
      <c r="MSR263" s="330"/>
      <c r="MSS263" s="322"/>
      <c r="MST263" s="332"/>
      <c r="MSU263" s="333"/>
      <c r="MSV263" s="330"/>
      <c r="MSW263" s="322"/>
      <c r="MSX263" s="332"/>
      <c r="MSY263" s="333"/>
      <c r="MSZ263" s="330"/>
      <c r="MTA263" s="322"/>
      <c r="MTB263" s="332"/>
      <c r="MTC263" s="333"/>
      <c r="MTD263" s="330"/>
      <c r="MTE263" s="322"/>
      <c r="MTF263" s="332"/>
      <c r="MTG263" s="333"/>
      <c r="MTH263" s="330"/>
      <c r="MTI263" s="322"/>
      <c r="MTJ263" s="332"/>
      <c r="MTK263" s="333"/>
      <c r="MTL263" s="330"/>
      <c r="MTM263" s="322"/>
      <c r="MTN263" s="332"/>
      <c r="MTO263" s="333"/>
      <c r="MTP263" s="330"/>
      <c r="MTQ263" s="322"/>
      <c r="MTR263" s="332"/>
      <c r="MTS263" s="333"/>
      <c r="MTT263" s="330"/>
      <c r="MTU263" s="322"/>
      <c r="MTV263" s="332"/>
      <c r="MTW263" s="333"/>
      <c r="MTX263" s="330"/>
      <c r="MTY263" s="322"/>
      <c r="MTZ263" s="332"/>
      <c r="MUA263" s="333"/>
      <c r="MUB263" s="330"/>
      <c r="MUC263" s="322"/>
      <c r="MUD263" s="332"/>
      <c r="MUE263" s="333"/>
      <c r="MUF263" s="330"/>
      <c r="MUG263" s="322"/>
      <c r="MUH263" s="332"/>
      <c r="MUI263" s="333"/>
      <c r="MUJ263" s="330"/>
      <c r="MUK263" s="322"/>
      <c r="MUL263" s="332"/>
      <c r="MUM263" s="333"/>
      <c r="MUN263" s="330"/>
      <c r="MUO263" s="322"/>
      <c r="MUP263" s="332"/>
      <c r="MUQ263" s="333"/>
      <c r="MUR263" s="330"/>
      <c r="MUS263" s="322"/>
      <c r="MUT263" s="332"/>
      <c r="MUU263" s="333"/>
      <c r="MUV263" s="330"/>
      <c r="MUW263" s="322"/>
      <c r="MUX263" s="332"/>
      <c r="MUY263" s="333"/>
      <c r="MUZ263" s="330"/>
      <c r="MVA263" s="322"/>
      <c r="MVB263" s="332"/>
      <c r="MVC263" s="333"/>
      <c r="MVD263" s="330"/>
      <c r="MVE263" s="322"/>
      <c r="MVF263" s="332"/>
      <c r="MVG263" s="333"/>
      <c r="MVH263" s="330"/>
      <c r="MVI263" s="322"/>
      <c r="MVJ263" s="332"/>
      <c r="MVK263" s="333"/>
      <c r="MVL263" s="330"/>
      <c r="MVM263" s="322"/>
      <c r="MVN263" s="332"/>
      <c r="MVO263" s="333"/>
      <c r="MVP263" s="330"/>
      <c r="MVQ263" s="322"/>
      <c r="MVR263" s="332"/>
      <c r="MVS263" s="333"/>
      <c r="MVT263" s="330"/>
      <c r="MVU263" s="322"/>
      <c r="MVV263" s="332"/>
      <c r="MVW263" s="333"/>
      <c r="MVX263" s="330"/>
      <c r="MVY263" s="322"/>
      <c r="MVZ263" s="332"/>
      <c r="MWA263" s="333"/>
      <c r="MWB263" s="330"/>
      <c r="MWC263" s="322"/>
      <c r="MWD263" s="332"/>
      <c r="MWE263" s="333"/>
      <c r="MWF263" s="330"/>
      <c r="MWG263" s="322"/>
      <c r="MWH263" s="332"/>
      <c r="MWI263" s="333"/>
      <c r="MWJ263" s="330"/>
      <c r="MWK263" s="322"/>
      <c r="MWL263" s="332"/>
      <c r="MWM263" s="333"/>
      <c r="MWN263" s="330"/>
      <c r="MWO263" s="322"/>
      <c r="MWP263" s="332"/>
      <c r="MWQ263" s="333"/>
      <c r="MWR263" s="330"/>
      <c r="MWS263" s="322"/>
      <c r="MWT263" s="332"/>
      <c r="MWU263" s="333"/>
      <c r="MWV263" s="330"/>
      <c r="MWW263" s="322"/>
      <c r="MWX263" s="332"/>
      <c r="MWY263" s="333"/>
      <c r="MWZ263" s="330"/>
      <c r="MXA263" s="322"/>
      <c r="MXB263" s="332"/>
      <c r="MXC263" s="333"/>
      <c r="MXD263" s="330"/>
      <c r="MXE263" s="322"/>
      <c r="MXF263" s="332"/>
      <c r="MXG263" s="333"/>
      <c r="MXH263" s="330"/>
      <c r="MXI263" s="322"/>
      <c r="MXJ263" s="332"/>
      <c r="MXK263" s="333"/>
      <c r="MXL263" s="330"/>
      <c r="MXM263" s="322"/>
      <c r="MXN263" s="332"/>
      <c r="MXO263" s="333"/>
      <c r="MXP263" s="330"/>
      <c r="MXQ263" s="322"/>
      <c r="MXR263" s="332"/>
      <c r="MXS263" s="333"/>
      <c r="MXT263" s="330"/>
      <c r="MXU263" s="322"/>
      <c r="MXV263" s="332"/>
      <c r="MXW263" s="333"/>
      <c r="MXX263" s="330"/>
      <c r="MXY263" s="322"/>
      <c r="MXZ263" s="332"/>
      <c r="MYA263" s="333"/>
      <c r="MYB263" s="330"/>
      <c r="MYC263" s="322"/>
      <c r="MYD263" s="332"/>
      <c r="MYE263" s="333"/>
      <c r="MYF263" s="330"/>
      <c r="MYG263" s="322"/>
      <c r="MYH263" s="332"/>
      <c r="MYI263" s="333"/>
      <c r="MYJ263" s="330"/>
      <c r="MYK263" s="322"/>
      <c r="MYL263" s="332"/>
      <c r="MYM263" s="333"/>
      <c r="MYN263" s="330"/>
      <c r="MYO263" s="322"/>
      <c r="MYP263" s="332"/>
      <c r="MYQ263" s="333"/>
      <c r="MYR263" s="330"/>
      <c r="MYS263" s="322"/>
      <c r="MYT263" s="332"/>
      <c r="MYU263" s="333"/>
      <c r="MYV263" s="330"/>
      <c r="MYW263" s="322"/>
      <c r="MYX263" s="332"/>
      <c r="MYY263" s="333"/>
      <c r="MYZ263" s="330"/>
      <c r="MZA263" s="322"/>
      <c r="MZB263" s="332"/>
      <c r="MZC263" s="333"/>
      <c r="MZD263" s="330"/>
      <c r="MZE263" s="322"/>
      <c r="MZF263" s="332"/>
      <c r="MZG263" s="333"/>
      <c r="MZH263" s="330"/>
      <c r="MZI263" s="322"/>
      <c r="MZJ263" s="332"/>
      <c r="MZK263" s="333"/>
      <c r="MZL263" s="330"/>
      <c r="MZM263" s="322"/>
      <c r="MZN263" s="332"/>
      <c r="MZO263" s="333"/>
      <c r="MZP263" s="330"/>
      <c r="MZQ263" s="322"/>
      <c r="MZR263" s="332"/>
      <c r="MZS263" s="333"/>
      <c r="MZT263" s="330"/>
      <c r="MZU263" s="322"/>
      <c r="MZV263" s="332"/>
      <c r="MZW263" s="333"/>
      <c r="MZX263" s="330"/>
      <c r="MZY263" s="322"/>
      <c r="MZZ263" s="332"/>
      <c r="NAA263" s="333"/>
      <c r="NAB263" s="330"/>
      <c r="NAC263" s="322"/>
      <c r="NAD263" s="332"/>
      <c r="NAE263" s="333"/>
      <c r="NAF263" s="330"/>
      <c r="NAG263" s="322"/>
      <c r="NAH263" s="332"/>
      <c r="NAI263" s="333"/>
      <c r="NAJ263" s="330"/>
      <c r="NAK263" s="322"/>
      <c r="NAL263" s="332"/>
      <c r="NAM263" s="333"/>
      <c r="NAN263" s="330"/>
      <c r="NAO263" s="322"/>
      <c r="NAP263" s="332"/>
      <c r="NAQ263" s="333"/>
      <c r="NAR263" s="330"/>
      <c r="NAS263" s="322"/>
      <c r="NAT263" s="332"/>
      <c r="NAU263" s="333"/>
      <c r="NAV263" s="330"/>
      <c r="NAW263" s="322"/>
      <c r="NAX263" s="332"/>
      <c r="NAY263" s="333"/>
      <c r="NAZ263" s="330"/>
      <c r="NBA263" s="322"/>
      <c r="NBB263" s="332"/>
      <c r="NBC263" s="333"/>
      <c r="NBD263" s="330"/>
      <c r="NBE263" s="322"/>
      <c r="NBF263" s="332"/>
      <c r="NBG263" s="333"/>
      <c r="NBH263" s="330"/>
      <c r="NBI263" s="322"/>
      <c r="NBJ263" s="332"/>
      <c r="NBK263" s="333"/>
      <c r="NBL263" s="330"/>
      <c r="NBM263" s="322"/>
      <c r="NBN263" s="332"/>
      <c r="NBO263" s="333"/>
      <c r="NBP263" s="330"/>
      <c r="NBQ263" s="322"/>
      <c r="NBR263" s="332"/>
      <c r="NBS263" s="333"/>
      <c r="NBT263" s="330"/>
      <c r="NBU263" s="322"/>
      <c r="NBV263" s="332"/>
      <c r="NBW263" s="333"/>
      <c r="NBX263" s="330"/>
      <c r="NBY263" s="322"/>
      <c r="NBZ263" s="332"/>
      <c r="NCA263" s="333"/>
      <c r="NCB263" s="330"/>
      <c r="NCC263" s="322"/>
      <c r="NCD263" s="332"/>
      <c r="NCE263" s="333"/>
      <c r="NCF263" s="330"/>
      <c r="NCG263" s="322"/>
      <c r="NCH263" s="332"/>
      <c r="NCI263" s="333"/>
      <c r="NCJ263" s="330"/>
      <c r="NCK263" s="322"/>
      <c r="NCL263" s="332"/>
      <c r="NCM263" s="333"/>
      <c r="NCN263" s="330"/>
      <c r="NCO263" s="322"/>
      <c r="NCP263" s="332"/>
      <c r="NCQ263" s="333"/>
      <c r="NCR263" s="330"/>
      <c r="NCS263" s="322"/>
      <c r="NCT263" s="332"/>
      <c r="NCU263" s="333"/>
      <c r="NCV263" s="330"/>
      <c r="NCW263" s="322"/>
      <c r="NCX263" s="332"/>
      <c r="NCY263" s="333"/>
      <c r="NCZ263" s="330"/>
      <c r="NDA263" s="322"/>
      <c r="NDB263" s="332"/>
      <c r="NDC263" s="333"/>
      <c r="NDD263" s="330"/>
      <c r="NDE263" s="322"/>
      <c r="NDF263" s="332"/>
      <c r="NDG263" s="333"/>
      <c r="NDH263" s="330"/>
      <c r="NDI263" s="322"/>
      <c r="NDJ263" s="332"/>
      <c r="NDK263" s="333"/>
      <c r="NDL263" s="330"/>
      <c r="NDM263" s="322"/>
      <c r="NDN263" s="332"/>
      <c r="NDO263" s="333"/>
      <c r="NDP263" s="330"/>
      <c r="NDQ263" s="322"/>
      <c r="NDR263" s="332"/>
      <c r="NDS263" s="333"/>
      <c r="NDT263" s="330"/>
      <c r="NDU263" s="322"/>
      <c r="NDV263" s="332"/>
      <c r="NDW263" s="333"/>
      <c r="NDX263" s="330"/>
      <c r="NDY263" s="322"/>
      <c r="NDZ263" s="332"/>
      <c r="NEA263" s="333"/>
      <c r="NEB263" s="330"/>
      <c r="NEC263" s="322"/>
      <c r="NED263" s="332"/>
      <c r="NEE263" s="333"/>
      <c r="NEF263" s="330"/>
      <c r="NEG263" s="322"/>
      <c r="NEH263" s="332"/>
      <c r="NEI263" s="333"/>
      <c r="NEJ263" s="330"/>
      <c r="NEK263" s="322"/>
      <c r="NEL263" s="332"/>
      <c r="NEM263" s="333"/>
      <c r="NEN263" s="330"/>
      <c r="NEO263" s="322"/>
      <c r="NEP263" s="332"/>
      <c r="NEQ263" s="333"/>
      <c r="NER263" s="330"/>
      <c r="NES263" s="322"/>
      <c r="NET263" s="332"/>
      <c r="NEU263" s="333"/>
      <c r="NEV263" s="330"/>
      <c r="NEW263" s="322"/>
      <c r="NEX263" s="332"/>
      <c r="NEY263" s="333"/>
      <c r="NEZ263" s="330"/>
      <c r="NFA263" s="322"/>
      <c r="NFB263" s="332"/>
      <c r="NFC263" s="333"/>
      <c r="NFD263" s="330"/>
      <c r="NFE263" s="322"/>
      <c r="NFF263" s="332"/>
      <c r="NFG263" s="333"/>
      <c r="NFH263" s="330"/>
      <c r="NFI263" s="322"/>
      <c r="NFJ263" s="332"/>
      <c r="NFK263" s="333"/>
      <c r="NFL263" s="330"/>
      <c r="NFM263" s="322"/>
      <c r="NFN263" s="332"/>
      <c r="NFO263" s="333"/>
      <c r="NFP263" s="330"/>
      <c r="NFQ263" s="322"/>
      <c r="NFR263" s="332"/>
      <c r="NFS263" s="333"/>
      <c r="NFT263" s="330"/>
      <c r="NFU263" s="322"/>
      <c r="NFV263" s="332"/>
      <c r="NFW263" s="333"/>
      <c r="NFX263" s="330"/>
      <c r="NFY263" s="322"/>
      <c r="NFZ263" s="332"/>
      <c r="NGA263" s="333"/>
      <c r="NGB263" s="330"/>
      <c r="NGC263" s="322"/>
      <c r="NGD263" s="332"/>
      <c r="NGE263" s="333"/>
      <c r="NGF263" s="330"/>
      <c r="NGG263" s="322"/>
      <c r="NGH263" s="332"/>
      <c r="NGI263" s="333"/>
      <c r="NGJ263" s="330"/>
      <c r="NGK263" s="322"/>
      <c r="NGL263" s="332"/>
      <c r="NGM263" s="333"/>
      <c r="NGN263" s="330"/>
      <c r="NGO263" s="322"/>
      <c r="NGP263" s="332"/>
      <c r="NGQ263" s="333"/>
      <c r="NGR263" s="330"/>
      <c r="NGS263" s="322"/>
      <c r="NGT263" s="332"/>
      <c r="NGU263" s="333"/>
      <c r="NGV263" s="330"/>
      <c r="NGW263" s="322"/>
      <c r="NGX263" s="332"/>
      <c r="NGY263" s="333"/>
      <c r="NGZ263" s="330"/>
      <c r="NHA263" s="322"/>
      <c r="NHB263" s="332"/>
      <c r="NHC263" s="333"/>
      <c r="NHD263" s="330"/>
      <c r="NHE263" s="322"/>
      <c r="NHF263" s="332"/>
      <c r="NHG263" s="333"/>
      <c r="NHH263" s="330"/>
      <c r="NHI263" s="322"/>
      <c r="NHJ263" s="332"/>
      <c r="NHK263" s="333"/>
      <c r="NHL263" s="330"/>
      <c r="NHM263" s="322"/>
      <c r="NHN263" s="332"/>
      <c r="NHO263" s="333"/>
      <c r="NHP263" s="330"/>
      <c r="NHQ263" s="322"/>
      <c r="NHR263" s="332"/>
      <c r="NHS263" s="333"/>
      <c r="NHT263" s="330"/>
      <c r="NHU263" s="322"/>
      <c r="NHV263" s="332"/>
      <c r="NHW263" s="333"/>
      <c r="NHX263" s="330"/>
      <c r="NHY263" s="322"/>
      <c r="NHZ263" s="332"/>
      <c r="NIA263" s="333"/>
      <c r="NIB263" s="330"/>
      <c r="NIC263" s="322"/>
      <c r="NID263" s="332"/>
      <c r="NIE263" s="333"/>
      <c r="NIF263" s="330"/>
      <c r="NIG263" s="322"/>
      <c r="NIH263" s="332"/>
      <c r="NII263" s="333"/>
      <c r="NIJ263" s="330"/>
      <c r="NIK263" s="322"/>
      <c r="NIL263" s="332"/>
      <c r="NIM263" s="333"/>
      <c r="NIN263" s="330"/>
      <c r="NIO263" s="322"/>
      <c r="NIP263" s="332"/>
      <c r="NIQ263" s="333"/>
      <c r="NIR263" s="330"/>
      <c r="NIS263" s="322"/>
      <c r="NIT263" s="332"/>
      <c r="NIU263" s="333"/>
      <c r="NIV263" s="330"/>
      <c r="NIW263" s="322"/>
      <c r="NIX263" s="332"/>
      <c r="NIY263" s="333"/>
      <c r="NIZ263" s="330"/>
      <c r="NJA263" s="322"/>
      <c r="NJB263" s="332"/>
      <c r="NJC263" s="333"/>
      <c r="NJD263" s="330"/>
      <c r="NJE263" s="322"/>
      <c r="NJF263" s="332"/>
      <c r="NJG263" s="333"/>
      <c r="NJH263" s="330"/>
      <c r="NJI263" s="322"/>
      <c r="NJJ263" s="332"/>
      <c r="NJK263" s="333"/>
      <c r="NJL263" s="330"/>
      <c r="NJM263" s="322"/>
      <c r="NJN263" s="332"/>
      <c r="NJO263" s="333"/>
      <c r="NJP263" s="330"/>
      <c r="NJQ263" s="322"/>
      <c r="NJR263" s="332"/>
      <c r="NJS263" s="333"/>
      <c r="NJT263" s="330"/>
      <c r="NJU263" s="322"/>
      <c r="NJV263" s="332"/>
      <c r="NJW263" s="333"/>
      <c r="NJX263" s="330"/>
      <c r="NJY263" s="322"/>
      <c r="NJZ263" s="332"/>
      <c r="NKA263" s="333"/>
      <c r="NKB263" s="330"/>
      <c r="NKC263" s="322"/>
      <c r="NKD263" s="332"/>
      <c r="NKE263" s="333"/>
      <c r="NKF263" s="330"/>
      <c r="NKG263" s="322"/>
      <c r="NKH263" s="332"/>
      <c r="NKI263" s="333"/>
      <c r="NKJ263" s="330"/>
      <c r="NKK263" s="322"/>
      <c r="NKL263" s="332"/>
      <c r="NKM263" s="333"/>
      <c r="NKN263" s="330"/>
      <c r="NKO263" s="322"/>
      <c r="NKP263" s="332"/>
      <c r="NKQ263" s="333"/>
      <c r="NKR263" s="330"/>
      <c r="NKS263" s="322"/>
      <c r="NKT263" s="332"/>
      <c r="NKU263" s="333"/>
      <c r="NKV263" s="330"/>
      <c r="NKW263" s="322"/>
      <c r="NKX263" s="332"/>
      <c r="NKY263" s="333"/>
      <c r="NKZ263" s="330"/>
      <c r="NLA263" s="322"/>
      <c r="NLB263" s="332"/>
      <c r="NLC263" s="333"/>
      <c r="NLD263" s="330"/>
      <c r="NLE263" s="322"/>
      <c r="NLF263" s="332"/>
      <c r="NLG263" s="333"/>
      <c r="NLH263" s="330"/>
      <c r="NLI263" s="322"/>
      <c r="NLJ263" s="332"/>
      <c r="NLK263" s="333"/>
      <c r="NLL263" s="330"/>
      <c r="NLM263" s="322"/>
      <c r="NLN263" s="332"/>
      <c r="NLO263" s="333"/>
      <c r="NLP263" s="330"/>
      <c r="NLQ263" s="322"/>
      <c r="NLR263" s="332"/>
      <c r="NLS263" s="333"/>
      <c r="NLT263" s="330"/>
      <c r="NLU263" s="322"/>
      <c r="NLV263" s="332"/>
      <c r="NLW263" s="333"/>
      <c r="NLX263" s="330"/>
      <c r="NLY263" s="322"/>
      <c r="NLZ263" s="332"/>
      <c r="NMA263" s="333"/>
      <c r="NMB263" s="330"/>
      <c r="NMC263" s="322"/>
      <c r="NMD263" s="332"/>
      <c r="NME263" s="333"/>
      <c r="NMF263" s="330"/>
      <c r="NMG263" s="322"/>
      <c r="NMH263" s="332"/>
      <c r="NMI263" s="333"/>
      <c r="NMJ263" s="330"/>
      <c r="NMK263" s="322"/>
      <c r="NML263" s="332"/>
      <c r="NMM263" s="333"/>
      <c r="NMN263" s="330"/>
      <c r="NMO263" s="322"/>
      <c r="NMP263" s="332"/>
      <c r="NMQ263" s="333"/>
      <c r="NMR263" s="330"/>
      <c r="NMS263" s="322"/>
      <c r="NMT263" s="332"/>
      <c r="NMU263" s="333"/>
      <c r="NMV263" s="330"/>
      <c r="NMW263" s="322"/>
      <c r="NMX263" s="332"/>
      <c r="NMY263" s="333"/>
      <c r="NMZ263" s="330"/>
      <c r="NNA263" s="322"/>
      <c r="NNB263" s="332"/>
      <c r="NNC263" s="333"/>
      <c r="NND263" s="330"/>
      <c r="NNE263" s="322"/>
      <c r="NNF263" s="332"/>
      <c r="NNG263" s="333"/>
      <c r="NNH263" s="330"/>
      <c r="NNI263" s="322"/>
      <c r="NNJ263" s="332"/>
      <c r="NNK263" s="333"/>
      <c r="NNL263" s="330"/>
      <c r="NNM263" s="322"/>
      <c r="NNN263" s="332"/>
      <c r="NNO263" s="333"/>
      <c r="NNP263" s="330"/>
      <c r="NNQ263" s="322"/>
      <c r="NNR263" s="332"/>
      <c r="NNS263" s="333"/>
      <c r="NNT263" s="330"/>
      <c r="NNU263" s="322"/>
      <c r="NNV263" s="332"/>
      <c r="NNW263" s="333"/>
      <c r="NNX263" s="330"/>
      <c r="NNY263" s="322"/>
      <c r="NNZ263" s="332"/>
      <c r="NOA263" s="333"/>
      <c r="NOB263" s="330"/>
      <c r="NOC263" s="322"/>
      <c r="NOD263" s="332"/>
      <c r="NOE263" s="333"/>
      <c r="NOF263" s="330"/>
      <c r="NOG263" s="322"/>
      <c r="NOH263" s="332"/>
      <c r="NOI263" s="333"/>
      <c r="NOJ263" s="330"/>
      <c r="NOK263" s="322"/>
      <c r="NOL263" s="332"/>
      <c r="NOM263" s="333"/>
      <c r="NON263" s="330"/>
      <c r="NOO263" s="322"/>
      <c r="NOP263" s="332"/>
      <c r="NOQ263" s="333"/>
      <c r="NOR263" s="330"/>
      <c r="NOS263" s="322"/>
      <c r="NOT263" s="332"/>
      <c r="NOU263" s="333"/>
      <c r="NOV263" s="330"/>
      <c r="NOW263" s="322"/>
      <c r="NOX263" s="332"/>
      <c r="NOY263" s="333"/>
      <c r="NOZ263" s="330"/>
      <c r="NPA263" s="322"/>
      <c r="NPB263" s="332"/>
      <c r="NPC263" s="333"/>
      <c r="NPD263" s="330"/>
      <c r="NPE263" s="322"/>
      <c r="NPF263" s="332"/>
      <c r="NPG263" s="333"/>
      <c r="NPH263" s="330"/>
      <c r="NPI263" s="322"/>
      <c r="NPJ263" s="332"/>
      <c r="NPK263" s="333"/>
      <c r="NPL263" s="330"/>
      <c r="NPM263" s="322"/>
      <c r="NPN263" s="332"/>
      <c r="NPO263" s="333"/>
      <c r="NPP263" s="330"/>
      <c r="NPQ263" s="322"/>
      <c r="NPR263" s="332"/>
      <c r="NPS263" s="333"/>
      <c r="NPT263" s="330"/>
      <c r="NPU263" s="322"/>
      <c r="NPV263" s="332"/>
      <c r="NPW263" s="333"/>
      <c r="NPX263" s="330"/>
      <c r="NPY263" s="322"/>
      <c r="NPZ263" s="332"/>
      <c r="NQA263" s="333"/>
      <c r="NQB263" s="330"/>
      <c r="NQC263" s="322"/>
      <c r="NQD263" s="332"/>
      <c r="NQE263" s="333"/>
      <c r="NQF263" s="330"/>
      <c r="NQG263" s="322"/>
      <c r="NQH263" s="332"/>
      <c r="NQI263" s="333"/>
      <c r="NQJ263" s="330"/>
      <c r="NQK263" s="322"/>
      <c r="NQL263" s="332"/>
      <c r="NQM263" s="333"/>
      <c r="NQN263" s="330"/>
      <c r="NQO263" s="322"/>
      <c r="NQP263" s="332"/>
      <c r="NQQ263" s="333"/>
      <c r="NQR263" s="330"/>
      <c r="NQS263" s="322"/>
      <c r="NQT263" s="332"/>
      <c r="NQU263" s="333"/>
      <c r="NQV263" s="330"/>
      <c r="NQW263" s="322"/>
      <c r="NQX263" s="332"/>
      <c r="NQY263" s="333"/>
      <c r="NQZ263" s="330"/>
      <c r="NRA263" s="322"/>
      <c r="NRB263" s="332"/>
      <c r="NRC263" s="333"/>
      <c r="NRD263" s="330"/>
      <c r="NRE263" s="322"/>
      <c r="NRF263" s="332"/>
      <c r="NRG263" s="333"/>
      <c r="NRH263" s="330"/>
      <c r="NRI263" s="322"/>
      <c r="NRJ263" s="332"/>
      <c r="NRK263" s="333"/>
      <c r="NRL263" s="330"/>
      <c r="NRM263" s="322"/>
      <c r="NRN263" s="332"/>
      <c r="NRO263" s="333"/>
      <c r="NRP263" s="330"/>
      <c r="NRQ263" s="322"/>
      <c r="NRR263" s="332"/>
      <c r="NRS263" s="333"/>
      <c r="NRT263" s="330"/>
      <c r="NRU263" s="322"/>
      <c r="NRV263" s="332"/>
      <c r="NRW263" s="333"/>
      <c r="NRX263" s="330"/>
      <c r="NRY263" s="322"/>
      <c r="NRZ263" s="332"/>
      <c r="NSA263" s="333"/>
      <c r="NSB263" s="330"/>
      <c r="NSC263" s="322"/>
      <c r="NSD263" s="332"/>
      <c r="NSE263" s="333"/>
      <c r="NSF263" s="330"/>
      <c r="NSG263" s="322"/>
      <c r="NSH263" s="332"/>
      <c r="NSI263" s="333"/>
      <c r="NSJ263" s="330"/>
      <c r="NSK263" s="322"/>
      <c r="NSL263" s="332"/>
      <c r="NSM263" s="333"/>
      <c r="NSN263" s="330"/>
      <c r="NSO263" s="322"/>
      <c r="NSP263" s="332"/>
      <c r="NSQ263" s="333"/>
      <c r="NSR263" s="330"/>
      <c r="NSS263" s="322"/>
      <c r="NST263" s="332"/>
      <c r="NSU263" s="333"/>
      <c r="NSV263" s="330"/>
      <c r="NSW263" s="322"/>
      <c r="NSX263" s="332"/>
      <c r="NSY263" s="333"/>
      <c r="NSZ263" s="330"/>
      <c r="NTA263" s="322"/>
      <c r="NTB263" s="332"/>
      <c r="NTC263" s="333"/>
      <c r="NTD263" s="330"/>
      <c r="NTE263" s="322"/>
      <c r="NTF263" s="332"/>
      <c r="NTG263" s="333"/>
      <c r="NTH263" s="330"/>
      <c r="NTI263" s="322"/>
      <c r="NTJ263" s="332"/>
      <c r="NTK263" s="333"/>
      <c r="NTL263" s="330"/>
      <c r="NTM263" s="322"/>
      <c r="NTN263" s="332"/>
      <c r="NTO263" s="333"/>
      <c r="NTP263" s="330"/>
      <c r="NTQ263" s="322"/>
      <c r="NTR263" s="332"/>
      <c r="NTS263" s="333"/>
      <c r="NTT263" s="330"/>
      <c r="NTU263" s="322"/>
      <c r="NTV263" s="332"/>
      <c r="NTW263" s="333"/>
      <c r="NTX263" s="330"/>
      <c r="NTY263" s="322"/>
      <c r="NTZ263" s="332"/>
      <c r="NUA263" s="333"/>
      <c r="NUB263" s="330"/>
      <c r="NUC263" s="322"/>
      <c r="NUD263" s="332"/>
      <c r="NUE263" s="333"/>
      <c r="NUF263" s="330"/>
      <c r="NUG263" s="322"/>
      <c r="NUH263" s="332"/>
      <c r="NUI263" s="333"/>
      <c r="NUJ263" s="330"/>
      <c r="NUK263" s="322"/>
      <c r="NUL263" s="332"/>
      <c r="NUM263" s="333"/>
      <c r="NUN263" s="330"/>
      <c r="NUO263" s="322"/>
      <c r="NUP263" s="332"/>
      <c r="NUQ263" s="333"/>
      <c r="NUR263" s="330"/>
      <c r="NUS263" s="322"/>
      <c r="NUT263" s="332"/>
      <c r="NUU263" s="333"/>
      <c r="NUV263" s="330"/>
      <c r="NUW263" s="322"/>
      <c r="NUX263" s="332"/>
      <c r="NUY263" s="333"/>
      <c r="NUZ263" s="330"/>
      <c r="NVA263" s="322"/>
      <c r="NVB263" s="332"/>
      <c r="NVC263" s="333"/>
      <c r="NVD263" s="330"/>
      <c r="NVE263" s="322"/>
      <c r="NVF263" s="332"/>
      <c r="NVG263" s="333"/>
      <c r="NVH263" s="330"/>
      <c r="NVI263" s="322"/>
      <c r="NVJ263" s="332"/>
      <c r="NVK263" s="333"/>
      <c r="NVL263" s="330"/>
      <c r="NVM263" s="322"/>
      <c r="NVN263" s="332"/>
      <c r="NVO263" s="333"/>
      <c r="NVP263" s="330"/>
      <c r="NVQ263" s="322"/>
      <c r="NVR263" s="332"/>
      <c r="NVS263" s="333"/>
      <c r="NVT263" s="330"/>
      <c r="NVU263" s="322"/>
      <c r="NVV263" s="332"/>
      <c r="NVW263" s="333"/>
      <c r="NVX263" s="330"/>
      <c r="NVY263" s="322"/>
      <c r="NVZ263" s="332"/>
      <c r="NWA263" s="333"/>
      <c r="NWB263" s="330"/>
      <c r="NWC263" s="322"/>
      <c r="NWD263" s="332"/>
      <c r="NWE263" s="333"/>
      <c r="NWF263" s="330"/>
      <c r="NWG263" s="322"/>
      <c r="NWH263" s="332"/>
      <c r="NWI263" s="333"/>
      <c r="NWJ263" s="330"/>
      <c r="NWK263" s="322"/>
      <c r="NWL263" s="332"/>
      <c r="NWM263" s="333"/>
      <c r="NWN263" s="330"/>
      <c r="NWO263" s="322"/>
      <c r="NWP263" s="332"/>
      <c r="NWQ263" s="333"/>
      <c r="NWR263" s="330"/>
      <c r="NWS263" s="322"/>
      <c r="NWT263" s="332"/>
      <c r="NWU263" s="333"/>
      <c r="NWV263" s="330"/>
      <c r="NWW263" s="322"/>
      <c r="NWX263" s="332"/>
      <c r="NWY263" s="333"/>
      <c r="NWZ263" s="330"/>
      <c r="NXA263" s="322"/>
      <c r="NXB263" s="332"/>
      <c r="NXC263" s="333"/>
      <c r="NXD263" s="330"/>
      <c r="NXE263" s="322"/>
      <c r="NXF263" s="332"/>
      <c r="NXG263" s="333"/>
      <c r="NXH263" s="330"/>
      <c r="NXI263" s="322"/>
      <c r="NXJ263" s="332"/>
      <c r="NXK263" s="333"/>
      <c r="NXL263" s="330"/>
      <c r="NXM263" s="322"/>
      <c r="NXN263" s="332"/>
      <c r="NXO263" s="333"/>
      <c r="NXP263" s="330"/>
      <c r="NXQ263" s="322"/>
      <c r="NXR263" s="332"/>
      <c r="NXS263" s="333"/>
      <c r="NXT263" s="330"/>
      <c r="NXU263" s="322"/>
      <c r="NXV263" s="332"/>
      <c r="NXW263" s="333"/>
      <c r="NXX263" s="330"/>
      <c r="NXY263" s="322"/>
      <c r="NXZ263" s="332"/>
      <c r="NYA263" s="333"/>
      <c r="NYB263" s="330"/>
      <c r="NYC263" s="322"/>
      <c r="NYD263" s="332"/>
      <c r="NYE263" s="333"/>
      <c r="NYF263" s="330"/>
      <c r="NYG263" s="322"/>
      <c r="NYH263" s="332"/>
      <c r="NYI263" s="333"/>
      <c r="NYJ263" s="330"/>
      <c r="NYK263" s="322"/>
      <c r="NYL263" s="332"/>
      <c r="NYM263" s="333"/>
      <c r="NYN263" s="330"/>
      <c r="NYO263" s="322"/>
      <c r="NYP263" s="332"/>
      <c r="NYQ263" s="333"/>
      <c r="NYR263" s="330"/>
      <c r="NYS263" s="322"/>
      <c r="NYT263" s="332"/>
      <c r="NYU263" s="333"/>
      <c r="NYV263" s="330"/>
      <c r="NYW263" s="322"/>
      <c r="NYX263" s="332"/>
      <c r="NYY263" s="333"/>
      <c r="NYZ263" s="330"/>
      <c r="NZA263" s="322"/>
      <c r="NZB263" s="332"/>
      <c r="NZC263" s="333"/>
      <c r="NZD263" s="330"/>
      <c r="NZE263" s="322"/>
      <c r="NZF263" s="332"/>
      <c r="NZG263" s="333"/>
      <c r="NZH263" s="330"/>
      <c r="NZI263" s="322"/>
      <c r="NZJ263" s="332"/>
      <c r="NZK263" s="333"/>
      <c r="NZL263" s="330"/>
      <c r="NZM263" s="322"/>
      <c r="NZN263" s="332"/>
      <c r="NZO263" s="333"/>
      <c r="NZP263" s="330"/>
      <c r="NZQ263" s="322"/>
      <c r="NZR263" s="332"/>
      <c r="NZS263" s="333"/>
      <c r="NZT263" s="330"/>
      <c r="NZU263" s="322"/>
      <c r="NZV263" s="332"/>
      <c r="NZW263" s="333"/>
      <c r="NZX263" s="330"/>
      <c r="NZY263" s="322"/>
      <c r="NZZ263" s="332"/>
      <c r="OAA263" s="333"/>
      <c r="OAB263" s="330"/>
      <c r="OAC263" s="322"/>
      <c r="OAD263" s="332"/>
      <c r="OAE263" s="333"/>
      <c r="OAF263" s="330"/>
      <c r="OAG263" s="322"/>
      <c r="OAH263" s="332"/>
      <c r="OAI263" s="333"/>
      <c r="OAJ263" s="330"/>
      <c r="OAK263" s="322"/>
      <c r="OAL263" s="332"/>
      <c r="OAM263" s="333"/>
      <c r="OAN263" s="330"/>
      <c r="OAO263" s="322"/>
      <c r="OAP263" s="332"/>
      <c r="OAQ263" s="333"/>
      <c r="OAR263" s="330"/>
      <c r="OAS263" s="322"/>
      <c r="OAT263" s="332"/>
      <c r="OAU263" s="333"/>
      <c r="OAV263" s="330"/>
      <c r="OAW263" s="322"/>
      <c r="OAX263" s="332"/>
      <c r="OAY263" s="333"/>
      <c r="OAZ263" s="330"/>
      <c r="OBA263" s="322"/>
      <c r="OBB263" s="332"/>
      <c r="OBC263" s="333"/>
      <c r="OBD263" s="330"/>
      <c r="OBE263" s="322"/>
      <c r="OBF263" s="332"/>
      <c r="OBG263" s="333"/>
      <c r="OBH263" s="330"/>
      <c r="OBI263" s="322"/>
      <c r="OBJ263" s="332"/>
      <c r="OBK263" s="333"/>
      <c r="OBL263" s="330"/>
      <c r="OBM263" s="322"/>
      <c r="OBN263" s="332"/>
      <c r="OBO263" s="333"/>
      <c r="OBP263" s="330"/>
      <c r="OBQ263" s="322"/>
      <c r="OBR263" s="332"/>
      <c r="OBS263" s="333"/>
      <c r="OBT263" s="330"/>
      <c r="OBU263" s="322"/>
      <c r="OBV263" s="332"/>
      <c r="OBW263" s="333"/>
      <c r="OBX263" s="330"/>
      <c r="OBY263" s="322"/>
      <c r="OBZ263" s="332"/>
      <c r="OCA263" s="333"/>
      <c r="OCB263" s="330"/>
      <c r="OCC263" s="322"/>
      <c r="OCD263" s="332"/>
      <c r="OCE263" s="333"/>
      <c r="OCF263" s="330"/>
      <c r="OCG263" s="322"/>
      <c r="OCH263" s="332"/>
      <c r="OCI263" s="333"/>
      <c r="OCJ263" s="330"/>
      <c r="OCK263" s="322"/>
      <c r="OCL263" s="332"/>
      <c r="OCM263" s="333"/>
      <c r="OCN263" s="330"/>
      <c r="OCO263" s="322"/>
      <c r="OCP263" s="332"/>
      <c r="OCQ263" s="333"/>
      <c r="OCR263" s="330"/>
      <c r="OCS263" s="322"/>
      <c r="OCT263" s="332"/>
      <c r="OCU263" s="333"/>
      <c r="OCV263" s="330"/>
      <c r="OCW263" s="322"/>
      <c r="OCX263" s="332"/>
      <c r="OCY263" s="333"/>
      <c r="OCZ263" s="330"/>
      <c r="ODA263" s="322"/>
      <c r="ODB263" s="332"/>
      <c r="ODC263" s="333"/>
      <c r="ODD263" s="330"/>
      <c r="ODE263" s="322"/>
      <c r="ODF263" s="332"/>
      <c r="ODG263" s="333"/>
      <c r="ODH263" s="330"/>
      <c r="ODI263" s="322"/>
      <c r="ODJ263" s="332"/>
      <c r="ODK263" s="333"/>
      <c r="ODL263" s="330"/>
      <c r="ODM263" s="322"/>
      <c r="ODN263" s="332"/>
      <c r="ODO263" s="333"/>
      <c r="ODP263" s="330"/>
      <c r="ODQ263" s="322"/>
      <c r="ODR263" s="332"/>
      <c r="ODS263" s="333"/>
      <c r="ODT263" s="330"/>
      <c r="ODU263" s="322"/>
      <c r="ODV263" s="332"/>
      <c r="ODW263" s="333"/>
      <c r="ODX263" s="330"/>
      <c r="ODY263" s="322"/>
      <c r="ODZ263" s="332"/>
      <c r="OEA263" s="333"/>
      <c r="OEB263" s="330"/>
      <c r="OEC263" s="322"/>
      <c r="OED263" s="332"/>
      <c r="OEE263" s="333"/>
      <c r="OEF263" s="330"/>
      <c r="OEG263" s="322"/>
      <c r="OEH263" s="332"/>
      <c r="OEI263" s="333"/>
      <c r="OEJ263" s="330"/>
      <c r="OEK263" s="322"/>
      <c r="OEL263" s="332"/>
      <c r="OEM263" s="333"/>
      <c r="OEN263" s="330"/>
      <c r="OEO263" s="322"/>
      <c r="OEP263" s="332"/>
      <c r="OEQ263" s="333"/>
      <c r="OER263" s="330"/>
      <c r="OES263" s="322"/>
      <c r="OET263" s="332"/>
      <c r="OEU263" s="333"/>
      <c r="OEV263" s="330"/>
      <c r="OEW263" s="322"/>
      <c r="OEX263" s="332"/>
      <c r="OEY263" s="333"/>
      <c r="OEZ263" s="330"/>
      <c r="OFA263" s="322"/>
      <c r="OFB263" s="332"/>
      <c r="OFC263" s="333"/>
      <c r="OFD263" s="330"/>
      <c r="OFE263" s="322"/>
      <c r="OFF263" s="332"/>
      <c r="OFG263" s="333"/>
      <c r="OFH263" s="330"/>
      <c r="OFI263" s="322"/>
      <c r="OFJ263" s="332"/>
      <c r="OFK263" s="333"/>
      <c r="OFL263" s="330"/>
      <c r="OFM263" s="322"/>
      <c r="OFN263" s="332"/>
      <c r="OFO263" s="333"/>
      <c r="OFP263" s="330"/>
      <c r="OFQ263" s="322"/>
      <c r="OFR263" s="332"/>
      <c r="OFS263" s="333"/>
      <c r="OFT263" s="330"/>
      <c r="OFU263" s="322"/>
      <c r="OFV263" s="332"/>
      <c r="OFW263" s="333"/>
      <c r="OFX263" s="330"/>
      <c r="OFY263" s="322"/>
      <c r="OFZ263" s="332"/>
      <c r="OGA263" s="333"/>
      <c r="OGB263" s="330"/>
      <c r="OGC263" s="322"/>
      <c r="OGD263" s="332"/>
      <c r="OGE263" s="333"/>
      <c r="OGF263" s="330"/>
      <c r="OGG263" s="322"/>
      <c r="OGH263" s="332"/>
      <c r="OGI263" s="333"/>
      <c r="OGJ263" s="330"/>
      <c r="OGK263" s="322"/>
      <c r="OGL263" s="332"/>
      <c r="OGM263" s="333"/>
      <c r="OGN263" s="330"/>
      <c r="OGO263" s="322"/>
      <c r="OGP263" s="332"/>
      <c r="OGQ263" s="333"/>
      <c r="OGR263" s="330"/>
      <c r="OGS263" s="322"/>
      <c r="OGT263" s="332"/>
      <c r="OGU263" s="333"/>
      <c r="OGV263" s="330"/>
      <c r="OGW263" s="322"/>
      <c r="OGX263" s="332"/>
      <c r="OGY263" s="333"/>
      <c r="OGZ263" s="330"/>
      <c r="OHA263" s="322"/>
      <c r="OHB263" s="332"/>
      <c r="OHC263" s="333"/>
      <c r="OHD263" s="330"/>
      <c r="OHE263" s="322"/>
      <c r="OHF263" s="332"/>
      <c r="OHG263" s="333"/>
      <c r="OHH263" s="330"/>
      <c r="OHI263" s="322"/>
      <c r="OHJ263" s="332"/>
      <c r="OHK263" s="333"/>
      <c r="OHL263" s="330"/>
      <c r="OHM263" s="322"/>
      <c r="OHN263" s="332"/>
      <c r="OHO263" s="333"/>
      <c r="OHP263" s="330"/>
      <c r="OHQ263" s="322"/>
      <c r="OHR263" s="332"/>
      <c r="OHS263" s="333"/>
      <c r="OHT263" s="330"/>
      <c r="OHU263" s="322"/>
      <c r="OHV263" s="332"/>
      <c r="OHW263" s="333"/>
      <c r="OHX263" s="330"/>
      <c r="OHY263" s="322"/>
      <c r="OHZ263" s="332"/>
      <c r="OIA263" s="333"/>
      <c r="OIB263" s="330"/>
      <c r="OIC263" s="322"/>
      <c r="OID263" s="332"/>
      <c r="OIE263" s="333"/>
      <c r="OIF263" s="330"/>
      <c r="OIG263" s="322"/>
      <c r="OIH263" s="332"/>
      <c r="OII263" s="333"/>
      <c r="OIJ263" s="330"/>
      <c r="OIK263" s="322"/>
      <c r="OIL263" s="332"/>
      <c r="OIM263" s="333"/>
      <c r="OIN263" s="330"/>
      <c r="OIO263" s="322"/>
      <c r="OIP263" s="332"/>
      <c r="OIQ263" s="333"/>
      <c r="OIR263" s="330"/>
      <c r="OIS263" s="322"/>
      <c r="OIT263" s="332"/>
      <c r="OIU263" s="333"/>
      <c r="OIV263" s="330"/>
      <c r="OIW263" s="322"/>
      <c r="OIX263" s="332"/>
      <c r="OIY263" s="333"/>
      <c r="OIZ263" s="330"/>
      <c r="OJA263" s="322"/>
      <c r="OJB263" s="332"/>
      <c r="OJC263" s="333"/>
      <c r="OJD263" s="330"/>
      <c r="OJE263" s="322"/>
      <c r="OJF263" s="332"/>
      <c r="OJG263" s="333"/>
      <c r="OJH263" s="330"/>
      <c r="OJI263" s="322"/>
      <c r="OJJ263" s="332"/>
      <c r="OJK263" s="333"/>
      <c r="OJL263" s="330"/>
      <c r="OJM263" s="322"/>
      <c r="OJN263" s="332"/>
      <c r="OJO263" s="333"/>
      <c r="OJP263" s="330"/>
      <c r="OJQ263" s="322"/>
      <c r="OJR263" s="332"/>
      <c r="OJS263" s="333"/>
      <c r="OJT263" s="330"/>
      <c r="OJU263" s="322"/>
      <c r="OJV263" s="332"/>
      <c r="OJW263" s="333"/>
      <c r="OJX263" s="330"/>
      <c r="OJY263" s="322"/>
      <c r="OJZ263" s="332"/>
      <c r="OKA263" s="333"/>
      <c r="OKB263" s="330"/>
      <c r="OKC263" s="322"/>
      <c r="OKD263" s="332"/>
      <c r="OKE263" s="333"/>
      <c r="OKF263" s="330"/>
      <c r="OKG263" s="322"/>
      <c r="OKH263" s="332"/>
      <c r="OKI263" s="333"/>
      <c r="OKJ263" s="330"/>
      <c r="OKK263" s="322"/>
      <c r="OKL263" s="332"/>
      <c r="OKM263" s="333"/>
      <c r="OKN263" s="330"/>
      <c r="OKO263" s="322"/>
      <c r="OKP263" s="332"/>
      <c r="OKQ263" s="333"/>
      <c r="OKR263" s="330"/>
      <c r="OKS263" s="322"/>
      <c r="OKT263" s="332"/>
      <c r="OKU263" s="333"/>
      <c r="OKV263" s="330"/>
      <c r="OKW263" s="322"/>
      <c r="OKX263" s="332"/>
      <c r="OKY263" s="333"/>
      <c r="OKZ263" s="330"/>
      <c r="OLA263" s="322"/>
      <c r="OLB263" s="332"/>
      <c r="OLC263" s="333"/>
      <c r="OLD263" s="330"/>
      <c r="OLE263" s="322"/>
      <c r="OLF263" s="332"/>
      <c r="OLG263" s="333"/>
      <c r="OLH263" s="330"/>
      <c r="OLI263" s="322"/>
      <c r="OLJ263" s="332"/>
      <c r="OLK263" s="333"/>
      <c r="OLL263" s="330"/>
      <c r="OLM263" s="322"/>
      <c r="OLN263" s="332"/>
      <c r="OLO263" s="333"/>
      <c r="OLP263" s="330"/>
      <c r="OLQ263" s="322"/>
      <c r="OLR263" s="332"/>
      <c r="OLS263" s="333"/>
      <c r="OLT263" s="330"/>
      <c r="OLU263" s="322"/>
      <c r="OLV263" s="332"/>
      <c r="OLW263" s="333"/>
      <c r="OLX263" s="330"/>
      <c r="OLY263" s="322"/>
      <c r="OLZ263" s="332"/>
      <c r="OMA263" s="333"/>
      <c r="OMB263" s="330"/>
      <c r="OMC263" s="322"/>
      <c r="OMD263" s="332"/>
      <c r="OME263" s="333"/>
      <c r="OMF263" s="330"/>
      <c r="OMG263" s="322"/>
      <c r="OMH263" s="332"/>
      <c r="OMI263" s="333"/>
      <c r="OMJ263" s="330"/>
      <c r="OMK263" s="322"/>
      <c r="OML263" s="332"/>
      <c r="OMM263" s="333"/>
      <c r="OMN263" s="330"/>
      <c r="OMO263" s="322"/>
      <c r="OMP263" s="332"/>
      <c r="OMQ263" s="333"/>
      <c r="OMR263" s="330"/>
      <c r="OMS263" s="322"/>
      <c r="OMT263" s="332"/>
      <c r="OMU263" s="333"/>
      <c r="OMV263" s="330"/>
      <c r="OMW263" s="322"/>
      <c r="OMX263" s="332"/>
      <c r="OMY263" s="333"/>
      <c r="OMZ263" s="330"/>
      <c r="ONA263" s="322"/>
      <c r="ONB263" s="332"/>
      <c r="ONC263" s="333"/>
      <c r="OND263" s="330"/>
      <c r="ONE263" s="322"/>
      <c r="ONF263" s="332"/>
      <c r="ONG263" s="333"/>
      <c r="ONH263" s="330"/>
      <c r="ONI263" s="322"/>
      <c r="ONJ263" s="332"/>
      <c r="ONK263" s="333"/>
      <c r="ONL263" s="330"/>
      <c r="ONM263" s="322"/>
      <c r="ONN263" s="332"/>
      <c r="ONO263" s="333"/>
      <c r="ONP263" s="330"/>
      <c r="ONQ263" s="322"/>
      <c r="ONR263" s="332"/>
      <c r="ONS263" s="333"/>
      <c r="ONT263" s="330"/>
      <c r="ONU263" s="322"/>
      <c r="ONV263" s="332"/>
      <c r="ONW263" s="333"/>
      <c r="ONX263" s="330"/>
      <c r="ONY263" s="322"/>
      <c r="ONZ263" s="332"/>
      <c r="OOA263" s="333"/>
      <c r="OOB263" s="330"/>
      <c r="OOC263" s="322"/>
      <c r="OOD263" s="332"/>
      <c r="OOE263" s="333"/>
      <c r="OOF263" s="330"/>
      <c r="OOG263" s="322"/>
      <c r="OOH263" s="332"/>
      <c r="OOI263" s="333"/>
      <c r="OOJ263" s="330"/>
      <c r="OOK263" s="322"/>
      <c r="OOL263" s="332"/>
      <c r="OOM263" s="333"/>
      <c r="OON263" s="330"/>
      <c r="OOO263" s="322"/>
      <c r="OOP263" s="332"/>
      <c r="OOQ263" s="333"/>
      <c r="OOR263" s="330"/>
      <c r="OOS263" s="322"/>
      <c r="OOT263" s="332"/>
      <c r="OOU263" s="333"/>
      <c r="OOV263" s="330"/>
      <c r="OOW263" s="322"/>
      <c r="OOX263" s="332"/>
      <c r="OOY263" s="333"/>
      <c r="OOZ263" s="330"/>
      <c r="OPA263" s="322"/>
      <c r="OPB263" s="332"/>
      <c r="OPC263" s="333"/>
      <c r="OPD263" s="330"/>
      <c r="OPE263" s="322"/>
      <c r="OPF263" s="332"/>
      <c r="OPG263" s="333"/>
      <c r="OPH263" s="330"/>
      <c r="OPI263" s="322"/>
      <c r="OPJ263" s="332"/>
      <c r="OPK263" s="333"/>
      <c r="OPL263" s="330"/>
      <c r="OPM263" s="322"/>
      <c r="OPN263" s="332"/>
      <c r="OPO263" s="333"/>
      <c r="OPP263" s="330"/>
      <c r="OPQ263" s="322"/>
      <c r="OPR263" s="332"/>
      <c r="OPS263" s="333"/>
      <c r="OPT263" s="330"/>
      <c r="OPU263" s="322"/>
      <c r="OPV263" s="332"/>
      <c r="OPW263" s="333"/>
      <c r="OPX263" s="330"/>
      <c r="OPY263" s="322"/>
      <c r="OPZ263" s="332"/>
      <c r="OQA263" s="333"/>
      <c r="OQB263" s="330"/>
      <c r="OQC263" s="322"/>
      <c r="OQD263" s="332"/>
      <c r="OQE263" s="333"/>
      <c r="OQF263" s="330"/>
      <c r="OQG263" s="322"/>
      <c r="OQH263" s="332"/>
      <c r="OQI263" s="333"/>
      <c r="OQJ263" s="330"/>
      <c r="OQK263" s="322"/>
      <c r="OQL263" s="332"/>
      <c r="OQM263" s="333"/>
      <c r="OQN263" s="330"/>
      <c r="OQO263" s="322"/>
      <c r="OQP263" s="332"/>
      <c r="OQQ263" s="333"/>
      <c r="OQR263" s="330"/>
      <c r="OQS263" s="322"/>
      <c r="OQT263" s="332"/>
      <c r="OQU263" s="333"/>
      <c r="OQV263" s="330"/>
      <c r="OQW263" s="322"/>
      <c r="OQX263" s="332"/>
      <c r="OQY263" s="333"/>
      <c r="OQZ263" s="330"/>
      <c r="ORA263" s="322"/>
      <c r="ORB263" s="332"/>
      <c r="ORC263" s="333"/>
      <c r="ORD263" s="330"/>
      <c r="ORE263" s="322"/>
      <c r="ORF263" s="332"/>
      <c r="ORG263" s="333"/>
      <c r="ORH263" s="330"/>
      <c r="ORI263" s="322"/>
      <c r="ORJ263" s="332"/>
      <c r="ORK263" s="333"/>
      <c r="ORL263" s="330"/>
      <c r="ORM263" s="322"/>
      <c r="ORN263" s="332"/>
      <c r="ORO263" s="333"/>
      <c r="ORP263" s="330"/>
      <c r="ORQ263" s="322"/>
      <c r="ORR263" s="332"/>
      <c r="ORS263" s="333"/>
      <c r="ORT263" s="330"/>
      <c r="ORU263" s="322"/>
      <c r="ORV263" s="332"/>
      <c r="ORW263" s="333"/>
      <c r="ORX263" s="330"/>
      <c r="ORY263" s="322"/>
      <c r="ORZ263" s="332"/>
      <c r="OSA263" s="333"/>
      <c r="OSB263" s="330"/>
      <c r="OSC263" s="322"/>
      <c r="OSD263" s="332"/>
      <c r="OSE263" s="333"/>
      <c r="OSF263" s="330"/>
      <c r="OSG263" s="322"/>
      <c r="OSH263" s="332"/>
      <c r="OSI263" s="333"/>
      <c r="OSJ263" s="330"/>
      <c r="OSK263" s="322"/>
      <c r="OSL263" s="332"/>
      <c r="OSM263" s="333"/>
      <c r="OSN263" s="330"/>
      <c r="OSO263" s="322"/>
      <c r="OSP263" s="332"/>
      <c r="OSQ263" s="333"/>
      <c r="OSR263" s="330"/>
      <c r="OSS263" s="322"/>
      <c r="OST263" s="332"/>
      <c r="OSU263" s="333"/>
      <c r="OSV263" s="330"/>
      <c r="OSW263" s="322"/>
      <c r="OSX263" s="332"/>
      <c r="OSY263" s="333"/>
      <c r="OSZ263" s="330"/>
      <c r="OTA263" s="322"/>
      <c r="OTB263" s="332"/>
      <c r="OTC263" s="333"/>
      <c r="OTD263" s="330"/>
      <c r="OTE263" s="322"/>
      <c r="OTF263" s="332"/>
      <c r="OTG263" s="333"/>
      <c r="OTH263" s="330"/>
      <c r="OTI263" s="322"/>
      <c r="OTJ263" s="332"/>
      <c r="OTK263" s="333"/>
      <c r="OTL263" s="330"/>
      <c r="OTM263" s="322"/>
      <c r="OTN263" s="332"/>
      <c r="OTO263" s="333"/>
      <c r="OTP263" s="330"/>
      <c r="OTQ263" s="322"/>
      <c r="OTR263" s="332"/>
      <c r="OTS263" s="333"/>
      <c r="OTT263" s="330"/>
      <c r="OTU263" s="322"/>
      <c r="OTV263" s="332"/>
      <c r="OTW263" s="333"/>
      <c r="OTX263" s="330"/>
      <c r="OTY263" s="322"/>
      <c r="OTZ263" s="332"/>
      <c r="OUA263" s="333"/>
      <c r="OUB263" s="330"/>
      <c r="OUC263" s="322"/>
      <c r="OUD263" s="332"/>
      <c r="OUE263" s="333"/>
      <c r="OUF263" s="330"/>
      <c r="OUG263" s="322"/>
      <c r="OUH263" s="332"/>
      <c r="OUI263" s="333"/>
      <c r="OUJ263" s="330"/>
      <c r="OUK263" s="322"/>
      <c r="OUL263" s="332"/>
      <c r="OUM263" s="333"/>
      <c r="OUN263" s="330"/>
      <c r="OUO263" s="322"/>
      <c r="OUP263" s="332"/>
      <c r="OUQ263" s="333"/>
      <c r="OUR263" s="330"/>
      <c r="OUS263" s="322"/>
      <c r="OUT263" s="332"/>
      <c r="OUU263" s="333"/>
      <c r="OUV263" s="330"/>
      <c r="OUW263" s="322"/>
      <c r="OUX263" s="332"/>
      <c r="OUY263" s="333"/>
      <c r="OUZ263" s="330"/>
      <c r="OVA263" s="322"/>
      <c r="OVB263" s="332"/>
      <c r="OVC263" s="333"/>
      <c r="OVD263" s="330"/>
      <c r="OVE263" s="322"/>
      <c r="OVF263" s="332"/>
      <c r="OVG263" s="333"/>
      <c r="OVH263" s="330"/>
      <c r="OVI263" s="322"/>
      <c r="OVJ263" s="332"/>
      <c r="OVK263" s="333"/>
      <c r="OVL263" s="330"/>
      <c r="OVM263" s="322"/>
      <c r="OVN263" s="332"/>
      <c r="OVO263" s="333"/>
      <c r="OVP263" s="330"/>
      <c r="OVQ263" s="322"/>
      <c r="OVR263" s="332"/>
      <c r="OVS263" s="333"/>
      <c r="OVT263" s="330"/>
      <c r="OVU263" s="322"/>
      <c r="OVV263" s="332"/>
      <c r="OVW263" s="333"/>
      <c r="OVX263" s="330"/>
      <c r="OVY263" s="322"/>
      <c r="OVZ263" s="332"/>
      <c r="OWA263" s="333"/>
      <c r="OWB263" s="330"/>
      <c r="OWC263" s="322"/>
      <c r="OWD263" s="332"/>
      <c r="OWE263" s="333"/>
      <c r="OWF263" s="330"/>
      <c r="OWG263" s="322"/>
      <c r="OWH263" s="332"/>
      <c r="OWI263" s="333"/>
      <c r="OWJ263" s="330"/>
      <c r="OWK263" s="322"/>
      <c r="OWL263" s="332"/>
      <c r="OWM263" s="333"/>
      <c r="OWN263" s="330"/>
      <c r="OWO263" s="322"/>
      <c r="OWP263" s="332"/>
      <c r="OWQ263" s="333"/>
      <c r="OWR263" s="330"/>
      <c r="OWS263" s="322"/>
      <c r="OWT263" s="332"/>
      <c r="OWU263" s="333"/>
      <c r="OWV263" s="330"/>
      <c r="OWW263" s="322"/>
      <c r="OWX263" s="332"/>
      <c r="OWY263" s="333"/>
      <c r="OWZ263" s="330"/>
      <c r="OXA263" s="322"/>
      <c r="OXB263" s="332"/>
      <c r="OXC263" s="333"/>
      <c r="OXD263" s="330"/>
      <c r="OXE263" s="322"/>
      <c r="OXF263" s="332"/>
      <c r="OXG263" s="333"/>
      <c r="OXH263" s="330"/>
      <c r="OXI263" s="322"/>
      <c r="OXJ263" s="332"/>
      <c r="OXK263" s="333"/>
      <c r="OXL263" s="330"/>
      <c r="OXM263" s="322"/>
      <c r="OXN263" s="332"/>
      <c r="OXO263" s="333"/>
      <c r="OXP263" s="330"/>
      <c r="OXQ263" s="322"/>
      <c r="OXR263" s="332"/>
      <c r="OXS263" s="333"/>
      <c r="OXT263" s="330"/>
      <c r="OXU263" s="322"/>
      <c r="OXV263" s="332"/>
      <c r="OXW263" s="333"/>
      <c r="OXX263" s="330"/>
      <c r="OXY263" s="322"/>
      <c r="OXZ263" s="332"/>
      <c r="OYA263" s="333"/>
      <c r="OYB263" s="330"/>
      <c r="OYC263" s="322"/>
      <c r="OYD263" s="332"/>
      <c r="OYE263" s="333"/>
      <c r="OYF263" s="330"/>
      <c r="OYG263" s="322"/>
      <c r="OYH263" s="332"/>
      <c r="OYI263" s="333"/>
      <c r="OYJ263" s="330"/>
      <c r="OYK263" s="322"/>
      <c r="OYL263" s="332"/>
      <c r="OYM263" s="333"/>
      <c r="OYN263" s="330"/>
      <c r="OYO263" s="322"/>
      <c r="OYP263" s="332"/>
      <c r="OYQ263" s="333"/>
      <c r="OYR263" s="330"/>
      <c r="OYS263" s="322"/>
      <c r="OYT263" s="332"/>
      <c r="OYU263" s="333"/>
      <c r="OYV263" s="330"/>
      <c r="OYW263" s="322"/>
      <c r="OYX263" s="332"/>
      <c r="OYY263" s="333"/>
      <c r="OYZ263" s="330"/>
      <c r="OZA263" s="322"/>
      <c r="OZB263" s="332"/>
      <c r="OZC263" s="333"/>
      <c r="OZD263" s="330"/>
      <c r="OZE263" s="322"/>
      <c r="OZF263" s="332"/>
      <c r="OZG263" s="333"/>
      <c r="OZH263" s="330"/>
      <c r="OZI263" s="322"/>
      <c r="OZJ263" s="332"/>
      <c r="OZK263" s="333"/>
      <c r="OZL263" s="330"/>
      <c r="OZM263" s="322"/>
      <c r="OZN263" s="332"/>
      <c r="OZO263" s="333"/>
      <c r="OZP263" s="330"/>
      <c r="OZQ263" s="322"/>
      <c r="OZR263" s="332"/>
      <c r="OZS263" s="333"/>
      <c r="OZT263" s="330"/>
      <c r="OZU263" s="322"/>
      <c r="OZV263" s="332"/>
      <c r="OZW263" s="333"/>
      <c r="OZX263" s="330"/>
      <c r="OZY263" s="322"/>
      <c r="OZZ263" s="332"/>
      <c r="PAA263" s="333"/>
      <c r="PAB263" s="330"/>
      <c r="PAC263" s="322"/>
      <c r="PAD263" s="332"/>
      <c r="PAE263" s="333"/>
      <c r="PAF263" s="330"/>
      <c r="PAG263" s="322"/>
      <c r="PAH263" s="332"/>
      <c r="PAI263" s="333"/>
      <c r="PAJ263" s="330"/>
      <c r="PAK263" s="322"/>
      <c r="PAL263" s="332"/>
      <c r="PAM263" s="333"/>
      <c r="PAN263" s="330"/>
      <c r="PAO263" s="322"/>
      <c r="PAP263" s="332"/>
      <c r="PAQ263" s="333"/>
      <c r="PAR263" s="330"/>
      <c r="PAS263" s="322"/>
      <c r="PAT263" s="332"/>
      <c r="PAU263" s="333"/>
      <c r="PAV263" s="330"/>
      <c r="PAW263" s="322"/>
      <c r="PAX263" s="332"/>
      <c r="PAY263" s="333"/>
      <c r="PAZ263" s="330"/>
      <c r="PBA263" s="322"/>
      <c r="PBB263" s="332"/>
      <c r="PBC263" s="333"/>
      <c r="PBD263" s="330"/>
      <c r="PBE263" s="322"/>
      <c r="PBF263" s="332"/>
      <c r="PBG263" s="333"/>
      <c r="PBH263" s="330"/>
      <c r="PBI263" s="322"/>
      <c r="PBJ263" s="332"/>
      <c r="PBK263" s="333"/>
      <c r="PBL263" s="330"/>
      <c r="PBM263" s="322"/>
      <c r="PBN263" s="332"/>
      <c r="PBO263" s="333"/>
      <c r="PBP263" s="330"/>
      <c r="PBQ263" s="322"/>
      <c r="PBR263" s="332"/>
      <c r="PBS263" s="333"/>
      <c r="PBT263" s="330"/>
      <c r="PBU263" s="322"/>
      <c r="PBV263" s="332"/>
      <c r="PBW263" s="333"/>
      <c r="PBX263" s="330"/>
      <c r="PBY263" s="322"/>
      <c r="PBZ263" s="332"/>
      <c r="PCA263" s="333"/>
      <c r="PCB263" s="330"/>
      <c r="PCC263" s="322"/>
      <c r="PCD263" s="332"/>
      <c r="PCE263" s="333"/>
      <c r="PCF263" s="330"/>
      <c r="PCG263" s="322"/>
      <c r="PCH263" s="332"/>
      <c r="PCI263" s="333"/>
      <c r="PCJ263" s="330"/>
      <c r="PCK263" s="322"/>
      <c r="PCL263" s="332"/>
      <c r="PCM263" s="333"/>
      <c r="PCN263" s="330"/>
      <c r="PCO263" s="322"/>
      <c r="PCP263" s="332"/>
      <c r="PCQ263" s="333"/>
      <c r="PCR263" s="330"/>
      <c r="PCS263" s="322"/>
      <c r="PCT263" s="332"/>
      <c r="PCU263" s="333"/>
      <c r="PCV263" s="330"/>
      <c r="PCW263" s="322"/>
      <c r="PCX263" s="332"/>
      <c r="PCY263" s="333"/>
      <c r="PCZ263" s="330"/>
      <c r="PDA263" s="322"/>
      <c r="PDB263" s="332"/>
      <c r="PDC263" s="333"/>
      <c r="PDD263" s="330"/>
      <c r="PDE263" s="322"/>
      <c r="PDF263" s="332"/>
      <c r="PDG263" s="333"/>
      <c r="PDH263" s="330"/>
      <c r="PDI263" s="322"/>
      <c r="PDJ263" s="332"/>
      <c r="PDK263" s="333"/>
      <c r="PDL263" s="330"/>
      <c r="PDM263" s="322"/>
      <c r="PDN263" s="332"/>
      <c r="PDO263" s="333"/>
      <c r="PDP263" s="330"/>
      <c r="PDQ263" s="322"/>
      <c r="PDR263" s="332"/>
      <c r="PDS263" s="333"/>
      <c r="PDT263" s="330"/>
      <c r="PDU263" s="322"/>
      <c r="PDV263" s="332"/>
      <c r="PDW263" s="333"/>
      <c r="PDX263" s="330"/>
      <c r="PDY263" s="322"/>
      <c r="PDZ263" s="332"/>
      <c r="PEA263" s="333"/>
      <c r="PEB263" s="330"/>
      <c r="PEC263" s="322"/>
      <c r="PED263" s="332"/>
      <c r="PEE263" s="333"/>
      <c r="PEF263" s="330"/>
      <c r="PEG263" s="322"/>
      <c r="PEH263" s="332"/>
      <c r="PEI263" s="333"/>
      <c r="PEJ263" s="330"/>
      <c r="PEK263" s="322"/>
      <c r="PEL263" s="332"/>
      <c r="PEM263" s="333"/>
      <c r="PEN263" s="330"/>
      <c r="PEO263" s="322"/>
      <c r="PEP263" s="332"/>
      <c r="PEQ263" s="333"/>
      <c r="PER263" s="330"/>
      <c r="PES263" s="322"/>
      <c r="PET263" s="332"/>
      <c r="PEU263" s="333"/>
      <c r="PEV263" s="330"/>
      <c r="PEW263" s="322"/>
      <c r="PEX263" s="332"/>
      <c r="PEY263" s="333"/>
      <c r="PEZ263" s="330"/>
      <c r="PFA263" s="322"/>
      <c r="PFB263" s="332"/>
      <c r="PFC263" s="333"/>
      <c r="PFD263" s="330"/>
      <c r="PFE263" s="322"/>
      <c r="PFF263" s="332"/>
      <c r="PFG263" s="333"/>
      <c r="PFH263" s="330"/>
      <c r="PFI263" s="322"/>
      <c r="PFJ263" s="332"/>
      <c r="PFK263" s="333"/>
      <c r="PFL263" s="330"/>
      <c r="PFM263" s="322"/>
      <c r="PFN263" s="332"/>
      <c r="PFO263" s="333"/>
      <c r="PFP263" s="330"/>
      <c r="PFQ263" s="322"/>
      <c r="PFR263" s="332"/>
      <c r="PFS263" s="333"/>
      <c r="PFT263" s="330"/>
      <c r="PFU263" s="322"/>
      <c r="PFV263" s="332"/>
      <c r="PFW263" s="333"/>
      <c r="PFX263" s="330"/>
      <c r="PFY263" s="322"/>
      <c r="PFZ263" s="332"/>
      <c r="PGA263" s="333"/>
      <c r="PGB263" s="330"/>
      <c r="PGC263" s="322"/>
      <c r="PGD263" s="332"/>
      <c r="PGE263" s="333"/>
      <c r="PGF263" s="330"/>
      <c r="PGG263" s="322"/>
      <c r="PGH263" s="332"/>
      <c r="PGI263" s="333"/>
      <c r="PGJ263" s="330"/>
      <c r="PGK263" s="322"/>
      <c r="PGL263" s="332"/>
      <c r="PGM263" s="333"/>
      <c r="PGN263" s="330"/>
      <c r="PGO263" s="322"/>
      <c r="PGP263" s="332"/>
      <c r="PGQ263" s="333"/>
      <c r="PGR263" s="330"/>
      <c r="PGS263" s="322"/>
      <c r="PGT263" s="332"/>
      <c r="PGU263" s="333"/>
      <c r="PGV263" s="330"/>
      <c r="PGW263" s="322"/>
      <c r="PGX263" s="332"/>
      <c r="PGY263" s="333"/>
      <c r="PGZ263" s="330"/>
      <c r="PHA263" s="322"/>
      <c r="PHB263" s="332"/>
      <c r="PHC263" s="333"/>
      <c r="PHD263" s="330"/>
      <c r="PHE263" s="322"/>
      <c r="PHF263" s="332"/>
      <c r="PHG263" s="333"/>
      <c r="PHH263" s="330"/>
      <c r="PHI263" s="322"/>
      <c r="PHJ263" s="332"/>
      <c r="PHK263" s="333"/>
      <c r="PHL263" s="330"/>
      <c r="PHM263" s="322"/>
      <c r="PHN263" s="332"/>
      <c r="PHO263" s="333"/>
      <c r="PHP263" s="330"/>
      <c r="PHQ263" s="322"/>
      <c r="PHR263" s="332"/>
      <c r="PHS263" s="333"/>
      <c r="PHT263" s="330"/>
      <c r="PHU263" s="322"/>
      <c r="PHV263" s="332"/>
      <c r="PHW263" s="333"/>
      <c r="PHX263" s="330"/>
      <c r="PHY263" s="322"/>
      <c r="PHZ263" s="332"/>
      <c r="PIA263" s="333"/>
      <c r="PIB263" s="330"/>
      <c r="PIC263" s="322"/>
      <c r="PID263" s="332"/>
      <c r="PIE263" s="333"/>
      <c r="PIF263" s="330"/>
      <c r="PIG263" s="322"/>
      <c r="PIH263" s="332"/>
      <c r="PII263" s="333"/>
      <c r="PIJ263" s="330"/>
      <c r="PIK263" s="322"/>
      <c r="PIL263" s="332"/>
      <c r="PIM263" s="333"/>
      <c r="PIN263" s="330"/>
      <c r="PIO263" s="322"/>
      <c r="PIP263" s="332"/>
      <c r="PIQ263" s="333"/>
      <c r="PIR263" s="330"/>
      <c r="PIS263" s="322"/>
      <c r="PIT263" s="332"/>
      <c r="PIU263" s="333"/>
      <c r="PIV263" s="330"/>
      <c r="PIW263" s="322"/>
      <c r="PIX263" s="332"/>
      <c r="PIY263" s="333"/>
      <c r="PIZ263" s="330"/>
      <c r="PJA263" s="322"/>
      <c r="PJB263" s="332"/>
      <c r="PJC263" s="333"/>
      <c r="PJD263" s="330"/>
      <c r="PJE263" s="322"/>
      <c r="PJF263" s="332"/>
      <c r="PJG263" s="333"/>
      <c r="PJH263" s="330"/>
      <c r="PJI263" s="322"/>
      <c r="PJJ263" s="332"/>
      <c r="PJK263" s="333"/>
      <c r="PJL263" s="330"/>
      <c r="PJM263" s="322"/>
      <c r="PJN263" s="332"/>
      <c r="PJO263" s="333"/>
      <c r="PJP263" s="330"/>
      <c r="PJQ263" s="322"/>
      <c r="PJR263" s="332"/>
      <c r="PJS263" s="333"/>
      <c r="PJT263" s="330"/>
      <c r="PJU263" s="322"/>
      <c r="PJV263" s="332"/>
      <c r="PJW263" s="333"/>
      <c r="PJX263" s="330"/>
      <c r="PJY263" s="322"/>
      <c r="PJZ263" s="332"/>
      <c r="PKA263" s="333"/>
      <c r="PKB263" s="330"/>
      <c r="PKC263" s="322"/>
      <c r="PKD263" s="332"/>
      <c r="PKE263" s="333"/>
      <c r="PKF263" s="330"/>
      <c r="PKG263" s="322"/>
      <c r="PKH263" s="332"/>
      <c r="PKI263" s="333"/>
      <c r="PKJ263" s="330"/>
      <c r="PKK263" s="322"/>
      <c r="PKL263" s="332"/>
      <c r="PKM263" s="333"/>
      <c r="PKN263" s="330"/>
      <c r="PKO263" s="322"/>
      <c r="PKP263" s="332"/>
      <c r="PKQ263" s="333"/>
      <c r="PKR263" s="330"/>
      <c r="PKS263" s="322"/>
      <c r="PKT263" s="332"/>
      <c r="PKU263" s="333"/>
      <c r="PKV263" s="330"/>
      <c r="PKW263" s="322"/>
      <c r="PKX263" s="332"/>
      <c r="PKY263" s="333"/>
      <c r="PKZ263" s="330"/>
      <c r="PLA263" s="322"/>
      <c r="PLB263" s="332"/>
      <c r="PLC263" s="333"/>
      <c r="PLD263" s="330"/>
      <c r="PLE263" s="322"/>
      <c r="PLF263" s="332"/>
      <c r="PLG263" s="333"/>
      <c r="PLH263" s="330"/>
      <c r="PLI263" s="322"/>
      <c r="PLJ263" s="332"/>
      <c r="PLK263" s="333"/>
      <c r="PLL263" s="330"/>
      <c r="PLM263" s="322"/>
      <c r="PLN263" s="332"/>
      <c r="PLO263" s="333"/>
      <c r="PLP263" s="330"/>
      <c r="PLQ263" s="322"/>
      <c r="PLR263" s="332"/>
      <c r="PLS263" s="333"/>
      <c r="PLT263" s="330"/>
      <c r="PLU263" s="322"/>
      <c r="PLV263" s="332"/>
      <c r="PLW263" s="333"/>
      <c r="PLX263" s="330"/>
      <c r="PLY263" s="322"/>
      <c r="PLZ263" s="332"/>
      <c r="PMA263" s="333"/>
      <c r="PMB263" s="330"/>
      <c r="PMC263" s="322"/>
      <c r="PMD263" s="332"/>
      <c r="PME263" s="333"/>
      <c r="PMF263" s="330"/>
      <c r="PMG263" s="322"/>
      <c r="PMH263" s="332"/>
      <c r="PMI263" s="333"/>
      <c r="PMJ263" s="330"/>
      <c r="PMK263" s="322"/>
      <c r="PML263" s="332"/>
      <c r="PMM263" s="333"/>
      <c r="PMN263" s="330"/>
      <c r="PMO263" s="322"/>
      <c r="PMP263" s="332"/>
      <c r="PMQ263" s="333"/>
      <c r="PMR263" s="330"/>
      <c r="PMS263" s="322"/>
      <c r="PMT263" s="332"/>
      <c r="PMU263" s="333"/>
      <c r="PMV263" s="330"/>
      <c r="PMW263" s="322"/>
      <c r="PMX263" s="332"/>
      <c r="PMY263" s="333"/>
      <c r="PMZ263" s="330"/>
      <c r="PNA263" s="322"/>
      <c r="PNB263" s="332"/>
      <c r="PNC263" s="333"/>
      <c r="PND263" s="330"/>
      <c r="PNE263" s="322"/>
      <c r="PNF263" s="332"/>
      <c r="PNG263" s="333"/>
      <c r="PNH263" s="330"/>
      <c r="PNI263" s="322"/>
      <c r="PNJ263" s="332"/>
      <c r="PNK263" s="333"/>
      <c r="PNL263" s="330"/>
      <c r="PNM263" s="322"/>
      <c r="PNN263" s="332"/>
      <c r="PNO263" s="333"/>
      <c r="PNP263" s="330"/>
      <c r="PNQ263" s="322"/>
      <c r="PNR263" s="332"/>
      <c r="PNS263" s="333"/>
      <c r="PNT263" s="330"/>
      <c r="PNU263" s="322"/>
      <c r="PNV263" s="332"/>
      <c r="PNW263" s="333"/>
      <c r="PNX263" s="330"/>
      <c r="PNY263" s="322"/>
      <c r="PNZ263" s="332"/>
      <c r="POA263" s="333"/>
      <c r="POB263" s="330"/>
      <c r="POC263" s="322"/>
      <c r="POD263" s="332"/>
      <c r="POE263" s="333"/>
      <c r="POF263" s="330"/>
      <c r="POG263" s="322"/>
      <c r="POH263" s="332"/>
      <c r="POI263" s="333"/>
      <c r="POJ263" s="330"/>
      <c r="POK263" s="322"/>
      <c r="POL263" s="332"/>
      <c r="POM263" s="333"/>
      <c r="PON263" s="330"/>
      <c r="POO263" s="322"/>
      <c r="POP263" s="332"/>
      <c r="POQ263" s="333"/>
      <c r="POR263" s="330"/>
      <c r="POS263" s="322"/>
      <c r="POT263" s="332"/>
      <c r="POU263" s="333"/>
      <c r="POV263" s="330"/>
      <c r="POW263" s="322"/>
      <c r="POX263" s="332"/>
      <c r="POY263" s="333"/>
      <c r="POZ263" s="330"/>
      <c r="PPA263" s="322"/>
      <c r="PPB263" s="332"/>
      <c r="PPC263" s="333"/>
      <c r="PPD263" s="330"/>
      <c r="PPE263" s="322"/>
      <c r="PPF263" s="332"/>
      <c r="PPG263" s="333"/>
      <c r="PPH263" s="330"/>
      <c r="PPI263" s="322"/>
      <c r="PPJ263" s="332"/>
      <c r="PPK263" s="333"/>
      <c r="PPL263" s="330"/>
      <c r="PPM263" s="322"/>
      <c r="PPN263" s="332"/>
      <c r="PPO263" s="333"/>
      <c r="PPP263" s="330"/>
      <c r="PPQ263" s="322"/>
      <c r="PPR263" s="332"/>
      <c r="PPS263" s="333"/>
      <c r="PPT263" s="330"/>
      <c r="PPU263" s="322"/>
      <c r="PPV263" s="332"/>
      <c r="PPW263" s="333"/>
      <c r="PPX263" s="330"/>
      <c r="PPY263" s="322"/>
      <c r="PPZ263" s="332"/>
      <c r="PQA263" s="333"/>
      <c r="PQB263" s="330"/>
      <c r="PQC263" s="322"/>
      <c r="PQD263" s="332"/>
      <c r="PQE263" s="333"/>
      <c r="PQF263" s="330"/>
      <c r="PQG263" s="322"/>
      <c r="PQH263" s="332"/>
      <c r="PQI263" s="333"/>
      <c r="PQJ263" s="330"/>
      <c r="PQK263" s="322"/>
      <c r="PQL263" s="332"/>
      <c r="PQM263" s="333"/>
      <c r="PQN263" s="330"/>
      <c r="PQO263" s="322"/>
      <c r="PQP263" s="332"/>
      <c r="PQQ263" s="333"/>
      <c r="PQR263" s="330"/>
      <c r="PQS263" s="322"/>
      <c r="PQT263" s="332"/>
      <c r="PQU263" s="333"/>
      <c r="PQV263" s="330"/>
      <c r="PQW263" s="322"/>
      <c r="PQX263" s="332"/>
      <c r="PQY263" s="333"/>
      <c r="PQZ263" s="330"/>
      <c r="PRA263" s="322"/>
      <c r="PRB263" s="332"/>
      <c r="PRC263" s="333"/>
      <c r="PRD263" s="330"/>
      <c r="PRE263" s="322"/>
      <c r="PRF263" s="332"/>
      <c r="PRG263" s="333"/>
      <c r="PRH263" s="330"/>
      <c r="PRI263" s="322"/>
      <c r="PRJ263" s="332"/>
      <c r="PRK263" s="333"/>
      <c r="PRL263" s="330"/>
      <c r="PRM263" s="322"/>
      <c r="PRN263" s="332"/>
      <c r="PRO263" s="333"/>
      <c r="PRP263" s="330"/>
      <c r="PRQ263" s="322"/>
      <c r="PRR263" s="332"/>
      <c r="PRS263" s="333"/>
      <c r="PRT263" s="330"/>
      <c r="PRU263" s="322"/>
      <c r="PRV263" s="332"/>
      <c r="PRW263" s="333"/>
      <c r="PRX263" s="330"/>
      <c r="PRY263" s="322"/>
      <c r="PRZ263" s="332"/>
      <c r="PSA263" s="333"/>
      <c r="PSB263" s="330"/>
      <c r="PSC263" s="322"/>
      <c r="PSD263" s="332"/>
      <c r="PSE263" s="333"/>
      <c r="PSF263" s="330"/>
      <c r="PSG263" s="322"/>
      <c r="PSH263" s="332"/>
      <c r="PSI263" s="333"/>
      <c r="PSJ263" s="330"/>
      <c r="PSK263" s="322"/>
      <c r="PSL263" s="332"/>
      <c r="PSM263" s="333"/>
      <c r="PSN263" s="330"/>
      <c r="PSO263" s="322"/>
      <c r="PSP263" s="332"/>
      <c r="PSQ263" s="333"/>
      <c r="PSR263" s="330"/>
      <c r="PSS263" s="322"/>
      <c r="PST263" s="332"/>
      <c r="PSU263" s="333"/>
      <c r="PSV263" s="330"/>
      <c r="PSW263" s="322"/>
      <c r="PSX263" s="332"/>
      <c r="PSY263" s="333"/>
      <c r="PSZ263" s="330"/>
      <c r="PTA263" s="322"/>
      <c r="PTB263" s="332"/>
      <c r="PTC263" s="333"/>
      <c r="PTD263" s="330"/>
      <c r="PTE263" s="322"/>
      <c r="PTF263" s="332"/>
      <c r="PTG263" s="333"/>
      <c r="PTH263" s="330"/>
      <c r="PTI263" s="322"/>
      <c r="PTJ263" s="332"/>
      <c r="PTK263" s="333"/>
      <c r="PTL263" s="330"/>
      <c r="PTM263" s="322"/>
      <c r="PTN263" s="332"/>
      <c r="PTO263" s="333"/>
      <c r="PTP263" s="330"/>
      <c r="PTQ263" s="322"/>
      <c r="PTR263" s="332"/>
      <c r="PTS263" s="333"/>
      <c r="PTT263" s="330"/>
      <c r="PTU263" s="322"/>
      <c r="PTV263" s="332"/>
      <c r="PTW263" s="333"/>
      <c r="PTX263" s="330"/>
      <c r="PTY263" s="322"/>
      <c r="PTZ263" s="332"/>
      <c r="PUA263" s="333"/>
      <c r="PUB263" s="330"/>
      <c r="PUC263" s="322"/>
      <c r="PUD263" s="332"/>
      <c r="PUE263" s="333"/>
      <c r="PUF263" s="330"/>
      <c r="PUG263" s="322"/>
      <c r="PUH263" s="332"/>
      <c r="PUI263" s="333"/>
      <c r="PUJ263" s="330"/>
      <c r="PUK263" s="322"/>
      <c r="PUL263" s="332"/>
      <c r="PUM263" s="333"/>
      <c r="PUN263" s="330"/>
      <c r="PUO263" s="322"/>
      <c r="PUP263" s="332"/>
      <c r="PUQ263" s="333"/>
      <c r="PUR263" s="330"/>
      <c r="PUS263" s="322"/>
      <c r="PUT263" s="332"/>
      <c r="PUU263" s="333"/>
      <c r="PUV263" s="330"/>
      <c r="PUW263" s="322"/>
      <c r="PUX263" s="332"/>
      <c r="PUY263" s="333"/>
      <c r="PUZ263" s="330"/>
      <c r="PVA263" s="322"/>
      <c r="PVB263" s="332"/>
      <c r="PVC263" s="333"/>
      <c r="PVD263" s="330"/>
      <c r="PVE263" s="322"/>
      <c r="PVF263" s="332"/>
      <c r="PVG263" s="333"/>
      <c r="PVH263" s="330"/>
      <c r="PVI263" s="322"/>
      <c r="PVJ263" s="332"/>
      <c r="PVK263" s="333"/>
      <c r="PVL263" s="330"/>
      <c r="PVM263" s="322"/>
      <c r="PVN263" s="332"/>
      <c r="PVO263" s="333"/>
      <c r="PVP263" s="330"/>
      <c r="PVQ263" s="322"/>
      <c r="PVR263" s="332"/>
      <c r="PVS263" s="333"/>
      <c r="PVT263" s="330"/>
      <c r="PVU263" s="322"/>
      <c r="PVV263" s="332"/>
      <c r="PVW263" s="333"/>
      <c r="PVX263" s="330"/>
      <c r="PVY263" s="322"/>
      <c r="PVZ263" s="332"/>
      <c r="PWA263" s="333"/>
      <c r="PWB263" s="330"/>
      <c r="PWC263" s="322"/>
      <c r="PWD263" s="332"/>
      <c r="PWE263" s="333"/>
      <c r="PWF263" s="330"/>
      <c r="PWG263" s="322"/>
      <c r="PWH263" s="332"/>
      <c r="PWI263" s="333"/>
      <c r="PWJ263" s="330"/>
      <c r="PWK263" s="322"/>
      <c r="PWL263" s="332"/>
      <c r="PWM263" s="333"/>
      <c r="PWN263" s="330"/>
      <c r="PWO263" s="322"/>
      <c r="PWP263" s="332"/>
      <c r="PWQ263" s="333"/>
      <c r="PWR263" s="330"/>
      <c r="PWS263" s="322"/>
      <c r="PWT263" s="332"/>
      <c r="PWU263" s="333"/>
      <c r="PWV263" s="330"/>
      <c r="PWW263" s="322"/>
      <c r="PWX263" s="332"/>
      <c r="PWY263" s="333"/>
      <c r="PWZ263" s="330"/>
      <c r="PXA263" s="322"/>
      <c r="PXB263" s="332"/>
      <c r="PXC263" s="333"/>
      <c r="PXD263" s="330"/>
      <c r="PXE263" s="322"/>
      <c r="PXF263" s="332"/>
      <c r="PXG263" s="333"/>
      <c r="PXH263" s="330"/>
      <c r="PXI263" s="322"/>
      <c r="PXJ263" s="332"/>
      <c r="PXK263" s="333"/>
      <c r="PXL263" s="330"/>
      <c r="PXM263" s="322"/>
      <c r="PXN263" s="332"/>
      <c r="PXO263" s="333"/>
      <c r="PXP263" s="330"/>
      <c r="PXQ263" s="322"/>
      <c r="PXR263" s="332"/>
      <c r="PXS263" s="333"/>
      <c r="PXT263" s="330"/>
      <c r="PXU263" s="322"/>
      <c r="PXV263" s="332"/>
      <c r="PXW263" s="333"/>
      <c r="PXX263" s="330"/>
      <c r="PXY263" s="322"/>
      <c r="PXZ263" s="332"/>
      <c r="PYA263" s="333"/>
      <c r="PYB263" s="330"/>
      <c r="PYC263" s="322"/>
      <c r="PYD263" s="332"/>
      <c r="PYE263" s="333"/>
      <c r="PYF263" s="330"/>
      <c r="PYG263" s="322"/>
      <c r="PYH263" s="332"/>
      <c r="PYI263" s="333"/>
      <c r="PYJ263" s="330"/>
      <c r="PYK263" s="322"/>
      <c r="PYL263" s="332"/>
      <c r="PYM263" s="333"/>
      <c r="PYN263" s="330"/>
      <c r="PYO263" s="322"/>
      <c r="PYP263" s="332"/>
      <c r="PYQ263" s="333"/>
      <c r="PYR263" s="330"/>
      <c r="PYS263" s="322"/>
      <c r="PYT263" s="332"/>
      <c r="PYU263" s="333"/>
      <c r="PYV263" s="330"/>
      <c r="PYW263" s="322"/>
      <c r="PYX263" s="332"/>
      <c r="PYY263" s="333"/>
      <c r="PYZ263" s="330"/>
      <c r="PZA263" s="322"/>
      <c r="PZB263" s="332"/>
      <c r="PZC263" s="333"/>
      <c r="PZD263" s="330"/>
      <c r="PZE263" s="322"/>
      <c r="PZF263" s="332"/>
      <c r="PZG263" s="333"/>
      <c r="PZH263" s="330"/>
      <c r="PZI263" s="322"/>
      <c r="PZJ263" s="332"/>
      <c r="PZK263" s="333"/>
      <c r="PZL263" s="330"/>
      <c r="PZM263" s="322"/>
      <c r="PZN263" s="332"/>
      <c r="PZO263" s="333"/>
      <c r="PZP263" s="330"/>
      <c r="PZQ263" s="322"/>
      <c r="PZR263" s="332"/>
      <c r="PZS263" s="333"/>
      <c r="PZT263" s="330"/>
      <c r="PZU263" s="322"/>
      <c r="PZV263" s="332"/>
      <c r="PZW263" s="333"/>
      <c r="PZX263" s="330"/>
      <c r="PZY263" s="322"/>
      <c r="PZZ263" s="332"/>
      <c r="QAA263" s="333"/>
      <c r="QAB263" s="330"/>
      <c r="QAC263" s="322"/>
      <c r="QAD263" s="332"/>
      <c r="QAE263" s="333"/>
      <c r="QAF263" s="330"/>
      <c r="QAG263" s="322"/>
      <c r="QAH263" s="332"/>
      <c r="QAI263" s="333"/>
      <c r="QAJ263" s="330"/>
      <c r="QAK263" s="322"/>
      <c r="QAL263" s="332"/>
      <c r="QAM263" s="333"/>
      <c r="QAN263" s="330"/>
      <c r="QAO263" s="322"/>
      <c r="QAP263" s="332"/>
      <c r="QAQ263" s="333"/>
      <c r="QAR263" s="330"/>
      <c r="QAS263" s="322"/>
      <c r="QAT263" s="332"/>
      <c r="QAU263" s="333"/>
      <c r="QAV263" s="330"/>
      <c r="QAW263" s="322"/>
      <c r="QAX263" s="332"/>
      <c r="QAY263" s="333"/>
      <c r="QAZ263" s="330"/>
      <c r="QBA263" s="322"/>
      <c r="QBB263" s="332"/>
      <c r="QBC263" s="333"/>
      <c r="QBD263" s="330"/>
      <c r="QBE263" s="322"/>
      <c r="QBF263" s="332"/>
      <c r="QBG263" s="333"/>
      <c r="QBH263" s="330"/>
      <c r="QBI263" s="322"/>
      <c r="QBJ263" s="332"/>
      <c r="QBK263" s="333"/>
      <c r="QBL263" s="330"/>
      <c r="QBM263" s="322"/>
      <c r="QBN263" s="332"/>
      <c r="QBO263" s="333"/>
      <c r="QBP263" s="330"/>
      <c r="QBQ263" s="322"/>
      <c r="QBR263" s="332"/>
      <c r="QBS263" s="333"/>
      <c r="QBT263" s="330"/>
      <c r="QBU263" s="322"/>
      <c r="QBV263" s="332"/>
      <c r="QBW263" s="333"/>
      <c r="QBX263" s="330"/>
      <c r="QBY263" s="322"/>
      <c r="QBZ263" s="332"/>
      <c r="QCA263" s="333"/>
      <c r="QCB263" s="330"/>
      <c r="QCC263" s="322"/>
      <c r="QCD263" s="332"/>
      <c r="QCE263" s="333"/>
      <c r="QCF263" s="330"/>
      <c r="QCG263" s="322"/>
      <c r="QCH263" s="332"/>
      <c r="QCI263" s="333"/>
      <c r="QCJ263" s="330"/>
      <c r="QCK263" s="322"/>
      <c r="QCL263" s="332"/>
      <c r="QCM263" s="333"/>
      <c r="QCN263" s="330"/>
      <c r="QCO263" s="322"/>
      <c r="QCP263" s="332"/>
      <c r="QCQ263" s="333"/>
      <c r="QCR263" s="330"/>
      <c r="QCS263" s="322"/>
      <c r="QCT263" s="332"/>
      <c r="QCU263" s="333"/>
      <c r="QCV263" s="330"/>
      <c r="QCW263" s="322"/>
      <c r="QCX263" s="332"/>
      <c r="QCY263" s="333"/>
      <c r="QCZ263" s="330"/>
      <c r="QDA263" s="322"/>
      <c r="QDB263" s="332"/>
      <c r="QDC263" s="333"/>
      <c r="QDD263" s="330"/>
      <c r="QDE263" s="322"/>
      <c r="QDF263" s="332"/>
      <c r="QDG263" s="333"/>
      <c r="QDH263" s="330"/>
      <c r="QDI263" s="322"/>
      <c r="QDJ263" s="332"/>
      <c r="QDK263" s="333"/>
      <c r="QDL263" s="330"/>
      <c r="QDM263" s="322"/>
      <c r="QDN263" s="332"/>
      <c r="QDO263" s="333"/>
      <c r="QDP263" s="330"/>
      <c r="QDQ263" s="322"/>
      <c r="QDR263" s="332"/>
      <c r="QDS263" s="333"/>
      <c r="QDT263" s="330"/>
      <c r="QDU263" s="322"/>
      <c r="QDV263" s="332"/>
      <c r="QDW263" s="333"/>
      <c r="QDX263" s="330"/>
      <c r="QDY263" s="322"/>
      <c r="QDZ263" s="332"/>
      <c r="QEA263" s="333"/>
      <c r="QEB263" s="330"/>
      <c r="QEC263" s="322"/>
      <c r="QED263" s="332"/>
      <c r="QEE263" s="333"/>
      <c r="QEF263" s="330"/>
      <c r="QEG263" s="322"/>
      <c r="QEH263" s="332"/>
      <c r="QEI263" s="333"/>
      <c r="QEJ263" s="330"/>
      <c r="QEK263" s="322"/>
      <c r="QEL263" s="332"/>
      <c r="QEM263" s="333"/>
      <c r="QEN263" s="330"/>
      <c r="QEO263" s="322"/>
      <c r="QEP263" s="332"/>
      <c r="QEQ263" s="333"/>
      <c r="QER263" s="330"/>
      <c r="QES263" s="322"/>
      <c r="QET263" s="332"/>
      <c r="QEU263" s="333"/>
      <c r="QEV263" s="330"/>
      <c r="QEW263" s="322"/>
      <c r="QEX263" s="332"/>
      <c r="QEY263" s="333"/>
      <c r="QEZ263" s="330"/>
      <c r="QFA263" s="322"/>
      <c r="QFB263" s="332"/>
      <c r="QFC263" s="333"/>
      <c r="QFD263" s="330"/>
      <c r="QFE263" s="322"/>
      <c r="QFF263" s="332"/>
      <c r="QFG263" s="333"/>
      <c r="QFH263" s="330"/>
      <c r="QFI263" s="322"/>
      <c r="QFJ263" s="332"/>
      <c r="QFK263" s="333"/>
      <c r="QFL263" s="330"/>
      <c r="QFM263" s="322"/>
      <c r="QFN263" s="332"/>
      <c r="QFO263" s="333"/>
      <c r="QFP263" s="330"/>
      <c r="QFQ263" s="322"/>
      <c r="QFR263" s="332"/>
      <c r="QFS263" s="333"/>
      <c r="QFT263" s="330"/>
      <c r="QFU263" s="322"/>
      <c r="QFV263" s="332"/>
      <c r="QFW263" s="333"/>
      <c r="QFX263" s="330"/>
      <c r="QFY263" s="322"/>
      <c r="QFZ263" s="332"/>
      <c r="QGA263" s="333"/>
      <c r="QGB263" s="330"/>
      <c r="QGC263" s="322"/>
      <c r="QGD263" s="332"/>
      <c r="QGE263" s="333"/>
      <c r="QGF263" s="330"/>
      <c r="QGG263" s="322"/>
      <c r="QGH263" s="332"/>
      <c r="QGI263" s="333"/>
      <c r="QGJ263" s="330"/>
      <c r="QGK263" s="322"/>
      <c r="QGL263" s="332"/>
      <c r="QGM263" s="333"/>
      <c r="QGN263" s="330"/>
      <c r="QGO263" s="322"/>
      <c r="QGP263" s="332"/>
      <c r="QGQ263" s="333"/>
      <c r="QGR263" s="330"/>
      <c r="QGS263" s="322"/>
      <c r="QGT263" s="332"/>
      <c r="QGU263" s="333"/>
      <c r="QGV263" s="330"/>
      <c r="QGW263" s="322"/>
      <c r="QGX263" s="332"/>
      <c r="QGY263" s="333"/>
      <c r="QGZ263" s="330"/>
      <c r="QHA263" s="322"/>
      <c r="QHB263" s="332"/>
      <c r="QHC263" s="333"/>
      <c r="QHD263" s="330"/>
      <c r="QHE263" s="322"/>
      <c r="QHF263" s="332"/>
      <c r="QHG263" s="333"/>
      <c r="QHH263" s="330"/>
      <c r="QHI263" s="322"/>
      <c r="QHJ263" s="332"/>
      <c r="QHK263" s="333"/>
      <c r="QHL263" s="330"/>
      <c r="QHM263" s="322"/>
      <c r="QHN263" s="332"/>
      <c r="QHO263" s="333"/>
      <c r="QHP263" s="330"/>
      <c r="QHQ263" s="322"/>
      <c r="QHR263" s="332"/>
      <c r="QHS263" s="333"/>
      <c r="QHT263" s="330"/>
      <c r="QHU263" s="322"/>
      <c r="QHV263" s="332"/>
      <c r="QHW263" s="333"/>
      <c r="QHX263" s="330"/>
      <c r="QHY263" s="322"/>
      <c r="QHZ263" s="332"/>
      <c r="QIA263" s="333"/>
      <c r="QIB263" s="330"/>
      <c r="QIC263" s="322"/>
      <c r="QID263" s="332"/>
      <c r="QIE263" s="333"/>
      <c r="QIF263" s="330"/>
      <c r="QIG263" s="322"/>
      <c r="QIH263" s="332"/>
      <c r="QII263" s="333"/>
      <c r="QIJ263" s="330"/>
      <c r="QIK263" s="322"/>
      <c r="QIL263" s="332"/>
      <c r="QIM263" s="333"/>
      <c r="QIN263" s="330"/>
      <c r="QIO263" s="322"/>
      <c r="QIP263" s="332"/>
      <c r="QIQ263" s="333"/>
      <c r="QIR263" s="330"/>
      <c r="QIS263" s="322"/>
      <c r="QIT263" s="332"/>
      <c r="QIU263" s="333"/>
      <c r="QIV263" s="330"/>
      <c r="QIW263" s="322"/>
      <c r="QIX263" s="332"/>
      <c r="QIY263" s="333"/>
      <c r="QIZ263" s="330"/>
      <c r="QJA263" s="322"/>
      <c r="QJB263" s="332"/>
      <c r="QJC263" s="333"/>
      <c r="QJD263" s="330"/>
      <c r="QJE263" s="322"/>
      <c r="QJF263" s="332"/>
      <c r="QJG263" s="333"/>
      <c r="QJH263" s="330"/>
      <c r="QJI263" s="322"/>
      <c r="QJJ263" s="332"/>
      <c r="QJK263" s="333"/>
      <c r="QJL263" s="330"/>
      <c r="QJM263" s="322"/>
      <c r="QJN263" s="332"/>
      <c r="QJO263" s="333"/>
      <c r="QJP263" s="330"/>
      <c r="QJQ263" s="322"/>
      <c r="QJR263" s="332"/>
      <c r="QJS263" s="333"/>
      <c r="QJT263" s="330"/>
      <c r="QJU263" s="322"/>
      <c r="QJV263" s="332"/>
      <c r="QJW263" s="333"/>
      <c r="QJX263" s="330"/>
      <c r="QJY263" s="322"/>
      <c r="QJZ263" s="332"/>
      <c r="QKA263" s="333"/>
      <c r="QKB263" s="330"/>
      <c r="QKC263" s="322"/>
      <c r="QKD263" s="332"/>
      <c r="QKE263" s="333"/>
      <c r="QKF263" s="330"/>
      <c r="QKG263" s="322"/>
      <c r="QKH263" s="332"/>
      <c r="QKI263" s="333"/>
      <c r="QKJ263" s="330"/>
      <c r="QKK263" s="322"/>
      <c r="QKL263" s="332"/>
      <c r="QKM263" s="333"/>
      <c r="QKN263" s="330"/>
      <c r="QKO263" s="322"/>
      <c r="QKP263" s="332"/>
      <c r="QKQ263" s="333"/>
      <c r="QKR263" s="330"/>
      <c r="QKS263" s="322"/>
      <c r="QKT263" s="332"/>
      <c r="QKU263" s="333"/>
      <c r="QKV263" s="330"/>
      <c r="QKW263" s="322"/>
      <c r="QKX263" s="332"/>
      <c r="QKY263" s="333"/>
      <c r="QKZ263" s="330"/>
      <c r="QLA263" s="322"/>
      <c r="QLB263" s="332"/>
      <c r="QLC263" s="333"/>
      <c r="QLD263" s="330"/>
      <c r="QLE263" s="322"/>
      <c r="QLF263" s="332"/>
      <c r="QLG263" s="333"/>
      <c r="QLH263" s="330"/>
      <c r="QLI263" s="322"/>
      <c r="QLJ263" s="332"/>
      <c r="QLK263" s="333"/>
      <c r="QLL263" s="330"/>
      <c r="QLM263" s="322"/>
      <c r="QLN263" s="332"/>
      <c r="QLO263" s="333"/>
      <c r="QLP263" s="330"/>
      <c r="QLQ263" s="322"/>
      <c r="QLR263" s="332"/>
      <c r="QLS263" s="333"/>
      <c r="QLT263" s="330"/>
      <c r="QLU263" s="322"/>
      <c r="QLV263" s="332"/>
      <c r="QLW263" s="333"/>
      <c r="QLX263" s="330"/>
      <c r="QLY263" s="322"/>
      <c r="QLZ263" s="332"/>
      <c r="QMA263" s="333"/>
      <c r="QMB263" s="330"/>
      <c r="QMC263" s="322"/>
      <c r="QMD263" s="332"/>
      <c r="QME263" s="333"/>
      <c r="QMF263" s="330"/>
      <c r="QMG263" s="322"/>
      <c r="QMH263" s="332"/>
      <c r="QMI263" s="333"/>
      <c r="QMJ263" s="330"/>
      <c r="QMK263" s="322"/>
      <c r="QML263" s="332"/>
      <c r="QMM263" s="333"/>
      <c r="QMN263" s="330"/>
      <c r="QMO263" s="322"/>
      <c r="QMP263" s="332"/>
      <c r="QMQ263" s="333"/>
      <c r="QMR263" s="330"/>
      <c r="QMS263" s="322"/>
      <c r="QMT263" s="332"/>
      <c r="QMU263" s="333"/>
      <c r="QMV263" s="330"/>
      <c r="QMW263" s="322"/>
      <c r="QMX263" s="332"/>
      <c r="QMY263" s="333"/>
      <c r="QMZ263" s="330"/>
      <c r="QNA263" s="322"/>
      <c r="QNB263" s="332"/>
      <c r="QNC263" s="333"/>
      <c r="QND263" s="330"/>
      <c r="QNE263" s="322"/>
      <c r="QNF263" s="332"/>
      <c r="QNG263" s="333"/>
      <c r="QNH263" s="330"/>
      <c r="QNI263" s="322"/>
      <c r="QNJ263" s="332"/>
      <c r="QNK263" s="333"/>
      <c r="QNL263" s="330"/>
      <c r="QNM263" s="322"/>
      <c r="QNN263" s="332"/>
      <c r="QNO263" s="333"/>
      <c r="QNP263" s="330"/>
      <c r="QNQ263" s="322"/>
      <c r="QNR263" s="332"/>
      <c r="QNS263" s="333"/>
      <c r="QNT263" s="330"/>
      <c r="QNU263" s="322"/>
      <c r="QNV263" s="332"/>
      <c r="QNW263" s="333"/>
      <c r="QNX263" s="330"/>
      <c r="QNY263" s="322"/>
      <c r="QNZ263" s="332"/>
      <c r="QOA263" s="333"/>
      <c r="QOB263" s="330"/>
      <c r="QOC263" s="322"/>
      <c r="QOD263" s="332"/>
      <c r="QOE263" s="333"/>
      <c r="QOF263" s="330"/>
      <c r="QOG263" s="322"/>
      <c r="QOH263" s="332"/>
      <c r="QOI263" s="333"/>
      <c r="QOJ263" s="330"/>
      <c r="QOK263" s="322"/>
      <c r="QOL263" s="332"/>
      <c r="QOM263" s="333"/>
      <c r="QON263" s="330"/>
      <c r="QOO263" s="322"/>
      <c r="QOP263" s="332"/>
      <c r="QOQ263" s="333"/>
      <c r="QOR263" s="330"/>
      <c r="QOS263" s="322"/>
      <c r="QOT263" s="332"/>
      <c r="QOU263" s="333"/>
      <c r="QOV263" s="330"/>
      <c r="QOW263" s="322"/>
      <c r="QOX263" s="332"/>
      <c r="QOY263" s="333"/>
      <c r="QOZ263" s="330"/>
      <c r="QPA263" s="322"/>
      <c r="QPB263" s="332"/>
      <c r="QPC263" s="333"/>
      <c r="QPD263" s="330"/>
      <c r="QPE263" s="322"/>
      <c r="QPF263" s="332"/>
      <c r="QPG263" s="333"/>
      <c r="QPH263" s="330"/>
      <c r="QPI263" s="322"/>
      <c r="QPJ263" s="332"/>
      <c r="QPK263" s="333"/>
      <c r="QPL263" s="330"/>
      <c r="QPM263" s="322"/>
      <c r="QPN263" s="332"/>
      <c r="QPO263" s="333"/>
      <c r="QPP263" s="330"/>
      <c r="QPQ263" s="322"/>
      <c r="QPR263" s="332"/>
      <c r="QPS263" s="333"/>
      <c r="QPT263" s="330"/>
      <c r="QPU263" s="322"/>
      <c r="QPV263" s="332"/>
      <c r="QPW263" s="333"/>
      <c r="QPX263" s="330"/>
      <c r="QPY263" s="322"/>
      <c r="QPZ263" s="332"/>
      <c r="QQA263" s="333"/>
      <c r="QQB263" s="330"/>
      <c r="QQC263" s="322"/>
      <c r="QQD263" s="332"/>
      <c r="QQE263" s="333"/>
      <c r="QQF263" s="330"/>
      <c r="QQG263" s="322"/>
      <c r="QQH263" s="332"/>
      <c r="QQI263" s="333"/>
      <c r="QQJ263" s="330"/>
      <c r="QQK263" s="322"/>
      <c r="QQL263" s="332"/>
      <c r="QQM263" s="333"/>
      <c r="QQN263" s="330"/>
      <c r="QQO263" s="322"/>
      <c r="QQP263" s="332"/>
      <c r="QQQ263" s="333"/>
      <c r="QQR263" s="330"/>
      <c r="QQS263" s="322"/>
      <c r="QQT263" s="332"/>
      <c r="QQU263" s="333"/>
      <c r="QQV263" s="330"/>
      <c r="QQW263" s="322"/>
      <c r="QQX263" s="332"/>
      <c r="QQY263" s="333"/>
      <c r="QQZ263" s="330"/>
      <c r="QRA263" s="322"/>
      <c r="QRB263" s="332"/>
      <c r="QRC263" s="333"/>
      <c r="QRD263" s="330"/>
      <c r="QRE263" s="322"/>
      <c r="QRF263" s="332"/>
      <c r="QRG263" s="333"/>
      <c r="QRH263" s="330"/>
      <c r="QRI263" s="322"/>
      <c r="QRJ263" s="332"/>
      <c r="QRK263" s="333"/>
      <c r="QRL263" s="330"/>
      <c r="QRM263" s="322"/>
      <c r="QRN263" s="332"/>
      <c r="QRO263" s="333"/>
      <c r="QRP263" s="330"/>
      <c r="QRQ263" s="322"/>
      <c r="QRR263" s="332"/>
      <c r="QRS263" s="333"/>
      <c r="QRT263" s="330"/>
      <c r="QRU263" s="322"/>
      <c r="QRV263" s="332"/>
      <c r="QRW263" s="333"/>
      <c r="QRX263" s="330"/>
      <c r="QRY263" s="322"/>
      <c r="QRZ263" s="332"/>
      <c r="QSA263" s="333"/>
      <c r="QSB263" s="330"/>
      <c r="QSC263" s="322"/>
      <c r="QSD263" s="332"/>
      <c r="QSE263" s="333"/>
      <c r="QSF263" s="330"/>
      <c r="QSG263" s="322"/>
      <c r="QSH263" s="332"/>
      <c r="QSI263" s="333"/>
      <c r="QSJ263" s="330"/>
      <c r="QSK263" s="322"/>
      <c r="QSL263" s="332"/>
      <c r="QSM263" s="333"/>
      <c r="QSN263" s="330"/>
      <c r="QSO263" s="322"/>
      <c r="QSP263" s="332"/>
      <c r="QSQ263" s="333"/>
      <c r="QSR263" s="330"/>
      <c r="QSS263" s="322"/>
      <c r="QST263" s="332"/>
      <c r="QSU263" s="333"/>
      <c r="QSV263" s="330"/>
      <c r="QSW263" s="322"/>
      <c r="QSX263" s="332"/>
      <c r="QSY263" s="333"/>
      <c r="QSZ263" s="330"/>
      <c r="QTA263" s="322"/>
      <c r="QTB263" s="332"/>
      <c r="QTC263" s="333"/>
      <c r="QTD263" s="330"/>
      <c r="QTE263" s="322"/>
      <c r="QTF263" s="332"/>
      <c r="QTG263" s="333"/>
      <c r="QTH263" s="330"/>
      <c r="QTI263" s="322"/>
      <c r="QTJ263" s="332"/>
      <c r="QTK263" s="333"/>
      <c r="QTL263" s="330"/>
      <c r="QTM263" s="322"/>
      <c r="QTN263" s="332"/>
      <c r="QTO263" s="333"/>
      <c r="QTP263" s="330"/>
      <c r="QTQ263" s="322"/>
      <c r="QTR263" s="332"/>
      <c r="QTS263" s="333"/>
      <c r="QTT263" s="330"/>
      <c r="QTU263" s="322"/>
      <c r="QTV263" s="332"/>
      <c r="QTW263" s="333"/>
      <c r="QTX263" s="330"/>
      <c r="QTY263" s="322"/>
      <c r="QTZ263" s="332"/>
      <c r="QUA263" s="333"/>
      <c r="QUB263" s="330"/>
      <c r="QUC263" s="322"/>
      <c r="QUD263" s="332"/>
      <c r="QUE263" s="333"/>
      <c r="QUF263" s="330"/>
      <c r="QUG263" s="322"/>
      <c r="QUH263" s="332"/>
      <c r="QUI263" s="333"/>
      <c r="QUJ263" s="330"/>
      <c r="QUK263" s="322"/>
      <c r="QUL263" s="332"/>
      <c r="QUM263" s="333"/>
      <c r="QUN263" s="330"/>
      <c r="QUO263" s="322"/>
      <c r="QUP263" s="332"/>
      <c r="QUQ263" s="333"/>
      <c r="QUR263" s="330"/>
      <c r="QUS263" s="322"/>
      <c r="QUT263" s="332"/>
      <c r="QUU263" s="333"/>
      <c r="QUV263" s="330"/>
      <c r="QUW263" s="322"/>
      <c r="QUX263" s="332"/>
      <c r="QUY263" s="333"/>
      <c r="QUZ263" s="330"/>
      <c r="QVA263" s="322"/>
      <c r="QVB263" s="332"/>
      <c r="QVC263" s="333"/>
      <c r="QVD263" s="330"/>
      <c r="QVE263" s="322"/>
      <c r="QVF263" s="332"/>
      <c r="QVG263" s="333"/>
      <c r="QVH263" s="330"/>
      <c r="QVI263" s="322"/>
      <c r="QVJ263" s="332"/>
      <c r="QVK263" s="333"/>
      <c r="QVL263" s="330"/>
      <c r="QVM263" s="322"/>
      <c r="QVN263" s="332"/>
      <c r="QVO263" s="333"/>
      <c r="QVP263" s="330"/>
      <c r="QVQ263" s="322"/>
      <c r="QVR263" s="332"/>
      <c r="QVS263" s="333"/>
      <c r="QVT263" s="330"/>
      <c r="QVU263" s="322"/>
      <c r="QVV263" s="332"/>
      <c r="QVW263" s="333"/>
      <c r="QVX263" s="330"/>
      <c r="QVY263" s="322"/>
      <c r="QVZ263" s="332"/>
      <c r="QWA263" s="333"/>
      <c r="QWB263" s="330"/>
      <c r="QWC263" s="322"/>
      <c r="QWD263" s="332"/>
      <c r="QWE263" s="333"/>
      <c r="QWF263" s="330"/>
      <c r="QWG263" s="322"/>
      <c r="QWH263" s="332"/>
      <c r="QWI263" s="333"/>
      <c r="QWJ263" s="330"/>
      <c r="QWK263" s="322"/>
      <c r="QWL263" s="332"/>
      <c r="QWM263" s="333"/>
      <c r="QWN263" s="330"/>
      <c r="QWO263" s="322"/>
      <c r="QWP263" s="332"/>
      <c r="QWQ263" s="333"/>
      <c r="QWR263" s="330"/>
      <c r="QWS263" s="322"/>
      <c r="QWT263" s="332"/>
      <c r="QWU263" s="333"/>
      <c r="QWV263" s="330"/>
      <c r="QWW263" s="322"/>
      <c r="QWX263" s="332"/>
      <c r="QWY263" s="333"/>
      <c r="QWZ263" s="330"/>
      <c r="QXA263" s="322"/>
      <c r="QXB263" s="332"/>
      <c r="QXC263" s="333"/>
      <c r="QXD263" s="330"/>
      <c r="QXE263" s="322"/>
      <c r="QXF263" s="332"/>
      <c r="QXG263" s="333"/>
      <c r="QXH263" s="330"/>
      <c r="QXI263" s="322"/>
      <c r="QXJ263" s="332"/>
      <c r="QXK263" s="333"/>
      <c r="QXL263" s="330"/>
      <c r="QXM263" s="322"/>
      <c r="QXN263" s="332"/>
      <c r="QXO263" s="333"/>
      <c r="QXP263" s="330"/>
      <c r="QXQ263" s="322"/>
      <c r="QXR263" s="332"/>
      <c r="QXS263" s="333"/>
      <c r="QXT263" s="330"/>
      <c r="QXU263" s="322"/>
      <c r="QXV263" s="332"/>
      <c r="QXW263" s="333"/>
      <c r="QXX263" s="330"/>
      <c r="QXY263" s="322"/>
      <c r="QXZ263" s="332"/>
      <c r="QYA263" s="333"/>
      <c r="QYB263" s="330"/>
      <c r="QYC263" s="322"/>
      <c r="QYD263" s="332"/>
      <c r="QYE263" s="333"/>
      <c r="QYF263" s="330"/>
      <c r="QYG263" s="322"/>
      <c r="QYH263" s="332"/>
      <c r="QYI263" s="333"/>
      <c r="QYJ263" s="330"/>
      <c r="QYK263" s="322"/>
      <c r="QYL263" s="332"/>
      <c r="QYM263" s="333"/>
      <c r="QYN263" s="330"/>
      <c r="QYO263" s="322"/>
      <c r="QYP263" s="332"/>
      <c r="QYQ263" s="333"/>
      <c r="QYR263" s="330"/>
      <c r="QYS263" s="322"/>
      <c r="QYT263" s="332"/>
      <c r="QYU263" s="333"/>
      <c r="QYV263" s="330"/>
      <c r="QYW263" s="322"/>
      <c r="QYX263" s="332"/>
      <c r="QYY263" s="333"/>
      <c r="QYZ263" s="330"/>
      <c r="QZA263" s="322"/>
      <c r="QZB263" s="332"/>
      <c r="QZC263" s="333"/>
      <c r="QZD263" s="330"/>
      <c r="QZE263" s="322"/>
      <c r="QZF263" s="332"/>
      <c r="QZG263" s="333"/>
      <c r="QZH263" s="330"/>
      <c r="QZI263" s="322"/>
      <c r="QZJ263" s="332"/>
      <c r="QZK263" s="333"/>
      <c r="QZL263" s="330"/>
      <c r="QZM263" s="322"/>
      <c r="QZN263" s="332"/>
      <c r="QZO263" s="333"/>
      <c r="QZP263" s="330"/>
      <c r="QZQ263" s="322"/>
      <c r="QZR263" s="332"/>
      <c r="QZS263" s="333"/>
      <c r="QZT263" s="330"/>
      <c r="QZU263" s="322"/>
      <c r="QZV263" s="332"/>
      <c r="QZW263" s="333"/>
      <c r="QZX263" s="330"/>
      <c r="QZY263" s="322"/>
      <c r="QZZ263" s="332"/>
      <c r="RAA263" s="333"/>
      <c r="RAB263" s="330"/>
      <c r="RAC263" s="322"/>
      <c r="RAD263" s="332"/>
      <c r="RAE263" s="333"/>
      <c r="RAF263" s="330"/>
      <c r="RAG263" s="322"/>
      <c r="RAH263" s="332"/>
      <c r="RAI263" s="333"/>
      <c r="RAJ263" s="330"/>
      <c r="RAK263" s="322"/>
      <c r="RAL263" s="332"/>
      <c r="RAM263" s="333"/>
      <c r="RAN263" s="330"/>
      <c r="RAO263" s="322"/>
      <c r="RAP263" s="332"/>
      <c r="RAQ263" s="333"/>
      <c r="RAR263" s="330"/>
      <c r="RAS263" s="322"/>
      <c r="RAT263" s="332"/>
      <c r="RAU263" s="333"/>
      <c r="RAV263" s="330"/>
      <c r="RAW263" s="322"/>
      <c r="RAX263" s="332"/>
      <c r="RAY263" s="333"/>
      <c r="RAZ263" s="330"/>
      <c r="RBA263" s="322"/>
      <c r="RBB263" s="332"/>
      <c r="RBC263" s="333"/>
      <c r="RBD263" s="330"/>
      <c r="RBE263" s="322"/>
      <c r="RBF263" s="332"/>
      <c r="RBG263" s="333"/>
      <c r="RBH263" s="330"/>
      <c r="RBI263" s="322"/>
      <c r="RBJ263" s="332"/>
      <c r="RBK263" s="333"/>
      <c r="RBL263" s="330"/>
      <c r="RBM263" s="322"/>
      <c r="RBN263" s="332"/>
      <c r="RBO263" s="333"/>
      <c r="RBP263" s="330"/>
      <c r="RBQ263" s="322"/>
      <c r="RBR263" s="332"/>
      <c r="RBS263" s="333"/>
      <c r="RBT263" s="330"/>
      <c r="RBU263" s="322"/>
      <c r="RBV263" s="332"/>
      <c r="RBW263" s="333"/>
      <c r="RBX263" s="330"/>
      <c r="RBY263" s="322"/>
      <c r="RBZ263" s="332"/>
      <c r="RCA263" s="333"/>
      <c r="RCB263" s="330"/>
      <c r="RCC263" s="322"/>
      <c r="RCD263" s="332"/>
      <c r="RCE263" s="333"/>
      <c r="RCF263" s="330"/>
      <c r="RCG263" s="322"/>
      <c r="RCH263" s="332"/>
      <c r="RCI263" s="333"/>
      <c r="RCJ263" s="330"/>
      <c r="RCK263" s="322"/>
      <c r="RCL263" s="332"/>
      <c r="RCM263" s="333"/>
      <c r="RCN263" s="330"/>
      <c r="RCO263" s="322"/>
      <c r="RCP263" s="332"/>
      <c r="RCQ263" s="333"/>
      <c r="RCR263" s="330"/>
      <c r="RCS263" s="322"/>
      <c r="RCT263" s="332"/>
      <c r="RCU263" s="333"/>
      <c r="RCV263" s="330"/>
      <c r="RCW263" s="322"/>
      <c r="RCX263" s="332"/>
      <c r="RCY263" s="333"/>
      <c r="RCZ263" s="330"/>
      <c r="RDA263" s="322"/>
      <c r="RDB263" s="332"/>
      <c r="RDC263" s="333"/>
      <c r="RDD263" s="330"/>
      <c r="RDE263" s="322"/>
      <c r="RDF263" s="332"/>
      <c r="RDG263" s="333"/>
      <c r="RDH263" s="330"/>
      <c r="RDI263" s="322"/>
      <c r="RDJ263" s="332"/>
      <c r="RDK263" s="333"/>
      <c r="RDL263" s="330"/>
      <c r="RDM263" s="322"/>
      <c r="RDN263" s="332"/>
      <c r="RDO263" s="333"/>
      <c r="RDP263" s="330"/>
      <c r="RDQ263" s="322"/>
      <c r="RDR263" s="332"/>
      <c r="RDS263" s="333"/>
      <c r="RDT263" s="330"/>
      <c r="RDU263" s="322"/>
      <c r="RDV263" s="332"/>
      <c r="RDW263" s="333"/>
      <c r="RDX263" s="330"/>
      <c r="RDY263" s="322"/>
      <c r="RDZ263" s="332"/>
      <c r="REA263" s="333"/>
      <c r="REB263" s="330"/>
      <c r="REC263" s="322"/>
      <c r="RED263" s="332"/>
      <c r="REE263" s="333"/>
      <c r="REF263" s="330"/>
      <c r="REG263" s="322"/>
      <c r="REH263" s="332"/>
      <c r="REI263" s="333"/>
      <c r="REJ263" s="330"/>
      <c r="REK263" s="322"/>
      <c r="REL263" s="332"/>
      <c r="REM263" s="333"/>
      <c r="REN263" s="330"/>
      <c r="REO263" s="322"/>
      <c r="REP263" s="332"/>
      <c r="REQ263" s="333"/>
      <c r="RER263" s="330"/>
      <c r="RES263" s="322"/>
      <c r="RET263" s="332"/>
      <c r="REU263" s="333"/>
      <c r="REV263" s="330"/>
      <c r="REW263" s="322"/>
      <c r="REX263" s="332"/>
      <c r="REY263" s="333"/>
      <c r="REZ263" s="330"/>
      <c r="RFA263" s="322"/>
      <c r="RFB263" s="332"/>
      <c r="RFC263" s="333"/>
      <c r="RFD263" s="330"/>
      <c r="RFE263" s="322"/>
      <c r="RFF263" s="332"/>
      <c r="RFG263" s="333"/>
      <c r="RFH263" s="330"/>
      <c r="RFI263" s="322"/>
      <c r="RFJ263" s="332"/>
      <c r="RFK263" s="333"/>
      <c r="RFL263" s="330"/>
      <c r="RFM263" s="322"/>
      <c r="RFN263" s="332"/>
      <c r="RFO263" s="333"/>
      <c r="RFP263" s="330"/>
      <c r="RFQ263" s="322"/>
      <c r="RFR263" s="332"/>
      <c r="RFS263" s="333"/>
      <c r="RFT263" s="330"/>
      <c r="RFU263" s="322"/>
      <c r="RFV263" s="332"/>
      <c r="RFW263" s="333"/>
      <c r="RFX263" s="330"/>
      <c r="RFY263" s="322"/>
      <c r="RFZ263" s="332"/>
      <c r="RGA263" s="333"/>
      <c r="RGB263" s="330"/>
      <c r="RGC263" s="322"/>
      <c r="RGD263" s="332"/>
      <c r="RGE263" s="333"/>
      <c r="RGF263" s="330"/>
      <c r="RGG263" s="322"/>
      <c r="RGH263" s="332"/>
      <c r="RGI263" s="333"/>
      <c r="RGJ263" s="330"/>
      <c r="RGK263" s="322"/>
      <c r="RGL263" s="332"/>
      <c r="RGM263" s="333"/>
      <c r="RGN263" s="330"/>
      <c r="RGO263" s="322"/>
      <c r="RGP263" s="332"/>
      <c r="RGQ263" s="333"/>
      <c r="RGR263" s="330"/>
      <c r="RGS263" s="322"/>
      <c r="RGT263" s="332"/>
      <c r="RGU263" s="333"/>
      <c r="RGV263" s="330"/>
      <c r="RGW263" s="322"/>
      <c r="RGX263" s="332"/>
      <c r="RGY263" s="333"/>
      <c r="RGZ263" s="330"/>
      <c r="RHA263" s="322"/>
      <c r="RHB263" s="332"/>
      <c r="RHC263" s="333"/>
      <c r="RHD263" s="330"/>
      <c r="RHE263" s="322"/>
      <c r="RHF263" s="332"/>
      <c r="RHG263" s="333"/>
      <c r="RHH263" s="330"/>
      <c r="RHI263" s="322"/>
      <c r="RHJ263" s="332"/>
      <c r="RHK263" s="333"/>
      <c r="RHL263" s="330"/>
      <c r="RHM263" s="322"/>
      <c r="RHN263" s="332"/>
      <c r="RHO263" s="333"/>
      <c r="RHP263" s="330"/>
      <c r="RHQ263" s="322"/>
      <c r="RHR263" s="332"/>
      <c r="RHS263" s="333"/>
      <c r="RHT263" s="330"/>
      <c r="RHU263" s="322"/>
      <c r="RHV263" s="332"/>
      <c r="RHW263" s="333"/>
      <c r="RHX263" s="330"/>
      <c r="RHY263" s="322"/>
      <c r="RHZ263" s="332"/>
      <c r="RIA263" s="333"/>
      <c r="RIB263" s="330"/>
      <c r="RIC263" s="322"/>
      <c r="RID263" s="332"/>
      <c r="RIE263" s="333"/>
      <c r="RIF263" s="330"/>
      <c r="RIG263" s="322"/>
      <c r="RIH263" s="332"/>
      <c r="RII263" s="333"/>
      <c r="RIJ263" s="330"/>
      <c r="RIK263" s="322"/>
      <c r="RIL263" s="332"/>
      <c r="RIM263" s="333"/>
      <c r="RIN263" s="330"/>
      <c r="RIO263" s="322"/>
      <c r="RIP263" s="332"/>
      <c r="RIQ263" s="333"/>
      <c r="RIR263" s="330"/>
      <c r="RIS263" s="322"/>
      <c r="RIT263" s="332"/>
      <c r="RIU263" s="333"/>
      <c r="RIV263" s="330"/>
      <c r="RIW263" s="322"/>
      <c r="RIX263" s="332"/>
      <c r="RIY263" s="333"/>
      <c r="RIZ263" s="330"/>
      <c r="RJA263" s="322"/>
      <c r="RJB263" s="332"/>
      <c r="RJC263" s="333"/>
      <c r="RJD263" s="330"/>
      <c r="RJE263" s="322"/>
      <c r="RJF263" s="332"/>
      <c r="RJG263" s="333"/>
      <c r="RJH263" s="330"/>
      <c r="RJI263" s="322"/>
      <c r="RJJ263" s="332"/>
      <c r="RJK263" s="333"/>
      <c r="RJL263" s="330"/>
      <c r="RJM263" s="322"/>
      <c r="RJN263" s="332"/>
      <c r="RJO263" s="333"/>
      <c r="RJP263" s="330"/>
      <c r="RJQ263" s="322"/>
      <c r="RJR263" s="332"/>
      <c r="RJS263" s="333"/>
      <c r="RJT263" s="330"/>
      <c r="RJU263" s="322"/>
      <c r="RJV263" s="332"/>
      <c r="RJW263" s="333"/>
      <c r="RJX263" s="330"/>
      <c r="RJY263" s="322"/>
      <c r="RJZ263" s="332"/>
      <c r="RKA263" s="333"/>
      <c r="RKB263" s="330"/>
      <c r="RKC263" s="322"/>
      <c r="RKD263" s="332"/>
      <c r="RKE263" s="333"/>
      <c r="RKF263" s="330"/>
      <c r="RKG263" s="322"/>
      <c r="RKH263" s="332"/>
      <c r="RKI263" s="333"/>
      <c r="RKJ263" s="330"/>
      <c r="RKK263" s="322"/>
      <c r="RKL263" s="332"/>
      <c r="RKM263" s="333"/>
      <c r="RKN263" s="330"/>
      <c r="RKO263" s="322"/>
      <c r="RKP263" s="332"/>
      <c r="RKQ263" s="333"/>
      <c r="RKR263" s="330"/>
      <c r="RKS263" s="322"/>
      <c r="RKT263" s="332"/>
      <c r="RKU263" s="333"/>
      <c r="RKV263" s="330"/>
      <c r="RKW263" s="322"/>
      <c r="RKX263" s="332"/>
      <c r="RKY263" s="333"/>
      <c r="RKZ263" s="330"/>
      <c r="RLA263" s="322"/>
      <c r="RLB263" s="332"/>
      <c r="RLC263" s="333"/>
      <c r="RLD263" s="330"/>
      <c r="RLE263" s="322"/>
      <c r="RLF263" s="332"/>
      <c r="RLG263" s="333"/>
      <c r="RLH263" s="330"/>
      <c r="RLI263" s="322"/>
      <c r="RLJ263" s="332"/>
      <c r="RLK263" s="333"/>
      <c r="RLL263" s="330"/>
      <c r="RLM263" s="322"/>
      <c r="RLN263" s="332"/>
      <c r="RLO263" s="333"/>
      <c r="RLP263" s="330"/>
      <c r="RLQ263" s="322"/>
      <c r="RLR263" s="332"/>
      <c r="RLS263" s="333"/>
      <c r="RLT263" s="330"/>
      <c r="RLU263" s="322"/>
      <c r="RLV263" s="332"/>
      <c r="RLW263" s="333"/>
      <c r="RLX263" s="330"/>
      <c r="RLY263" s="322"/>
      <c r="RLZ263" s="332"/>
      <c r="RMA263" s="333"/>
      <c r="RMB263" s="330"/>
      <c r="RMC263" s="322"/>
      <c r="RMD263" s="332"/>
      <c r="RME263" s="333"/>
      <c r="RMF263" s="330"/>
      <c r="RMG263" s="322"/>
      <c r="RMH263" s="332"/>
      <c r="RMI263" s="333"/>
      <c r="RMJ263" s="330"/>
      <c r="RMK263" s="322"/>
      <c r="RML263" s="332"/>
      <c r="RMM263" s="333"/>
      <c r="RMN263" s="330"/>
      <c r="RMO263" s="322"/>
      <c r="RMP263" s="332"/>
      <c r="RMQ263" s="333"/>
      <c r="RMR263" s="330"/>
      <c r="RMS263" s="322"/>
      <c r="RMT263" s="332"/>
      <c r="RMU263" s="333"/>
      <c r="RMV263" s="330"/>
      <c r="RMW263" s="322"/>
      <c r="RMX263" s="332"/>
      <c r="RMY263" s="333"/>
      <c r="RMZ263" s="330"/>
      <c r="RNA263" s="322"/>
      <c r="RNB263" s="332"/>
      <c r="RNC263" s="333"/>
      <c r="RND263" s="330"/>
      <c r="RNE263" s="322"/>
      <c r="RNF263" s="332"/>
      <c r="RNG263" s="333"/>
      <c r="RNH263" s="330"/>
      <c r="RNI263" s="322"/>
      <c r="RNJ263" s="332"/>
      <c r="RNK263" s="333"/>
      <c r="RNL263" s="330"/>
      <c r="RNM263" s="322"/>
      <c r="RNN263" s="332"/>
      <c r="RNO263" s="333"/>
      <c r="RNP263" s="330"/>
      <c r="RNQ263" s="322"/>
      <c r="RNR263" s="332"/>
      <c r="RNS263" s="333"/>
      <c r="RNT263" s="330"/>
      <c r="RNU263" s="322"/>
      <c r="RNV263" s="332"/>
      <c r="RNW263" s="333"/>
      <c r="RNX263" s="330"/>
      <c r="RNY263" s="322"/>
      <c r="RNZ263" s="332"/>
      <c r="ROA263" s="333"/>
      <c r="ROB263" s="330"/>
      <c r="ROC263" s="322"/>
      <c r="ROD263" s="332"/>
      <c r="ROE263" s="333"/>
      <c r="ROF263" s="330"/>
      <c r="ROG263" s="322"/>
      <c r="ROH263" s="332"/>
      <c r="ROI263" s="333"/>
      <c r="ROJ263" s="330"/>
      <c r="ROK263" s="322"/>
      <c r="ROL263" s="332"/>
      <c r="ROM263" s="333"/>
      <c r="RON263" s="330"/>
      <c r="ROO263" s="322"/>
      <c r="ROP263" s="332"/>
      <c r="ROQ263" s="333"/>
      <c r="ROR263" s="330"/>
      <c r="ROS263" s="322"/>
      <c r="ROT263" s="332"/>
      <c r="ROU263" s="333"/>
      <c r="ROV263" s="330"/>
      <c r="ROW263" s="322"/>
      <c r="ROX263" s="332"/>
      <c r="ROY263" s="333"/>
      <c r="ROZ263" s="330"/>
      <c r="RPA263" s="322"/>
      <c r="RPB263" s="332"/>
      <c r="RPC263" s="333"/>
      <c r="RPD263" s="330"/>
      <c r="RPE263" s="322"/>
      <c r="RPF263" s="332"/>
      <c r="RPG263" s="333"/>
      <c r="RPH263" s="330"/>
      <c r="RPI263" s="322"/>
      <c r="RPJ263" s="332"/>
      <c r="RPK263" s="333"/>
      <c r="RPL263" s="330"/>
      <c r="RPM263" s="322"/>
      <c r="RPN263" s="332"/>
      <c r="RPO263" s="333"/>
      <c r="RPP263" s="330"/>
      <c r="RPQ263" s="322"/>
      <c r="RPR263" s="332"/>
      <c r="RPS263" s="333"/>
      <c r="RPT263" s="330"/>
      <c r="RPU263" s="322"/>
      <c r="RPV263" s="332"/>
      <c r="RPW263" s="333"/>
      <c r="RPX263" s="330"/>
      <c r="RPY263" s="322"/>
      <c r="RPZ263" s="332"/>
      <c r="RQA263" s="333"/>
      <c r="RQB263" s="330"/>
      <c r="RQC263" s="322"/>
      <c r="RQD263" s="332"/>
      <c r="RQE263" s="333"/>
      <c r="RQF263" s="330"/>
      <c r="RQG263" s="322"/>
      <c r="RQH263" s="332"/>
      <c r="RQI263" s="333"/>
      <c r="RQJ263" s="330"/>
      <c r="RQK263" s="322"/>
      <c r="RQL263" s="332"/>
      <c r="RQM263" s="333"/>
      <c r="RQN263" s="330"/>
      <c r="RQO263" s="322"/>
      <c r="RQP263" s="332"/>
      <c r="RQQ263" s="333"/>
      <c r="RQR263" s="330"/>
      <c r="RQS263" s="322"/>
      <c r="RQT263" s="332"/>
      <c r="RQU263" s="333"/>
      <c r="RQV263" s="330"/>
      <c r="RQW263" s="322"/>
      <c r="RQX263" s="332"/>
      <c r="RQY263" s="333"/>
      <c r="RQZ263" s="330"/>
      <c r="RRA263" s="322"/>
      <c r="RRB263" s="332"/>
      <c r="RRC263" s="333"/>
      <c r="RRD263" s="330"/>
      <c r="RRE263" s="322"/>
      <c r="RRF263" s="332"/>
      <c r="RRG263" s="333"/>
      <c r="RRH263" s="330"/>
      <c r="RRI263" s="322"/>
      <c r="RRJ263" s="332"/>
      <c r="RRK263" s="333"/>
      <c r="RRL263" s="330"/>
      <c r="RRM263" s="322"/>
      <c r="RRN263" s="332"/>
      <c r="RRO263" s="333"/>
      <c r="RRP263" s="330"/>
      <c r="RRQ263" s="322"/>
      <c r="RRR263" s="332"/>
      <c r="RRS263" s="333"/>
      <c r="RRT263" s="330"/>
      <c r="RRU263" s="322"/>
      <c r="RRV263" s="332"/>
      <c r="RRW263" s="333"/>
      <c r="RRX263" s="330"/>
      <c r="RRY263" s="322"/>
      <c r="RRZ263" s="332"/>
      <c r="RSA263" s="333"/>
      <c r="RSB263" s="330"/>
      <c r="RSC263" s="322"/>
      <c r="RSD263" s="332"/>
      <c r="RSE263" s="333"/>
      <c r="RSF263" s="330"/>
      <c r="RSG263" s="322"/>
      <c r="RSH263" s="332"/>
      <c r="RSI263" s="333"/>
      <c r="RSJ263" s="330"/>
      <c r="RSK263" s="322"/>
      <c r="RSL263" s="332"/>
      <c r="RSM263" s="333"/>
      <c r="RSN263" s="330"/>
      <c r="RSO263" s="322"/>
      <c r="RSP263" s="332"/>
      <c r="RSQ263" s="333"/>
      <c r="RSR263" s="330"/>
      <c r="RSS263" s="322"/>
      <c r="RST263" s="332"/>
      <c r="RSU263" s="333"/>
      <c r="RSV263" s="330"/>
      <c r="RSW263" s="322"/>
      <c r="RSX263" s="332"/>
      <c r="RSY263" s="333"/>
      <c r="RSZ263" s="330"/>
      <c r="RTA263" s="322"/>
      <c r="RTB263" s="332"/>
      <c r="RTC263" s="333"/>
      <c r="RTD263" s="330"/>
      <c r="RTE263" s="322"/>
      <c r="RTF263" s="332"/>
      <c r="RTG263" s="333"/>
      <c r="RTH263" s="330"/>
      <c r="RTI263" s="322"/>
      <c r="RTJ263" s="332"/>
      <c r="RTK263" s="333"/>
      <c r="RTL263" s="330"/>
      <c r="RTM263" s="322"/>
      <c r="RTN263" s="332"/>
      <c r="RTO263" s="333"/>
      <c r="RTP263" s="330"/>
      <c r="RTQ263" s="322"/>
      <c r="RTR263" s="332"/>
      <c r="RTS263" s="333"/>
      <c r="RTT263" s="330"/>
      <c r="RTU263" s="322"/>
      <c r="RTV263" s="332"/>
      <c r="RTW263" s="333"/>
      <c r="RTX263" s="330"/>
      <c r="RTY263" s="322"/>
      <c r="RTZ263" s="332"/>
      <c r="RUA263" s="333"/>
      <c r="RUB263" s="330"/>
      <c r="RUC263" s="322"/>
      <c r="RUD263" s="332"/>
      <c r="RUE263" s="333"/>
      <c r="RUF263" s="330"/>
      <c r="RUG263" s="322"/>
      <c r="RUH263" s="332"/>
      <c r="RUI263" s="333"/>
      <c r="RUJ263" s="330"/>
      <c r="RUK263" s="322"/>
      <c r="RUL263" s="332"/>
      <c r="RUM263" s="333"/>
      <c r="RUN263" s="330"/>
      <c r="RUO263" s="322"/>
      <c r="RUP263" s="332"/>
      <c r="RUQ263" s="333"/>
      <c r="RUR263" s="330"/>
      <c r="RUS263" s="322"/>
      <c r="RUT263" s="332"/>
      <c r="RUU263" s="333"/>
      <c r="RUV263" s="330"/>
      <c r="RUW263" s="322"/>
      <c r="RUX263" s="332"/>
      <c r="RUY263" s="333"/>
      <c r="RUZ263" s="330"/>
      <c r="RVA263" s="322"/>
      <c r="RVB263" s="332"/>
      <c r="RVC263" s="333"/>
      <c r="RVD263" s="330"/>
      <c r="RVE263" s="322"/>
      <c r="RVF263" s="332"/>
      <c r="RVG263" s="333"/>
      <c r="RVH263" s="330"/>
      <c r="RVI263" s="322"/>
      <c r="RVJ263" s="332"/>
      <c r="RVK263" s="333"/>
      <c r="RVL263" s="330"/>
      <c r="RVM263" s="322"/>
      <c r="RVN263" s="332"/>
      <c r="RVO263" s="333"/>
      <c r="RVP263" s="330"/>
      <c r="RVQ263" s="322"/>
      <c r="RVR263" s="332"/>
      <c r="RVS263" s="333"/>
      <c r="RVT263" s="330"/>
      <c r="RVU263" s="322"/>
      <c r="RVV263" s="332"/>
      <c r="RVW263" s="333"/>
      <c r="RVX263" s="330"/>
      <c r="RVY263" s="322"/>
      <c r="RVZ263" s="332"/>
      <c r="RWA263" s="333"/>
      <c r="RWB263" s="330"/>
      <c r="RWC263" s="322"/>
      <c r="RWD263" s="332"/>
      <c r="RWE263" s="333"/>
      <c r="RWF263" s="330"/>
      <c r="RWG263" s="322"/>
      <c r="RWH263" s="332"/>
      <c r="RWI263" s="333"/>
      <c r="RWJ263" s="330"/>
      <c r="RWK263" s="322"/>
      <c r="RWL263" s="332"/>
      <c r="RWM263" s="333"/>
      <c r="RWN263" s="330"/>
      <c r="RWO263" s="322"/>
      <c r="RWP263" s="332"/>
      <c r="RWQ263" s="333"/>
      <c r="RWR263" s="330"/>
      <c r="RWS263" s="322"/>
      <c r="RWT263" s="332"/>
      <c r="RWU263" s="333"/>
      <c r="RWV263" s="330"/>
      <c r="RWW263" s="322"/>
      <c r="RWX263" s="332"/>
      <c r="RWY263" s="333"/>
      <c r="RWZ263" s="330"/>
      <c r="RXA263" s="322"/>
      <c r="RXB263" s="332"/>
      <c r="RXC263" s="333"/>
      <c r="RXD263" s="330"/>
      <c r="RXE263" s="322"/>
      <c r="RXF263" s="332"/>
      <c r="RXG263" s="333"/>
      <c r="RXH263" s="330"/>
      <c r="RXI263" s="322"/>
      <c r="RXJ263" s="332"/>
      <c r="RXK263" s="333"/>
      <c r="RXL263" s="330"/>
      <c r="RXM263" s="322"/>
      <c r="RXN263" s="332"/>
      <c r="RXO263" s="333"/>
      <c r="RXP263" s="330"/>
      <c r="RXQ263" s="322"/>
      <c r="RXR263" s="332"/>
      <c r="RXS263" s="333"/>
      <c r="RXT263" s="330"/>
      <c r="RXU263" s="322"/>
      <c r="RXV263" s="332"/>
      <c r="RXW263" s="333"/>
      <c r="RXX263" s="330"/>
      <c r="RXY263" s="322"/>
      <c r="RXZ263" s="332"/>
      <c r="RYA263" s="333"/>
      <c r="RYB263" s="330"/>
      <c r="RYC263" s="322"/>
      <c r="RYD263" s="332"/>
      <c r="RYE263" s="333"/>
      <c r="RYF263" s="330"/>
      <c r="RYG263" s="322"/>
      <c r="RYH263" s="332"/>
      <c r="RYI263" s="333"/>
      <c r="RYJ263" s="330"/>
      <c r="RYK263" s="322"/>
      <c r="RYL263" s="332"/>
      <c r="RYM263" s="333"/>
      <c r="RYN263" s="330"/>
      <c r="RYO263" s="322"/>
      <c r="RYP263" s="332"/>
      <c r="RYQ263" s="333"/>
      <c r="RYR263" s="330"/>
      <c r="RYS263" s="322"/>
      <c r="RYT263" s="332"/>
      <c r="RYU263" s="333"/>
      <c r="RYV263" s="330"/>
      <c r="RYW263" s="322"/>
      <c r="RYX263" s="332"/>
      <c r="RYY263" s="333"/>
      <c r="RYZ263" s="330"/>
      <c r="RZA263" s="322"/>
      <c r="RZB263" s="332"/>
      <c r="RZC263" s="333"/>
      <c r="RZD263" s="330"/>
      <c r="RZE263" s="322"/>
      <c r="RZF263" s="332"/>
      <c r="RZG263" s="333"/>
      <c r="RZH263" s="330"/>
      <c r="RZI263" s="322"/>
      <c r="RZJ263" s="332"/>
      <c r="RZK263" s="333"/>
      <c r="RZL263" s="330"/>
      <c r="RZM263" s="322"/>
      <c r="RZN263" s="332"/>
      <c r="RZO263" s="333"/>
      <c r="RZP263" s="330"/>
      <c r="RZQ263" s="322"/>
      <c r="RZR263" s="332"/>
      <c r="RZS263" s="333"/>
      <c r="RZT263" s="330"/>
      <c r="RZU263" s="322"/>
      <c r="RZV263" s="332"/>
      <c r="RZW263" s="333"/>
      <c r="RZX263" s="330"/>
      <c r="RZY263" s="322"/>
      <c r="RZZ263" s="332"/>
      <c r="SAA263" s="333"/>
      <c r="SAB263" s="330"/>
      <c r="SAC263" s="322"/>
      <c r="SAD263" s="332"/>
      <c r="SAE263" s="333"/>
      <c r="SAF263" s="330"/>
      <c r="SAG263" s="322"/>
      <c r="SAH263" s="332"/>
      <c r="SAI263" s="333"/>
      <c r="SAJ263" s="330"/>
      <c r="SAK263" s="322"/>
      <c r="SAL263" s="332"/>
      <c r="SAM263" s="333"/>
      <c r="SAN263" s="330"/>
      <c r="SAO263" s="322"/>
      <c r="SAP263" s="332"/>
      <c r="SAQ263" s="333"/>
      <c r="SAR263" s="330"/>
      <c r="SAS263" s="322"/>
      <c r="SAT263" s="332"/>
      <c r="SAU263" s="333"/>
      <c r="SAV263" s="330"/>
      <c r="SAW263" s="322"/>
      <c r="SAX263" s="332"/>
      <c r="SAY263" s="333"/>
      <c r="SAZ263" s="330"/>
      <c r="SBA263" s="322"/>
      <c r="SBB263" s="332"/>
      <c r="SBC263" s="333"/>
      <c r="SBD263" s="330"/>
      <c r="SBE263" s="322"/>
      <c r="SBF263" s="332"/>
      <c r="SBG263" s="333"/>
      <c r="SBH263" s="330"/>
      <c r="SBI263" s="322"/>
      <c r="SBJ263" s="332"/>
      <c r="SBK263" s="333"/>
      <c r="SBL263" s="330"/>
      <c r="SBM263" s="322"/>
      <c r="SBN263" s="332"/>
      <c r="SBO263" s="333"/>
      <c r="SBP263" s="330"/>
      <c r="SBQ263" s="322"/>
      <c r="SBR263" s="332"/>
      <c r="SBS263" s="333"/>
      <c r="SBT263" s="330"/>
      <c r="SBU263" s="322"/>
      <c r="SBV263" s="332"/>
      <c r="SBW263" s="333"/>
      <c r="SBX263" s="330"/>
      <c r="SBY263" s="322"/>
      <c r="SBZ263" s="332"/>
      <c r="SCA263" s="333"/>
      <c r="SCB263" s="330"/>
      <c r="SCC263" s="322"/>
      <c r="SCD263" s="332"/>
      <c r="SCE263" s="333"/>
      <c r="SCF263" s="330"/>
      <c r="SCG263" s="322"/>
      <c r="SCH263" s="332"/>
      <c r="SCI263" s="333"/>
      <c r="SCJ263" s="330"/>
      <c r="SCK263" s="322"/>
      <c r="SCL263" s="332"/>
      <c r="SCM263" s="333"/>
      <c r="SCN263" s="330"/>
      <c r="SCO263" s="322"/>
      <c r="SCP263" s="332"/>
      <c r="SCQ263" s="333"/>
      <c r="SCR263" s="330"/>
      <c r="SCS263" s="322"/>
      <c r="SCT263" s="332"/>
      <c r="SCU263" s="333"/>
      <c r="SCV263" s="330"/>
      <c r="SCW263" s="322"/>
      <c r="SCX263" s="332"/>
      <c r="SCY263" s="333"/>
      <c r="SCZ263" s="330"/>
      <c r="SDA263" s="322"/>
      <c r="SDB263" s="332"/>
      <c r="SDC263" s="333"/>
      <c r="SDD263" s="330"/>
      <c r="SDE263" s="322"/>
      <c r="SDF263" s="332"/>
      <c r="SDG263" s="333"/>
      <c r="SDH263" s="330"/>
      <c r="SDI263" s="322"/>
      <c r="SDJ263" s="332"/>
      <c r="SDK263" s="333"/>
      <c r="SDL263" s="330"/>
      <c r="SDM263" s="322"/>
      <c r="SDN263" s="332"/>
      <c r="SDO263" s="333"/>
      <c r="SDP263" s="330"/>
      <c r="SDQ263" s="322"/>
      <c r="SDR263" s="332"/>
      <c r="SDS263" s="333"/>
      <c r="SDT263" s="330"/>
      <c r="SDU263" s="322"/>
      <c r="SDV263" s="332"/>
      <c r="SDW263" s="333"/>
      <c r="SDX263" s="330"/>
      <c r="SDY263" s="322"/>
      <c r="SDZ263" s="332"/>
      <c r="SEA263" s="333"/>
      <c r="SEB263" s="330"/>
      <c r="SEC263" s="322"/>
      <c r="SED263" s="332"/>
      <c r="SEE263" s="333"/>
      <c r="SEF263" s="330"/>
      <c r="SEG263" s="322"/>
      <c r="SEH263" s="332"/>
      <c r="SEI263" s="333"/>
      <c r="SEJ263" s="330"/>
      <c r="SEK263" s="322"/>
      <c r="SEL263" s="332"/>
      <c r="SEM263" s="333"/>
      <c r="SEN263" s="330"/>
      <c r="SEO263" s="322"/>
      <c r="SEP263" s="332"/>
      <c r="SEQ263" s="333"/>
      <c r="SER263" s="330"/>
      <c r="SES263" s="322"/>
      <c r="SET263" s="332"/>
      <c r="SEU263" s="333"/>
      <c r="SEV263" s="330"/>
      <c r="SEW263" s="322"/>
      <c r="SEX263" s="332"/>
      <c r="SEY263" s="333"/>
      <c r="SEZ263" s="330"/>
      <c r="SFA263" s="322"/>
      <c r="SFB263" s="332"/>
      <c r="SFC263" s="333"/>
      <c r="SFD263" s="330"/>
      <c r="SFE263" s="322"/>
      <c r="SFF263" s="332"/>
      <c r="SFG263" s="333"/>
      <c r="SFH263" s="330"/>
      <c r="SFI263" s="322"/>
      <c r="SFJ263" s="332"/>
      <c r="SFK263" s="333"/>
      <c r="SFL263" s="330"/>
      <c r="SFM263" s="322"/>
      <c r="SFN263" s="332"/>
      <c r="SFO263" s="333"/>
      <c r="SFP263" s="330"/>
      <c r="SFQ263" s="322"/>
      <c r="SFR263" s="332"/>
      <c r="SFS263" s="333"/>
      <c r="SFT263" s="330"/>
      <c r="SFU263" s="322"/>
      <c r="SFV263" s="332"/>
      <c r="SFW263" s="333"/>
      <c r="SFX263" s="330"/>
      <c r="SFY263" s="322"/>
      <c r="SFZ263" s="332"/>
      <c r="SGA263" s="333"/>
      <c r="SGB263" s="330"/>
      <c r="SGC263" s="322"/>
      <c r="SGD263" s="332"/>
      <c r="SGE263" s="333"/>
      <c r="SGF263" s="330"/>
      <c r="SGG263" s="322"/>
      <c r="SGH263" s="332"/>
      <c r="SGI263" s="333"/>
      <c r="SGJ263" s="330"/>
      <c r="SGK263" s="322"/>
      <c r="SGL263" s="332"/>
      <c r="SGM263" s="333"/>
      <c r="SGN263" s="330"/>
      <c r="SGO263" s="322"/>
      <c r="SGP263" s="332"/>
      <c r="SGQ263" s="333"/>
      <c r="SGR263" s="330"/>
      <c r="SGS263" s="322"/>
      <c r="SGT263" s="332"/>
      <c r="SGU263" s="333"/>
      <c r="SGV263" s="330"/>
      <c r="SGW263" s="322"/>
      <c r="SGX263" s="332"/>
      <c r="SGY263" s="333"/>
      <c r="SGZ263" s="330"/>
      <c r="SHA263" s="322"/>
      <c r="SHB263" s="332"/>
      <c r="SHC263" s="333"/>
      <c r="SHD263" s="330"/>
      <c r="SHE263" s="322"/>
      <c r="SHF263" s="332"/>
      <c r="SHG263" s="333"/>
      <c r="SHH263" s="330"/>
      <c r="SHI263" s="322"/>
      <c r="SHJ263" s="332"/>
      <c r="SHK263" s="333"/>
      <c r="SHL263" s="330"/>
      <c r="SHM263" s="322"/>
      <c r="SHN263" s="332"/>
      <c r="SHO263" s="333"/>
      <c r="SHP263" s="330"/>
      <c r="SHQ263" s="322"/>
      <c r="SHR263" s="332"/>
      <c r="SHS263" s="333"/>
      <c r="SHT263" s="330"/>
      <c r="SHU263" s="322"/>
      <c r="SHV263" s="332"/>
      <c r="SHW263" s="333"/>
      <c r="SHX263" s="330"/>
      <c r="SHY263" s="322"/>
      <c r="SHZ263" s="332"/>
      <c r="SIA263" s="333"/>
      <c r="SIB263" s="330"/>
      <c r="SIC263" s="322"/>
      <c r="SID263" s="332"/>
      <c r="SIE263" s="333"/>
      <c r="SIF263" s="330"/>
      <c r="SIG263" s="322"/>
      <c r="SIH263" s="332"/>
      <c r="SII263" s="333"/>
      <c r="SIJ263" s="330"/>
      <c r="SIK263" s="322"/>
      <c r="SIL263" s="332"/>
      <c r="SIM263" s="333"/>
      <c r="SIN263" s="330"/>
      <c r="SIO263" s="322"/>
      <c r="SIP263" s="332"/>
      <c r="SIQ263" s="333"/>
      <c r="SIR263" s="330"/>
      <c r="SIS263" s="322"/>
      <c r="SIT263" s="332"/>
      <c r="SIU263" s="333"/>
      <c r="SIV263" s="330"/>
      <c r="SIW263" s="322"/>
      <c r="SIX263" s="332"/>
      <c r="SIY263" s="333"/>
      <c r="SIZ263" s="330"/>
      <c r="SJA263" s="322"/>
      <c r="SJB263" s="332"/>
      <c r="SJC263" s="333"/>
      <c r="SJD263" s="330"/>
      <c r="SJE263" s="322"/>
      <c r="SJF263" s="332"/>
      <c r="SJG263" s="333"/>
      <c r="SJH263" s="330"/>
      <c r="SJI263" s="322"/>
      <c r="SJJ263" s="332"/>
      <c r="SJK263" s="333"/>
      <c r="SJL263" s="330"/>
      <c r="SJM263" s="322"/>
      <c r="SJN263" s="332"/>
      <c r="SJO263" s="333"/>
      <c r="SJP263" s="330"/>
      <c r="SJQ263" s="322"/>
      <c r="SJR263" s="332"/>
      <c r="SJS263" s="333"/>
      <c r="SJT263" s="330"/>
      <c r="SJU263" s="322"/>
      <c r="SJV263" s="332"/>
      <c r="SJW263" s="333"/>
      <c r="SJX263" s="330"/>
      <c r="SJY263" s="322"/>
      <c r="SJZ263" s="332"/>
      <c r="SKA263" s="333"/>
      <c r="SKB263" s="330"/>
      <c r="SKC263" s="322"/>
      <c r="SKD263" s="332"/>
      <c r="SKE263" s="333"/>
      <c r="SKF263" s="330"/>
      <c r="SKG263" s="322"/>
      <c r="SKH263" s="332"/>
      <c r="SKI263" s="333"/>
      <c r="SKJ263" s="330"/>
      <c r="SKK263" s="322"/>
      <c r="SKL263" s="332"/>
      <c r="SKM263" s="333"/>
      <c r="SKN263" s="330"/>
      <c r="SKO263" s="322"/>
      <c r="SKP263" s="332"/>
      <c r="SKQ263" s="333"/>
      <c r="SKR263" s="330"/>
      <c r="SKS263" s="322"/>
      <c r="SKT263" s="332"/>
      <c r="SKU263" s="333"/>
      <c r="SKV263" s="330"/>
      <c r="SKW263" s="322"/>
      <c r="SKX263" s="332"/>
      <c r="SKY263" s="333"/>
      <c r="SKZ263" s="330"/>
      <c r="SLA263" s="322"/>
      <c r="SLB263" s="332"/>
      <c r="SLC263" s="333"/>
      <c r="SLD263" s="330"/>
      <c r="SLE263" s="322"/>
      <c r="SLF263" s="332"/>
      <c r="SLG263" s="333"/>
      <c r="SLH263" s="330"/>
      <c r="SLI263" s="322"/>
      <c r="SLJ263" s="332"/>
      <c r="SLK263" s="333"/>
      <c r="SLL263" s="330"/>
      <c r="SLM263" s="322"/>
      <c r="SLN263" s="332"/>
      <c r="SLO263" s="333"/>
      <c r="SLP263" s="330"/>
      <c r="SLQ263" s="322"/>
      <c r="SLR263" s="332"/>
      <c r="SLS263" s="333"/>
      <c r="SLT263" s="330"/>
      <c r="SLU263" s="322"/>
      <c r="SLV263" s="332"/>
      <c r="SLW263" s="333"/>
      <c r="SLX263" s="330"/>
      <c r="SLY263" s="322"/>
      <c r="SLZ263" s="332"/>
      <c r="SMA263" s="333"/>
      <c r="SMB263" s="330"/>
      <c r="SMC263" s="322"/>
      <c r="SMD263" s="332"/>
      <c r="SME263" s="333"/>
      <c r="SMF263" s="330"/>
      <c r="SMG263" s="322"/>
      <c r="SMH263" s="332"/>
      <c r="SMI263" s="333"/>
      <c r="SMJ263" s="330"/>
      <c r="SMK263" s="322"/>
      <c r="SML263" s="332"/>
      <c r="SMM263" s="333"/>
      <c r="SMN263" s="330"/>
      <c r="SMO263" s="322"/>
      <c r="SMP263" s="332"/>
      <c r="SMQ263" s="333"/>
      <c r="SMR263" s="330"/>
      <c r="SMS263" s="322"/>
      <c r="SMT263" s="332"/>
      <c r="SMU263" s="333"/>
      <c r="SMV263" s="330"/>
      <c r="SMW263" s="322"/>
      <c r="SMX263" s="332"/>
      <c r="SMY263" s="333"/>
      <c r="SMZ263" s="330"/>
      <c r="SNA263" s="322"/>
      <c r="SNB263" s="332"/>
      <c r="SNC263" s="333"/>
      <c r="SND263" s="330"/>
      <c r="SNE263" s="322"/>
      <c r="SNF263" s="332"/>
      <c r="SNG263" s="333"/>
      <c r="SNH263" s="330"/>
      <c r="SNI263" s="322"/>
      <c r="SNJ263" s="332"/>
      <c r="SNK263" s="333"/>
      <c r="SNL263" s="330"/>
      <c r="SNM263" s="322"/>
      <c r="SNN263" s="332"/>
      <c r="SNO263" s="333"/>
      <c r="SNP263" s="330"/>
      <c r="SNQ263" s="322"/>
      <c r="SNR263" s="332"/>
      <c r="SNS263" s="333"/>
      <c r="SNT263" s="330"/>
      <c r="SNU263" s="322"/>
      <c r="SNV263" s="332"/>
      <c r="SNW263" s="333"/>
      <c r="SNX263" s="330"/>
      <c r="SNY263" s="322"/>
      <c r="SNZ263" s="332"/>
      <c r="SOA263" s="333"/>
      <c r="SOB263" s="330"/>
      <c r="SOC263" s="322"/>
      <c r="SOD263" s="332"/>
      <c r="SOE263" s="333"/>
      <c r="SOF263" s="330"/>
      <c r="SOG263" s="322"/>
      <c r="SOH263" s="332"/>
      <c r="SOI263" s="333"/>
      <c r="SOJ263" s="330"/>
      <c r="SOK263" s="322"/>
      <c r="SOL263" s="332"/>
      <c r="SOM263" s="333"/>
      <c r="SON263" s="330"/>
      <c r="SOO263" s="322"/>
      <c r="SOP263" s="332"/>
      <c r="SOQ263" s="333"/>
      <c r="SOR263" s="330"/>
      <c r="SOS263" s="322"/>
      <c r="SOT263" s="332"/>
      <c r="SOU263" s="333"/>
      <c r="SOV263" s="330"/>
      <c r="SOW263" s="322"/>
      <c r="SOX263" s="332"/>
      <c r="SOY263" s="333"/>
      <c r="SOZ263" s="330"/>
      <c r="SPA263" s="322"/>
      <c r="SPB263" s="332"/>
      <c r="SPC263" s="333"/>
      <c r="SPD263" s="330"/>
      <c r="SPE263" s="322"/>
      <c r="SPF263" s="332"/>
      <c r="SPG263" s="333"/>
      <c r="SPH263" s="330"/>
      <c r="SPI263" s="322"/>
      <c r="SPJ263" s="332"/>
      <c r="SPK263" s="333"/>
      <c r="SPL263" s="330"/>
      <c r="SPM263" s="322"/>
      <c r="SPN263" s="332"/>
      <c r="SPO263" s="333"/>
      <c r="SPP263" s="330"/>
      <c r="SPQ263" s="322"/>
      <c r="SPR263" s="332"/>
      <c r="SPS263" s="333"/>
      <c r="SPT263" s="330"/>
      <c r="SPU263" s="322"/>
      <c r="SPV263" s="332"/>
      <c r="SPW263" s="333"/>
      <c r="SPX263" s="330"/>
      <c r="SPY263" s="322"/>
      <c r="SPZ263" s="332"/>
      <c r="SQA263" s="333"/>
      <c r="SQB263" s="330"/>
      <c r="SQC263" s="322"/>
      <c r="SQD263" s="332"/>
      <c r="SQE263" s="333"/>
      <c r="SQF263" s="330"/>
      <c r="SQG263" s="322"/>
      <c r="SQH263" s="332"/>
      <c r="SQI263" s="333"/>
      <c r="SQJ263" s="330"/>
      <c r="SQK263" s="322"/>
      <c r="SQL263" s="332"/>
      <c r="SQM263" s="333"/>
      <c r="SQN263" s="330"/>
      <c r="SQO263" s="322"/>
      <c r="SQP263" s="332"/>
      <c r="SQQ263" s="333"/>
      <c r="SQR263" s="330"/>
      <c r="SQS263" s="322"/>
      <c r="SQT263" s="332"/>
      <c r="SQU263" s="333"/>
      <c r="SQV263" s="330"/>
      <c r="SQW263" s="322"/>
      <c r="SQX263" s="332"/>
      <c r="SQY263" s="333"/>
      <c r="SQZ263" s="330"/>
      <c r="SRA263" s="322"/>
      <c r="SRB263" s="332"/>
      <c r="SRC263" s="333"/>
      <c r="SRD263" s="330"/>
      <c r="SRE263" s="322"/>
      <c r="SRF263" s="332"/>
      <c r="SRG263" s="333"/>
      <c r="SRH263" s="330"/>
      <c r="SRI263" s="322"/>
      <c r="SRJ263" s="332"/>
      <c r="SRK263" s="333"/>
      <c r="SRL263" s="330"/>
      <c r="SRM263" s="322"/>
      <c r="SRN263" s="332"/>
      <c r="SRO263" s="333"/>
      <c r="SRP263" s="330"/>
      <c r="SRQ263" s="322"/>
      <c r="SRR263" s="332"/>
      <c r="SRS263" s="333"/>
      <c r="SRT263" s="330"/>
      <c r="SRU263" s="322"/>
      <c r="SRV263" s="332"/>
      <c r="SRW263" s="333"/>
      <c r="SRX263" s="330"/>
      <c r="SRY263" s="322"/>
      <c r="SRZ263" s="332"/>
      <c r="SSA263" s="333"/>
      <c r="SSB263" s="330"/>
      <c r="SSC263" s="322"/>
      <c r="SSD263" s="332"/>
      <c r="SSE263" s="333"/>
      <c r="SSF263" s="330"/>
      <c r="SSG263" s="322"/>
      <c r="SSH263" s="332"/>
      <c r="SSI263" s="333"/>
      <c r="SSJ263" s="330"/>
      <c r="SSK263" s="322"/>
      <c r="SSL263" s="332"/>
      <c r="SSM263" s="333"/>
      <c r="SSN263" s="330"/>
      <c r="SSO263" s="322"/>
      <c r="SSP263" s="332"/>
      <c r="SSQ263" s="333"/>
      <c r="SSR263" s="330"/>
      <c r="SSS263" s="322"/>
      <c r="SST263" s="332"/>
      <c r="SSU263" s="333"/>
      <c r="SSV263" s="330"/>
      <c r="SSW263" s="322"/>
      <c r="SSX263" s="332"/>
      <c r="SSY263" s="333"/>
      <c r="SSZ263" s="330"/>
      <c r="STA263" s="322"/>
      <c r="STB263" s="332"/>
      <c r="STC263" s="333"/>
      <c r="STD263" s="330"/>
      <c r="STE263" s="322"/>
      <c r="STF263" s="332"/>
      <c r="STG263" s="333"/>
      <c r="STH263" s="330"/>
      <c r="STI263" s="322"/>
      <c r="STJ263" s="332"/>
      <c r="STK263" s="333"/>
      <c r="STL263" s="330"/>
      <c r="STM263" s="322"/>
      <c r="STN263" s="332"/>
      <c r="STO263" s="333"/>
      <c r="STP263" s="330"/>
      <c r="STQ263" s="322"/>
      <c r="STR263" s="332"/>
      <c r="STS263" s="333"/>
      <c r="STT263" s="330"/>
      <c r="STU263" s="322"/>
      <c r="STV263" s="332"/>
      <c r="STW263" s="333"/>
      <c r="STX263" s="330"/>
      <c r="STY263" s="322"/>
      <c r="STZ263" s="332"/>
      <c r="SUA263" s="333"/>
      <c r="SUB263" s="330"/>
      <c r="SUC263" s="322"/>
      <c r="SUD263" s="332"/>
      <c r="SUE263" s="333"/>
      <c r="SUF263" s="330"/>
      <c r="SUG263" s="322"/>
      <c r="SUH263" s="332"/>
      <c r="SUI263" s="333"/>
      <c r="SUJ263" s="330"/>
      <c r="SUK263" s="322"/>
      <c r="SUL263" s="332"/>
      <c r="SUM263" s="333"/>
      <c r="SUN263" s="330"/>
      <c r="SUO263" s="322"/>
      <c r="SUP263" s="332"/>
      <c r="SUQ263" s="333"/>
      <c r="SUR263" s="330"/>
      <c r="SUS263" s="322"/>
      <c r="SUT263" s="332"/>
      <c r="SUU263" s="333"/>
      <c r="SUV263" s="330"/>
      <c r="SUW263" s="322"/>
      <c r="SUX263" s="332"/>
      <c r="SUY263" s="333"/>
      <c r="SUZ263" s="330"/>
      <c r="SVA263" s="322"/>
      <c r="SVB263" s="332"/>
      <c r="SVC263" s="333"/>
      <c r="SVD263" s="330"/>
      <c r="SVE263" s="322"/>
      <c r="SVF263" s="332"/>
      <c r="SVG263" s="333"/>
      <c r="SVH263" s="330"/>
      <c r="SVI263" s="322"/>
      <c r="SVJ263" s="332"/>
      <c r="SVK263" s="333"/>
      <c r="SVL263" s="330"/>
      <c r="SVM263" s="322"/>
      <c r="SVN263" s="332"/>
      <c r="SVO263" s="333"/>
      <c r="SVP263" s="330"/>
      <c r="SVQ263" s="322"/>
      <c r="SVR263" s="332"/>
      <c r="SVS263" s="333"/>
      <c r="SVT263" s="330"/>
      <c r="SVU263" s="322"/>
      <c r="SVV263" s="332"/>
      <c r="SVW263" s="333"/>
      <c r="SVX263" s="330"/>
      <c r="SVY263" s="322"/>
      <c r="SVZ263" s="332"/>
      <c r="SWA263" s="333"/>
      <c r="SWB263" s="330"/>
      <c r="SWC263" s="322"/>
      <c r="SWD263" s="332"/>
      <c r="SWE263" s="333"/>
      <c r="SWF263" s="330"/>
      <c r="SWG263" s="322"/>
      <c r="SWH263" s="332"/>
      <c r="SWI263" s="333"/>
      <c r="SWJ263" s="330"/>
      <c r="SWK263" s="322"/>
      <c r="SWL263" s="332"/>
      <c r="SWM263" s="333"/>
      <c r="SWN263" s="330"/>
      <c r="SWO263" s="322"/>
      <c r="SWP263" s="332"/>
      <c r="SWQ263" s="333"/>
      <c r="SWR263" s="330"/>
      <c r="SWS263" s="322"/>
      <c r="SWT263" s="332"/>
      <c r="SWU263" s="333"/>
      <c r="SWV263" s="330"/>
      <c r="SWW263" s="322"/>
      <c r="SWX263" s="332"/>
      <c r="SWY263" s="333"/>
      <c r="SWZ263" s="330"/>
      <c r="SXA263" s="322"/>
      <c r="SXB263" s="332"/>
      <c r="SXC263" s="333"/>
      <c r="SXD263" s="330"/>
      <c r="SXE263" s="322"/>
      <c r="SXF263" s="332"/>
      <c r="SXG263" s="333"/>
      <c r="SXH263" s="330"/>
      <c r="SXI263" s="322"/>
      <c r="SXJ263" s="332"/>
      <c r="SXK263" s="333"/>
      <c r="SXL263" s="330"/>
      <c r="SXM263" s="322"/>
      <c r="SXN263" s="332"/>
      <c r="SXO263" s="333"/>
      <c r="SXP263" s="330"/>
      <c r="SXQ263" s="322"/>
      <c r="SXR263" s="332"/>
      <c r="SXS263" s="333"/>
      <c r="SXT263" s="330"/>
      <c r="SXU263" s="322"/>
      <c r="SXV263" s="332"/>
      <c r="SXW263" s="333"/>
      <c r="SXX263" s="330"/>
      <c r="SXY263" s="322"/>
      <c r="SXZ263" s="332"/>
      <c r="SYA263" s="333"/>
      <c r="SYB263" s="330"/>
      <c r="SYC263" s="322"/>
      <c r="SYD263" s="332"/>
      <c r="SYE263" s="333"/>
      <c r="SYF263" s="330"/>
      <c r="SYG263" s="322"/>
      <c r="SYH263" s="332"/>
      <c r="SYI263" s="333"/>
      <c r="SYJ263" s="330"/>
      <c r="SYK263" s="322"/>
      <c r="SYL263" s="332"/>
      <c r="SYM263" s="333"/>
      <c r="SYN263" s="330"/>
      <c r="SYO263" s="322"/>
      <c r="SYP263" s="332"/>
      <c r="SYQ263" s="333"/>
      <c r="SYR263" s="330"/>
      <c r="SYS263" s="322"/>
      <c r="SYT263" s="332"/>
      <c r="SYU263" s="333"/>
      <c r="SYV263" s="330"/>
      <c r="SYW263" s="322"/>
      <c r="SYX263" s="332"/>
      <c r="SYY263" s="333"/>
      <c r="SYZ263" s="330"/>
      <c r="SZA263" s="322"/>
      <c r="SZB263" s="332"/>
      <c r="SZC263" s="333"/>
      <c r="SZD263" s="330"/>
      <c r="SZE263" s="322"/>
      <c r="SZF263" s="332"/>
      <c r="SZG263" s="333"/>
      <c r="SZH263" s="330"/>
      <c r="SZI263" s="322"/>
      <c r="SZJ263" s="332"/>
      <c r="SZK263" s="333"/>
      <c r="SZL263" s="330"/>
      <c r="SZM263" s="322"/>
      <c r="SZN263" s="332"/>
      <c r="SZO263" s="333"/>
      <c r="SZP263" s="330"/>
      <c r="SZQ263" s="322"/>
      <c r="SZR263" s="332"/>
      <c r="SZS263" s="333"/>
      <c r="SZT263" s="330"/>
      <c r="SZU263" s="322"/>
      <c r="SZV263" s="332"/>
      <c r="SZW263" s="333"/>
      <c r="SZX263" s="330"/>
      <c r="SZY263" s="322"/>
      <c r="SZZ263" s="332"/>
      <c r="TAA263" s="333"/>
      <c r="TAB263" s="330"/>
      <c r="TAC263" s="322"/>
      <c r="TAD263" s="332"/>
      <c r="TAE263" s="333"/>
      <c r="TAF263" s="330"/>
      <c r="TAG263" s="322"/>
      <c r="TAH263" s="332"/>
      <c r="TAI263" s="333"/>
      <c r="TAJ263" s="330"/>
      <c r="TAK263" s="322"/>
      <c r="TAL263" s="332"/>
      <c r="TAM263" s="333"/>
      <c r="TAN263" s="330"/>
      <c r="TAO263" s="322"/>
      <c r="TAP263" s="332"/>
      <c r="TAQ263" s="333"/>
      <c r="TAR263" s="330"/>
      <c r="TAS263" s="322"/>
      <c r="TAT263" s="332"/>
      <c r="TAU263" s="333"/>
      <c r="TAV263" s="330"/>
      <c r="TAW263" s="322"/>
      <c r="TAX263" s="332"/>
      <c r="TAY263" s="333"/>
      <c r="TAZ263" s="330"/>
      <c r="TBA263" s="322"/>
      <c r="TBB263" s="332"/>
      <c r="TBC263" s="333"/>
      <c r="TBD263" s="330"/>
      <c r="TBE263" s="322"/>
      <c r="TBF263" s="332"/>
      <c r="TBG263" s="333"/>
      <c r="TBH263" s="330"/>
      <c r="TBI263" s="322"/>
      <c r="TBJ263" s="332"/>
      <c r="TBK263" s="333"/>
      <c r="TBL263" s="330"/>
      <c r="TBM263" s="322"/>
      <c r="TBN263" s="332"/>
      <c r="TBO263" s="333"/>
      <c r="TBP263" s="330"/>
      <c r="TBQ263" s="322"/>
      <c r="TBR263" s="332"/>
      <c r="TBS263" s="333"/>
      <c r="TBT263" s="330"/>
      <c r="TBU263" s="322"/>
      <c r="TBV263" s="332"/>
      <c r="TBW263" s="333"/>
      <c r="TBX263" s="330"/>
      <c r="TBY263" s="322"/>
      <c r="TBZ263" s="332"/>
      <c r="TCA263" s="333"/>
      <c r="TCB263" s="330"/>
      <c r="TCC263" s="322"/>
      <c r="TCD263" s="332"/>
      <c r="TCE263" s="333"/>
      <c r="TCF263" s="330"/>
      <c r="TCG263" s="322"/>
      <c r="TCH263" s="332"/>
      <c r="TCI263" s="333"/>
      <c r="TCJ263" s="330"/>
      <c r="TCK263" s="322"/>
      <c r="TCL263" s="332"/>
      <c r="TCM263" s="333"/>
      <c r="TCN263" s="330"/>
      <c r="TCO263" s="322"/>
      <c r="TCP263" s="332"/>
      <c r="TCQ263" s="333"/>
      <c r="TCR263" s="330"/>
      <c r="TCS263" s="322"/>
      <c r="TCT263" s="332"/>
      <c r="TCU263" s="333"/>
      <c r="TCV263" s="330"/>
      <c r="TCW263" s="322"/>
      <c r="TCX263" s="332"/>
      <c r="TCY263" s="333"/>
      <c r="TCZ263" s="330"/>
      <c r="TDA263" s="322"/>
      <c r="TDB263" s="332"/>
      <c r="TDC263" s="333"/>
      <c r="TDD263" s="330"/>
      <c r="TDE263" s="322"/>
      <c r="TDF263" s="332"/>
      <c r="TDG263" s="333"/>
      <c r="TDH263" s="330"/>
      <c r="TDI263" s="322"/>
      <c r="TDJ263" s="332"/>
      <c r="TDK263" s="333"/>
      <c r="TDL263" s="330"/>
      <c r="TDM263" s="322"/>
      <c r="TDN263" s="332"/>
      <c r="TDO263" s="333"/>
      <c r="TDP263" s="330"/>
      <c r="TDQ263" s="322"/>
      <c r="TDR263" s="332"/>
      <c r="TDS263" s="333"/>
      <c r="TDT263" s="330"/>
      <c r="TDU263" s="322"/>
      <c r="TDV263" s="332"/>
      <c r="TDW263" s="333"/>
      <c r="TDX263" s="330"/>
      <c r="TDY263" s="322"/>
      <c r="TDZ263" s="332"/>
      <c r="TEA263" s="333"/>
      <c r="TEB263" s="330"/>
      <c r="TEC263" s="322"/>
      <c r="TED263" s="332"/>
      <c r="TEE263" s="333"/>
      <c r="TEF263" s="330"/>
      <c r="TEG263" s="322"/>
      <c r="TEH263" s="332"/>
      <c r="TEI263" s="333"/>
      <c r="TEJ263" s="330"/>
      <c r="TEK263" s="322"/>
      <c r="TEL263" s="332"/>
      <c r="TEM263" s="333"/>
      <c r="TEN263" s="330"/>
      <c r="TEO263" s="322"/>
      <c r="TEP263" s="332"/>
      <c r="TEQ263" s="333"/>
      <c r="TER263" s="330"/>
      <c r="TES263" s="322"/>
      <c r="TET263" s="332"/>
      <c r="TEU263" s="333"/>
      <c r="TEV263" s="330"/>
      <c r="TEW263" s="322"/>
      <c r="TEX263" s="332"/>
      <c r="TEY263" s="333"/>
      <c r="TEZ263" s="330"/>
      <c r="TFA263" s="322"/>
      <c r="TFB263" s="332"/>
      <c r="TFC263" s="333"/>
      <c r="TFD263" s="330"/>
      <c r="TFE263" s="322"/>
      <c r="TFF263" s="332"/>
      <c r="TFG263" s="333"/>
      <c r="TFH263" s="330"/>
      <c r="TFI263" s="322"/>
      <c r="TFJ263" s="332"/>
      <c r="TFK263" s="333"/>
      <c r="TFL263" s="330"/>
      <c r="TFM263" s="322"/>
      <c r="TFN263" s="332"/>
      <c r="TFO263" s="333"/>
      <c r="TFP263" s="330"/>
      <c r="TFQ263" s="322"/>
      <c r="TFR263" s="332"/>
      <c r="TFS263" s="333"/>
      <c r="TFT263" s="330"/>
      <c r="TFU263" s="322"/>
      <c r="TFV263" s="332"/>
      <c r="TFW263" s="333"/>
      <c r="TFX263" s="330"/>
      <c r="TFY263" s="322"/>
      <c r="TFZ263" s="332"/>
      <c r="TGA263" s="333"/>
      <c r="TGB263" s="330"/>
      <c r="TGC263" s="322"/>
      <c r="TGD263" s="332"/>
      <c r="TGE263" s="333"/>
      <c r="TGF263" s="330"/>
      <c r="TGG263" s="322"/>
      <c r="TGH263" s="332"/>
      <c r="TGI263" s="333"/>
      <c r="TGJ263" s="330"/>
      <c r="TGK263" s="322"/>
      <c r="TGL263" s="332"/>
      <c r="TGM263" s="333"/>
      <c r="TGN263" s="330"/>
      <c r="TGO263" s="322"/>
      <c r="TGP263" s="332"/>
      <c r="TGQ263" s="333"/>
      <c r="TGR263" s="330"/>
      <c r="TGS263" s="322"/>
      <c r="TGT263" s="332"/>
      <c r="TGU263" s="333"/>
      <c r="TGV263" s="330"/>
      <c r="TGW263" s="322"/>
      <c r="TGX263" s="332"/>
      <c r="TGY263" s="333"/>
      <c r="TGZ263" s="330"/>
      <c r="THA263" s="322"/>
      <c r="THB263" s="332"/>
      <c r="THC263" s="333"/>
      <c r="THD263" s="330"/>
      <c r="THE263" s="322"/>
      <c r="THF263" s="332"/>
      <c r="THG263" s="333"/>
      <c r="THH263" s="330"/>
      <c r="THI263" s="322"/>
      <c r="THJ263" s="332"/>
      <c r="THK263" s="333"/>
      <c r="THL263" s="330"/>
      <c r="THM263" s="322"/>
      <c r="THN263" s="332"/>
      <c r="THO263" s="333"/>
      <c r="THP263" s="330"/>
      <c r="THQ263" s="322"/>
      <c r="THR263" s="332"/>
      <c r="THS263" s="333"/>
      <c r="THT263" s="330"/>
      <c r="THU263" s="322"/>
      <c r="THV263" s="332"/>
      <c r="THW263" s="333"/>
      <c r="THX263" s="330"/>
      <c r="THY263" s="322"/>
      <c r="THZ263" s="332"/>
      <c r="TIA263" s="333"/>
      <c r="TIB263" s="330"/>
      <c r="TIC263" s="322"/>
      <c r="TID263" s="332"/>
      <c r="TIE263" s="333"/>
      <c r="TIF263" s="330"/>
      <c r="TIG263" s="322"/>
      <c r="TIH263" s="332"/>
      <c r="TII263" s="333"/>
      <c r="TIJ263" s="330"/>
      <c r="TIK263" s="322"/>
      <c r="TIL263" s="332"/>
      <c r="TIM263" s="333"/>
      <c r="TIN263" s="330"/>
      <c r="TIO263" s="322"/>
      <c r="TIP263" s="332"/>
      <c r="TIQ263" s="333"/>
      <c r="TIR263" s="330"/>
      <c r="TIS263" s="322"/>
      <c r="TIT263" s="332"/>
      <c r="TIU263" s="333"/>
      <c r="TIV263" s="330"/>
      <c r="TIW263" s="322"/>
      <c r="TIX263" s="332"/>
      <c r="TIY263" s="333"/>
      <c r="TIZ263" s="330"/>
      <c r="TJA263" s="322"/>
      <c r="TJB263" s="332"/>
      <c r="TJC263" s="333"/>
      <c r="TJD263" s="330"/>
      <c r="TJE263" s="322"/>
      <c r="TJF263" s="332"/>
      <c r="TJG263" s="333"/>
      <c r="TJH263" s="330"/>
      <c r="TJI263" s="322"/>
      <c r="TJJ263" s="332"/>
      <c r="TJK263" s="333"/>
      <c r="TJL263" s="330"/>
      <c r="TJM263" s="322"/>
      <c r="TJN263" s="332"/>
      <c r="TJO263" s="333"/>
      <c r="TJP263" s="330"/>
      <c r="TJQ263" s="322"/>
      <c r="TJR263" s="332"/>
      <c r="TJS263" s="333"/>
      <c r="TJT263" s="330"/>
      <c r="TJU263" s="322"/>
      <c r="TJV263" s="332"/>
      <c r="TJW263" s="333"/>
      <c r="TJX263" s="330"/>
      <c r="TJY263" s="322"/>
      <c r="TJZ263" s="332"/>
      <c r="TKA263" s="333"/>
      <c r="TKB263" s="330"/>
      <c r="TKC263" s="322"/>
      <c r="TKD263" s="332"/>
      <c r="TKE263" s="333"/>
      <c r="TKF263" s="330"/>
      <c r="TKG263" s="322"/>
      <c r="TKH263" s="332"/>
      <c r="TKI263" s="333"/>
      <c r="TKJ263" s="330"/>
      <c r="TKK263" s="322"/>
      <c r="TKL263" s="332"/>
      <c r="TKM263" s="333"/>
      <c r="TKN263" s="330"/>
      <c r="TKO263" s="322"/>
      <c r="TKP263" s="332"/>
      <c r="TKQ263" s="333"/>
      <c r="TKR263" s="330"/>
      <c r="TKS263" s="322"/>
      <c r="TKT263" s="332"/>
      <c r="TKU263" s="333"/>
      <c r="TKV263" s="330"/>
      <c r="TKW263" s="322"/>
      <c r="TKX263" s="332"/>
      <c r="TKY263" s="333"/>
      <c r="TKZ263" s="330"/>
      <c r="TLA263" s="322"/>
      <c r="TLB263" s="332"/>
      <c r="TLC263" s="333"/>
      <c r="TLD263" s="330"/>
      <c r="TLE263" s="322"/>
      <c r="TLF263" s="332"/>
      <c r="TLG263" s="333"/>
      <c r="TLH263" s="330"/>
      <c r="TLI263" s="322"/>
      <c r="TLJ263" s="332"/>
      <c r="TLK263" s="333"/>
      <c r="TLL263" s="330"/>
      <c r="TLM263" s="322"/>
      <c r="TLN263" s="332"/>
      <c r="TLO263" s="333"/>
      <c r="TLP263" s="330"/>
      <c r="TLQ263" s="322"/>
      <c r="TLR263" s="332"/>
      <c r="TLS263" s="333"/>
      <c r="TLT263" s="330"/>
      <c r="TLU263" s="322"/>
      <c r="TLV263" s="332"/>
      <c r="TLW263" s="333"/>
      <c r="TLX263" s="330"/>
      <c r="TLY263" s="322"/>
      <c r="TLZ263" s="332"/>
      <c r="TMA263" s="333"/>
      <c r="TMB263" s="330"/>
      <c r="TMC263" s="322"/>
      <c r="TMD263" s="332"/>
      <c r="TME263" s="333"/>
      <c r="TMF263" s="330"/>
      <c r="TMG263" s="322"/>
      <c r="TMH263" s="332"/>
      <c r="TMI263" s="333"/>
      <c r="TMJ263" s="330"/>
      <c r="TMK263" s="322"/>
      <c r="TML263" s="332"/>
      <c r="TMM263" s="333"/>
      <c r="TMN263" s="330"/>
      <c r="TMO263" s="322"/>
      <c r="TMP263" s="332"/>
      <c r="TMQ263" s="333"/>
      <c r="TMR263" s="330"/>
      <c r="TMS263" s="322"/>
      <c r="TMT263" s="332"/>
      <c r="TMU263" s="333"/>
      <c r="TMV263" s="330"/>
      <c r="TMW263" s="322"/>
      <c r="TMX263" s="332"/>
      <c r="TMY263" s="333"/>
      <c r="TMZ263" s="330"/>
      <c r="TNA263" s="322"/>
      <c r="TNB263" s="332"/>
      <c r="TNC263" s="333"/>
      <c r="TND263" s="330"/>
      <c r="TNE263" s="322"/>
      <c r="TNF263" s="332"/>
      <c r="TNG263" s="333"/>
      <c r="TNH263" s="330"/>
      <c r="TNI263" s="322"/>
      <c r="TNJ263" s="332"/>
      <c r="TNK263" s="333"/>
      <c r="TNL263" s="330"/>
      <c r="TNM263" s="322"/>
      <c r="TNN263" s="332"/>
      <c r="TNO263" s="333"/>
      <c r="TNP263" s="330"/>
      <c r="TNQ263" s="322"/>
      <c r="TNR263" s="332"/>
      <c r="TNS263" s="333"/>
      <c r="TNT263" s="330"/>
      <c r="TNU263" s="322"/>
      <c r="TNV263" s="332"/>
      <c r="TNW263" s="333"/>
      <c r="TNX263" s="330"/>
      <c r="TNY263" s="322"/>
      <c r="TNZ263" s="332"/>
      <c r="TOA263" s="333"/>
      <c r="TOB263" s="330"/>
      <c r="TOC263" s="322"/>
      <c r="TOD263" s="332"/>
      <c r="TOE263" s="333"/>
      <c r="TOF263" s="330"/>
      <c r="TOG263" s="322"/>
      <c r="TOH263" s="332"/>
      <c r="TOI263" s="333"/>
      <c r="TOJ263" s="330"/>
      <c r="TOK263" s="322"/>
      <c r="TOL263" s="332"/>
      <c r="TOM263" s="333"/>
      <c r="TON263" s="330"/>
      <c r="TOO263" s="322"/>
      <c r="TOP263" s="332"/>
      <c r="TOQ263" s="333"/>
      <c r="TOR263" s="330"/>
      <c r="TOS263" s="322"/>
      <c r="TOT263" s="332"/>
      <c r="TOU263" s="333"/>
      <c r="TOV263" s="330"/>
      <c r="TOW263" s="322"/>
      <c r="TOX263" s="332"/>
      <c r="TOY263" s="333"/>
      <c r="TOZ263" s="330"/>
      <c r="TPA263" s="322"/>
      <c r="TPB263" s="332"/>
      <c r="TPC263" s="333"/>
      <c r="TPD263" s="330"/>
      <c r="TPE263" s="322"/>
      <c r="TPF263" s="332"/>
      <c r="TPG263" s="333"/>
      <c r="TPH263" s="330"/>
      <c r="TPI263" s="322"/>
      <c r="TPJ263" s="332"/>
      <c r="TPK263" s="333"/>
      <c r="TPL263" s="330"/>
      <c r="TPM263" s="322"/>
      <c r="TPN263" s="332"/>
      <c r="TPO263" s="333"/>
      <c r="TPP263" s="330"/>
      <c r="TPQ263" s="322"/>
      <c r="TPR263" s="332"/>
      <c r="TPS263" s="333"/>
      <c r="TPT263" s="330"/>
      <c r="TPU263" s="322"/>
      <c r="TPV263" s="332"/>
      <c r="TPW263" s="333"/>
      <c r="TPX263" s="330"/>
      <c r="TPY263" s="322"/>
      <c r="TPZ263" s="332"/>
      <c r="TQA263" s="333"/>
      <c r="TQB263" s="330"/>
      <c r="TQC263" s="322"/>
      <c r="TQD263" s="332"/>
      <c r="TQE263" s="333"/>
      <c r="TQF263" s="330"/>
      <c r="TQG263" s="322"/>
      <c r="TQH263" s="332"/>
      <c r="TQI263" s="333"/>
      <c r="TQJ263" s="330"/>
      <c r="TQK263" s="322"/>
      <c r="TQL263" s="332"/>
      <c r="TQM263" s="333"/>
      <c r="TQN263" s="330"/>
      <c r="TQO263" s="322"/>
      <c r="TQP263" s="332"/>
      <c r="TQQ263" s="333"/>
      <c r="TQR263" s="330"/>
      <c r="TQS263" s="322"/>
      <c r="TQT263" s="332"/>
      <c r="TQU263" s="333"/>
      <c r="TQV263" s="330"/>
      <c r="TQW263" s="322"/>
      <c r="TQX263" s="332"/>
      <c r="TQY263" s="333"/>
      <c r="TQZ263" s="330"/>
      <c r="TRA263" s="322"/>
      <c r="TRB263" s="332"/>
      <c r="TRC263" s="333"/>
      <c r="TRD263" s="330"/>
      <c r="TRE263" s="322"/>
      <c r="TRF263" s="332"/>
      <c r="TRG263" s="333"/>
      <c r="TRH263" s="330"/>
      <c r="TRI263" s="322"/>
      <c r="TRJ263" s="332"/>
      <c r="TRK263" s="333"/>
      <c r="TRL263" s="330"/>
      <c r="TRM263" s="322"/>
      <c r="TRN263" s="332"/>
      <c r="TRO263" s="333"/>
      <c r="TRP263" s="330"/>
      <c r="TRQ263" s="322"/>
      <c r="TRR263" s="332"/>
      <c r="TRS263" s="333"/>
      <c r="TRT263" s="330"/>
      <c r="TRU263" s="322"/>
      <c r="TRV263" s="332"/>
      <c r="TRW263" s="333"/>
      <c r="TRX263" s="330"/>
      <c r="TRY263" s="322"/>
      <c r="TRZ263" s="332"/>
      <c r="TSA263" s="333"/>
      <c r="TSB263" s="330"/>
      <c r="TSC263" s="322"/>
      <c r="TSD263" s="332"/>
      <c r="TSE263" s="333"/>
      <c r="TSF263" s="330"/>
      <c r="TSG263" s="322"/>
      <c r="TSH263" s="332"/>
      <c r="TSI263" s="333"/>
      <c r="TSJ263" s="330"/>
      <c r="TSK263" s="322"/>
      <c r="TSL263" s="332"/>
      <c r="TSM263" s="333"/>
      <c r="TSN263" s="330"/>
      <c r="TSO263" s="322"/>
      <c r="TSP263" s="332"/>
      <c r="TSQ263" s="333"/>
      <c r="TSR263" s="330"/>
      <c r="TSS263" s="322"/>
      <c r="TST263" s="332"/>
      <c r="TSU263" s="333"/>
      <c r="TSV263" s="330"/>
      <c r="TSW263" s="322"/>
      <c r="TSX263" s="332"/>
      <c r="TSY263" s="333"/>
      <c r="TSZ263" s="330"/>
      <c r="TTA263" s="322"/>
      <c r="TTB263" s="332"/>
      <c r="TTC263" s="333"/>
      <c r="TTD263" s="330"/>
      <c r="TTE263" s="322"/>
      <c r="TTF263" s="332"/>
      <c r="TTG263" s="333"/>
      <c r="TTH263" s="330"/>
      <c r="TTI263" s="322"/>
      <c r="TTJ263" s="332"/>
      <c r="TTK263" s="333"/>
      <c r="TTL263" s="330"/>
      <c r="TTM263" s="322"/>
      <c r="TTN263" s="332"/>
      <c r="TTO263" s="333"/>
      <c r="TTP263" s="330"/>
      <c r="TTQ263" s="322"/>
      <c r="TTR263" s="332"/>
      <c r="TTS263" s="333"/>
      <c r="TTT263" s="330"/>
      <c r="TTU263" s="322"/>
      <c r="TTV263" s="332"/>
      <c r="TTW263" s="333"/>
      <c r="TTX263" s="330"/>
      <c r="TTY263" s="322"/>
      <c r="TTZ263" s="332"/>
      <c r="TUA263" s="333"/>
      <c r="TUB263" s="330"/>
      <c r="TUC263" s="322"/>
      <c r="TUD263" s="332"/>
      <c r="TUE263" s="333"/>
      <c r="TUF263" s="330"/>
      <c r="TUG263" s="322"/>
      <c r="TUH263" s="332"/>
      <c r="TUI263" s="333"/>
      <c r="TUJ263" s="330"/>
      <c r="TUK263" s="322"/>
      <c r="TUL263" s="332"/>
      <c r="TUM263" s="333"/>
      <c r="TUN263" s="330"/>
      <c r="TUO263" s="322"/>
      <c r="TUP263" s="332"/>
      <c r="TUQ263" s="333"/>
      <c r="TUR263" s="330"/>
      <c r="TUS263" s="322"/>
      <c r="TUT263" s="332"/>
      <c r="TUU263" s="333"/>
      <c r="TUV263" s="330"/>
      <c r="TUW263" s="322"/>
      <c r="TUX263" s="332"/>
      <c r="TUY263" s="333"/>
      <c r="TUZ263" s="330"/>
      <c r="TVA263" s="322"/>
      <c r="TVB263" s="332"/>
      <c r="TVC263" s="333"/>
      <c r="TVD263" s="330"/>
      <c r="TVE263" s="322"/>
      <c r="TVF263" s="332"/>
      <c r="TVG263" s="333"/>
      <c r="TVH263" s="330"/>
      <c r="TVI263" s="322"/>
      <c r="TVJ263" s="332"/>
      <c r="TVK263" s="333"/>
      <c r="TVL263" s="330"/>
      <c r="TVM263" s="322"/>
      <c r="TVN263" s="332"/>
      <c r="TVO263" s="333"/>
      <c r="TVP263" s="330"/>
      <c r="TVQ263" s="322"/>
      <c r="TVR263" s="332"/>
      <c r="TVS263" s="333"/>
      <c r="TVT263" s="330"/>
      <c r="TVU263" s="322"/>
      <c r="TVV263" s="332"/>
      <c r="TVW263" s="333"/>
      <c r="TVX263" s="330"/>
      <c r="TVY263" s="322"/>
      <c r="TVZ263" s="332"/>
      <c r="TWA263" s="333"/>
      <c r="TWB263" s="330"/>
      <c r="TWC263" s="322"/>
      <c r="TWD263" s="332"/>
      <c r="TWE263" s="333"/>
      <c r="TWF263" s="330"/>
      <c r="TWG263" s="322"/>
      <c r="TWH263" s="332"/>
      <c r="TWI263" s="333"/>
      <c r="TWJ263" s="330"/>
      <c r="TWK263" s="322"/>
      <c r="TWL263" s="332"/>
      <c r="TWM263" s="333"/>
      <c r="TWN263" s="330"/>
      <c r="TWO263" s="322"/>
      <c r="TWP263" s="332"/>
      <c r="TWQ263" s="333"/>
      <c r="TWR263" s="330"/>
      <c r="TWS263" s="322"/>
      <c r="TWT263" s="332"/>
      <c r="TWU263" s="333"/>
      <c r="TWV263" s="330"/>
      <c r="TWW263" s="322"/>
      <c r="TWX263" s="332"/>
      <c r="TWY263" s="333"/>
      <c r="TWZ263" s="330"/>
      <c r="TXA263" s="322"/>
      <c r="TXB263" s="332"/>
      <c r="TXC263" s="333"/>
      <c r="TXD263" s="330"/>
      <c r="TXE263" s="322"/>
      <c r="TXF263" s="332"/>
      <c r="TXG263" s="333"/>
      <c r="TXH263" s="330"/>
      <c r="TXI263" s="322"/>
      <c r="TXJ263" s="332"/>
      <c r="TXK263" s="333"/>
      <c r="TXL263" s="330"/>
      <c r="TXM263" s="322"/>
      <c r="TXN263" s="332"/>
      <c r="TXO263" s="333"/>
      <c r="TXP263" s="330"/>
      <c r="TXQ263" s="322"/>
      <c r="TXR263" s="332"/>
      <c r="TXS263" s="333"/>
      <c r="TXT263" s="330"/>
      <c r="TXU263" s="322"/>
      <c r="TXV263" s="332"/>
      <c r="TXW263" s="333"/>
      <c r="TXX263" s="330"/>
      <c r="TXY263" s="322"/>
      <c r="TXZ263" s="332"/>
      <c r="TYA263" s="333"/>
      <c r="TYB263" s="330"/>
      <c r="TYC263" s="322"/>
      <c r="TYD263" s="332"/>
      <c r="TYE263" s="333"/>
      <c r="TYF263" s="330"/>
      <c r="TYG263" s="322"/>
      <c r="TYH263" s="332"/>
      <c r="TYI263" s="333"/>
      <c r="TYJ263" s="330"/>
      <c r="TYK263" s="322"/>
      <c r="TYL263" s="332"/>
      <c r="TYM263" s="333"/>
      <c r="TYN263" s="330"/>
      <c r="TYO263" s="322"/>
      <c r="TYP263" s="332"/>
      <c r="TYQ263" s="333"/>
      <c r="TYR263" s="330"/>
      <c r="TYS263" s="322"/>
      <c r="TYT263" s="332"/>
      <c r="TYU263" s="333"/>
      <c r="TYV263" s="330"/>
      <c r="TYW263" s="322"/>
      <c r="TYX263" s="332"/>
      <c r="TYY263" s="333"/>
      <c r="TYZ263" s="330"/>
      <c r="TZA263" s="322"/>
      <c r="TZB263" s="332"/>
      <c r="TZC263" s="333"/>
      <c r="TZD263" s="330"/>
      <c r="TZE263" s="322"/>
      <c r="TZF263" s="332"/>
      <c r="TZG263" s="333"/>
      <c r="TZH263" s="330"/>
      <c r="TZI263" s="322"/>
      <c r="TZJ263" s="332"/>
      <c r="TZK263" s="333"/>
      <c r="TZL263" s="330"/>
      <c r="TZM263" s="322"/>
      <c r="TZN263" s="332"/>
      <c r="TZO263" s="333"/>
      <c r="TZP263" s="330"/>
      <c r="TZQ263" s="322"/>
      <c r="TZR263" s="332"/>
      <c r="TZS263" s="333"/>
      <c r="TZT263" s="330"/>
      <c r="TZU263" s="322"/>
      <c r="TZV263" s="332"/>
      <c r="TZW263" s="333"/>
      <c r="TZX263" s="330"/>
      <c r="TZY263" s="322"/>
      <c r="TZZ263" s="332"/>
      <c r="UAA263" s="333"/>
      <c r="UAB263" s="330"/>
      <c r="UAC263" s="322"/>
      <c r="UAD263" s="332"/>
      <c r="UAE263" s="333"/>
      <c r="UAF263" s="330"/>
      <c r="UAG263" s="322"/>
      <c r="UAH263" s="332"/>
      <c r="UAI263" s="333"/>
      <c r="UAJ263" s="330"/>
      <c r="UAK263" s="322"/>
      <c r="UAL263" s="332"/>
      <c r="UAM263" s="333"/>
      <c r="UAN263" s="330"/>
      <c r="UAO263" s="322"/>
      <c r="UAP263" s="332"/>
      <c r="UAQ263" s="333"/>
      <c r="UAR263" s="330"/>
      <c r="UAS263" s="322"/>
      <c r="UAT263" s="332"/>
      <c r="UAU263" s="333"/>
      <c r="UAV263" s="330"/>
      <c r="UAW263" s="322"/>
      <c r="UAX263" s="332"/>
      <c r="UAY263" s="333"/>
      <c r="UAZ263" s="330"/>
      <c r="UBA263" s="322"/>
      <c r="UBB263" s="332"/>
      <c r="UBC263" s="333"/>
      <c r="UBD263" s="330"/>
      <c r="UBE263" s="322"/>
      <c r="UBF263" s="332"/>
      <c r="UBG263" s="333"/>
      <c r="UBH263" s="330"/>
      <c r="UBI263" s="322"/>
      <c r="UBJ263" s="332"/>
      <c r="UBK263" s="333"/>
      <c r="UBL263" s="330"/>
      <c r="UBM263" s="322"/>
      <c r="UBN263" s="332"/>
      <c r="UBO263" s="333"/>
      <c r="UBP263" s="330"/>
      <c r="UBQ263" s="322"/>
      <c r="UBR263" s="332"/>
      <c r="UBS263" s="333"/>
      <c r="UBT263" s="330"/>
      <c r="UBU263" s="322"/>
      <c r="UBV263" s="332"/>
      <c r="UBW263" s="333"/>
      <c r="UBX263" s="330"/>
      <c r="UBY263" s="322"/>
      <c r="UBZ263" s="332"/>
      <c r="UCA263" s="333"/>
      <c r="UCB263" s="330"/>
      <c r="UCC263" s="322"/>
      <c r="UCD263" s="332"/>
      <c r="UCE263" s="333"/>
      <c r="UCF263" s="330"/>
      <c r="UCG263" s="322"/>
      <c r="UCH263" s="332"/>
      <c r="UCI263" s="333"/>
      <c r="UCJ263" s="330"/>
      <c r="UCK263" s="322"/>
      <c r="UCL263" s="332"/>
      <c r="UCM263" s="333"/>
      <c r="UCN263" s="330"/>
      <c r="UCO263" s="322"/>
      <c r="UCP263" s="332"/>
      <c r="UCQ263" s="333"/>
      <c r="UCR263" s="330"/>
      <c r="UCS263" s="322"/>
      <c r="UCT263" s="332"/>
      <c r="UCU263" s="333"/>
      <c r="UCV263" s="330"/>
      <c r="UCW263" s="322"/>
      <c r="UCX263" s="332"/>
      <c r="UCY263" s="333"/>
      <c r="UCZ263" s="330"/>
      <c r="UDA263" s="322"/>
      <c r="UDB263" s="332"/>
      <c r="UDC263" s="333"/>
      <c r="UDD263" s="330"/>
      <c r="UDE263" s="322"/>
      <c r="UDF263" s="332"/>
      <c r="UDG263" s="333"/>
      <c r="UDH263" s="330"/>
      <c r="UDI263" s="322"/>
      <c r="UDJ263" s="332"/>
      <c r="UDK263" s="333"/>
      <c r="UDL263" s="330"/>
      <c r="UDM263" s="322"/>
      <c r="UDN263" s="332"/>
      <c r="UDO263" s="333"/>
      <c r="UDP263" s="330"/>
      <c r="UDQ263" s="322"/>
      <c r="UDR263" s="332"/>
      <c r="UDS263" s="333"/>
      <c r="UDT263" s="330"/>
      <c r="UDU263" s="322"/>
      <c r="UDV263" s="332"/>
      <c r="UDW263" s="333"/>
      <c r="UDX263" s="330"/>
      <c r="UDY263" s="322"/>
      <c r="UDZ263" s="332"/>
      <c r="UEA263" s="333"/>
      <c r="UEB263" s="330"/>
      <c r="UEC263" s="322"/>
      <c r="UED263" s="332"/>
      <c r="UEE263" s="333"/>
      <c r="UEF263" s="330"/>
      <c r="UEG263" s="322"/>
      <c r="UEH263" s="332"/>
      <c r="UEI263" s="333"/>
      <c r="UEJ263" s="330"/>
      <c r="UEK263" s="322"/>
      <c r="UEL263" s="332"/>
      <c r="UEM263" s="333"/>
      <c r="UEN263" s="330"/>
      <c r="UEO263" s="322"/>
      <c r="UEP263" s="332"/>
      <c r="UEQ263" s="333"/>
      <c r="UER263" s="330"/>
      <c r="UES263" s="322"/>
      <c r="UET263" s="332"/>
      <c r="UEU263" s="333"/>
      <c r="UEV263" s="330"/>
      <c r="UEW263" s="322"/>
      <c r="UEX263" s="332"/>
      <c r="UEY263" s="333"/>
      <c r="UEZ263" s="330"/>
      <c r="UFA263" s="322"/>
      <c r="UFB263" s="332"/>
      <c r="UFC263" s="333"/>
      <c r="UFD263" s="330"/>
      <c r="UFE263" s="322"/>
      <c r="UFF263" s="332"/>
      <c r="UFG263" s="333"/>
      <c r="UFH263" s="330"/>
      <c r="UFI263" s="322"/>
      <c r="UFJ263" s="332"/>
      <c r="UFK263" s="333"/>
      <c r="UFL263" s="330"/>
      <c r="UFM263" s="322"/>
      <c r="UFN263" s="332"/>
      <c r="UFO263" s="333"/>
      <c r="UFP263" s="330"/>
      <c r="UFQ263" s="322"/>
      <c r="UFR263" s="332"/>
      <c r="UFS263" s="333"/>
      <c r="UFT263" s="330"/>
      <c r="UFU263" s="322"/>
      <c r="UFV263" s="332"/>
      <c r="UFW263" s="333"/>
      <c r="UFX263" s="330"/>
      <c r="UFY263" s="322"/>
      <c r="UFZ263" s="332"/>
      <c r="UGA263" s="333"/>
      <c r="UGB263" s="330"/>
      <c r="UGC263" s="322"/>
      <c r="UGD263" s="332"/>
      <c r="UGE263" s="333"/>
      <c r="UGF263" s="330"/>
      <c r="UGG263" s="322"/>
      <c r="UGH263" s="332"/>
      <c r="UGI263" s="333"/>
      <c r="UGJ263" s="330"/>
      <c r="UGK263" s="322"/>
      <c r="UGL263" s="332"/>
      <c r="UGM263" s="333"/>
      <c r="UGN263" s="330"/>
      <c r="UGO263" s="322"/>
      <c r="UGP263" s="332"/>
      <c r="UGQ263" s="333"/>
      <c r="UGR263" s="330"/>
      <c r="UGS263" s="322"/>
      <c r="UGT263" s="332"/>
      <c r="UGU263" s="333"/>
      <c r="UGV263" s="330"/>
      <c r="UGW263" s="322"/>
      <c r="UGX263" s="332"/>
      <c r="UGY263" s="333"/>
      <c r="UGZ263" s="330"/>
      <c r="UHA263" s="322"/>
      <c r="UHB263" s="332"/>
      <c r="UHC263" s="333"/>
      <c r="UHD263" s="330"/>
      <c r="UHE263" s="322"/>
      <c r="UHF263" s="332"/>
      <c r="UHG263" s="333"/>
      <c r="UHH263" s="330"/>
      <c r="UHI263" s="322"/>
      <c r="UHJ263" s="332"/>
      <c r="UHK263" s="333"/>
      <c r="UHL263" s="330"/>
      <c r="UHM263" s="322"/>
      <c r="UHN263" s="332"/>
      <c r="UHO263" s="333"/>
      <c r="UHP263" s="330"/>
      <c r="UHQ263" s="322"/>
      <c r="UHR263" s="332"/>
      <c r="UHS263" s="333"/>
      <c r="UHT263" s="330"/>
      <c r="UHU263" s="322"/>
      <c r="UHV263" s="332"/>
      <c r="UHW263" s="333"/>
      <c r="UHX263" s="330"/>
      <c r="UHY263" s="322"/>
      <c r="UHZ263" s="332"/>
      <c r="UIA263" s="333"/>
      <c r="UIB263" s="330"/>
      <c r="UIC263" s="322"/>
      <c r="UID263" s="332"/>
      <c r="UIE263" s="333"/>
      <c r="UIF263" s="330"/>
      <c r="UIG263" s="322"/>
      <c r="UIH263" s="332"/>
      <c r="UII263" s="333"/>
      <c r="UIJ263" s="330"/>
      <c r="UIK263" s="322"/>
      <c r="UIL263" s="332"/>
      <c r="UIM263" s="333"/>
      <c r="UIN263" s="330"/>
      <c r="UIO263" s="322"/>
      <c r="UIP263" s="332"/>
      <c r="UIQ263" s="333"/>
      <c r="UIR263" s="330"/>
      <c r="UIS263" s="322"/>
      <c r="UIT263" s="332"/>
      <c r="UIU263" s="333"/>
      <c r="UIV263" s="330"/>
      <c r="UIW263" s="322"/>
      <c r="UIX263" s="332"/>
      <c r="UIY263" s="333"/>
      <c r="UIZ263" s="330"/>
      <c r="UJA263" s="322"/>
      <c r="UJB263" s="332"/>
      <c r="UJC263" s="333"/>
      <c r="UJD263" s="330"/>
      <c r="UJE263" s="322"/>
      <c r="UJF263" s="332"/>
      <c r="UJG263" s="333"/>
      <c r="UJH263" s="330"/>
      <c r="UJI263" s="322"/>
      <c r="UJJ263" s="332"/>
      <c r="UJK263" s="333"/>
      <c r="UJL263" s="330"/>
      <c r="UJM263" s="322"/>
      <c r="UJN263" s="332"/>
      <c r="UJO263" s="333"/>
      <c r="UJP263" s="330"/>
      <c r="UJQ263" s="322"/>
      <c r="UJR263" s="332"/>
      <c r="UJS263" s="333"/>
      <c r="UJT263" s="330"/>
      <c r="UJU263" s="322"/>
      <c r="UJV263" s="332"/>
      <c r="UJW263" s="333"/>
      <c r="UJX263" s="330"/>
      <c r="UJY263" s="322"/>
      <c r="UJZ263" s="332"/>
      <c r="UKA263" s="333"/>
      <c r="UKB263" s="330"/>
      <c r="UKC263" s="322"/>
      <c r="UKD263" s="332"/>
      <c r="UKE263" s="333"/>
      <c r="UKF263" s="330"/>
      <c r="UKG263" s="322"/>
      <c r="UKH263" s="332"/>
      <c r="UKI263" s="333"/>
      <c r="UKJ263" s="330"/>
      <c r="UKK263" s="322"/>
      <c r="UKL263" s="332"/>
      <c r="UKM263" s="333"/>
      <c r="UKN263" s="330"/>
      <c r="UKO263" s="322"/>
      <c r="UKP263" s="332"/>
      <c r="UKQ263" s="333"/>
      <c r="UKR263" s="330"/>
      <c r="UKS263" s="322"/>
      <c r="UKT263" s="332"/>
      <c r="UKU263" s="333"/>
      <c r="UKV263" s="330"/>
      <c r="UKW263" s="322"/>
      <c r="UKX263" s="332"/>
      <c r="UKY263" s="333"/>
      <c r="UKZ263" s="330"/>
      <c r="ULA263" s="322"/>
      <c r="ULB263" s="332"/>
      <c r="ULC263" s="333"/>
      <c r="ULD263" s="330"/>
      <c r="ULE263" s="322"/>
      <c r="ULF263" s="332"/>
      <c r="ULG263" s="333"/>
      <c r="ULH263" s="330"/>
      <c r="ULI263" s="322"/>
      <c r="ULJ263" s="332"/>
      <c r="ULK263" s="333"/>
      <c r="ULL263" s="330"/>
      <c r="ULM263" s="322"/>
      <c r="ULN263" s="332"/>
      <c r="ULO263" s="333"/>
      <c r="ULP263" s="330"/>
      <c r="ULQ263" s="322"/>
      <c r="ULR263" s="332"/>
      <c r="ULS263" s="333"/>
      <c r="ULT263" s="330"/>
      <c r="ULU263" s="322"/>
      <c r="ULV263" s="332"/>
      <c r="ULW263" s="333"/>
      <c r="ULX263" s="330"/>
      <c r="ULY263" s="322"/>
      <c r="ULZ263" s="332"/>
      <c r="UMA263" s="333"/>
      <c r="UMB263" s="330"/>
      <c r="UMC263" s="322"/>
      <c r="UMD263" s="332"/>
      <c r="UME263" s="333"/>
      <c r="UMF263" s="330"/>
      <c r="UMG263" s="322"/>
      <c r="UMH263" s="332"/>
      <c r="UMI263" s="333"/>
      <c r="UMJ263" s="330"/>
      <c r="UMK263" s="322"/>
      <c r="UML263" s="332"/>
      <c r="UMM263" s="333"/>
      <c r="UMN263" s="330"/>
      <c r="UMO263" s="322"/>
      <c r="UMP263" s="332"/>
      <c r="UMQ263" s="333"/>
      <c r="UMR263" s="330"/>
      <c r="UMS263" s="322"/>
      <c r="UMT263" s="332"/>
      <c r="UMU263" s="333"/>
      <c r="UMV263" s="330"/>
      <c r="UMW263" s="322"/>
      <c r="UMX263" s="332"/>
      <c r="UMY263" s="333"/>
      <c r="UMZ263" s="330"/>
      <c r="UNA263" s="322"/>
      <c r="UNB263" s="332"/>
      <c r="UNC263" s="333"/>
      <c r="UND263" s="330"/>
      <c r="UNE263" s="322"/>
      <c r="UNF263" s="332"/>
      <c r="UNG263" s="333"/>
      <c r="UNH263" s="330"/>
      <c r="UNI263" s="322"/>
      <c r="UNJ263" s="332"/>
      <c r="UNK263" s="333"/>
      <c r="UNL263" s="330"/>
      <c r="UNM263" s="322"/>
      <c r="UNN263" s="332"/>
      <c r="UNO263" s="333"/>
      <c r="UNP263" s="330"/>
      <c r="UNQ263" s="322"/>
      <c r="UNR263" s="332"/>
      <c r="UNS263" s="333"/>
      <c r="UNT263" s="330"/>
      <c r="UNU263" s="322"/>
      <c r="UNV263" s="332"/>
      <c r="UNW263" s="333"/>
      <c r="UNX263" s="330"/>
      <c r="UNY263" s="322"/>
      <c r="UNZ263" s="332"/>
      <c r="UOA263" s="333"/>
      <c r="UOB263" s="330"/>
      <c r="UOC263" s="322"/>
      <c r="UOD263" s="332"/>
      <c r="UOE263" s="333"/>
      <c r="UOF263" s="330"/>
      <c r="UOG263" s="322"/>
      <c r="UOH263" s="332"/>
      <c r="UOI263" s="333"/>
      <c r="UOJ263" s="330"/>
      <c r="UOK263" s="322"/>
      <c r="UOL263" s="332"/>
      <c r="UOM263" s="333"/>
      <c r="UON263" s="330"/>
      <c r="UOO263" s="322"/>
      <c r="UOP263" s="332"/>
      <c r="UOQ263" s="333"/>
      <c r="UOR263" s="330"/>
      <c r="UOS263" s="322"/>
      <c r="UOT263" s="332"/>
      <c r="UOU263" s="333"/>
      <c r="UOV263" s="330"/>
      <c r="UOW263" s="322"/>
      <c r="UOX263" s="332"/>
      <c r="UOY263" s="333"/>
      <c r="UOZ263" s="330"/>
      <c r="UPA263" s="322"/>
      <c r="UPB263" s="332"/>
      <c r="UPC263" s="333"/>
      <c r="UPD263" s="330"/>
      <c r="UPE263" s="322"/>
      <c r="UPF263" s="332"/>
      <c r="UPG263" s="333"/>
      <c r="UPH263" s="330"/>
      <c r="UPI263" s="322"/>
      <c r="UPJ263" s="332"/>
      <c r="UPK263" s="333"/>
      <c r="UPL263" s="330"/>
      <c r="UPM263" s="322"/>
      <c r="UPN263" s="332"/>
      <c r="UPO263" s="333"/>
      <c r="UPP263" s="330"/>
      <c r="UPQ263" s="322"/>
      <c r="UPR263" s="332"/>
      <c r="UPS263" s="333"/>
      <c r="UPT263" s="330"/>
      <c r="UPU263" s="322"/>
      <c r="UPV263" s="332"/>
      <c r="UPW263" s="333"/>
      <c r="UPX263" s="330"/>
      <c r="UPY263" s="322"/>
      <c r="UPZ263" s="332"/>
      <c r="UQA263" s="333"/>
      <c r="UQB263" s="330"/>
      <c r="UQC263" s="322"/>
      <c r="UQD263" s="332"/>
      <c r="UQE263" s="333"/>
      <c r="UQF263" s="330"/>
      <c r="UQG263" s="322"/>
      <c r="UQH263" s="332"/>
      <c r="UQI263" s="333"/>
      <c r="UQJ263" s="330"/>
      <c r="UQK263" s="322"/>
      <c r="UQL263" s="332"/>
      <c r="UQM263" s="333"/>
      <c r="UQN263" s="330"/>
      <c r="UQO263" s="322"/>
      <c r="UQP263" s="332"/>
      <c r="UQQ263" s="333"/>
      <c r="UQR263" s="330"/>
      <c r="UQS263" s="322"/>
      <c r="UQT263" s="332"/>
      <c r="UQU263" s="333"/>
      <c r="UQV263" s="330"/>
      <c r="UQW263" s="322"/>
      <c r="UQX263" s="332"/>
      <c r="UQY263" s="333"/>
      <c r="UQZ263" s="330"/>
      <c r="URA263" s="322"/>
      <c r="URB263" s="332"/>
      <c r="URC263" s="333"/>
      <c r="URD263" s="330"/>
      <c r="URE263" s="322"/>
      <c r="URF263" s="332"/>
      <c r="URG263" s="333"/>
      <c r="URH263" s="330"/>
      <c r="URI263" s="322"/>
      <c r="URJ263" s="332"/>
      <c r="URK263" s="333"/>
      <c r="URL263" s="330"/>
      <c r="URM263" s="322"/>
      <c r="URN263" s="332"/>
      <c r="URO263" s="333"/>
      <c r="URP263" s="330"/>
      <c r="URQ263" s="322"/>
      <c r="URR263" s="332"/>
      <c r="URS263" s="333"/>
      <c r="URT263" s="330"/>
      <c r="URU263" s="322"/>
      <c r="URV263" s="332"/>
      <c r="URW263" s="333"/>
      <c r="URX263" s="330"/>
      <c r="URY263" s="322"/>
      <c r="URZ263" s="332"/>
      <c r="USA263" s="333"/>
      <c r="USB263" s="330"/>
      <c r="USC263" s="322"/>
      <c r="USD263" s="332"/>
      <c r="USE263" s="333"/>
      <c r="USF263" s="330"/>
      <c r="USG263" s="322"/>
      <c r="USH263" s="332"/>
      <c r="USI263" s="333"/>
      <c r="USJ263" s="330"/>
      <c r="USK263" s="322"/>
      <c r="USL263" s="332"/>
      <c r="USM263" s="333"/>
      <c r="USN263" s="330"/>
      <c r="USO263" s="322"/>
      <c r="USP263" s="332"/>
      <c r="USQ263" s="333"/>
      <c r="USR263" s="330"/>
      <c r="USS263" s="322"/>
      <c r="UST263" s="332"/>
      <c r="USU263" s="333"/>
      <c r="USV263" s="330"/>
      <c r="USW263" s="322"/>
      <c r="USX263" s="332"/>
      <c r="USY263" s="333"/>
      <c r="USZ263" s="330"/>
      <c r="UTA263" s="322"/>
      <c r="UTB263" s="332"/>
      <c r="UTC263" s="333"/>
      <c r="UTD263" s="330"/>
      <c r="UTE263" s="322"/>
      <c r="UTF263" s="332"/>
      <c r="UTG263" s="333"/>
      <c r="UTH263" s="330"/>
      <c r="UTI263" s="322"/>
      <c r="UTJ263" s="332"/>
      <c r="UTK263" s="333"/>
      <c r="UTL263" s="330"/>
      <c r="UTM263" s="322"/>
      <c r="UTN263" s="332"/>
      <c r="UTO263" s="333"/>
      <c r="UTP263" s="330"/>
      <c r="UTQ263" s="322"/>
      <c r="UTR263" s="332"/>
      <c r="UTS263" s="333"/>
      <c r="UTT263" s="330"/>
      <c r="UTU263" s="322"/>
      <c r="UTV263" s="332"/>
      <c r="UTW263" s="333"/>
      <c r="UTX263" s="330"/>
      <c r="UTY263" s="322"/>
      <c r="UTZ263" s="332"/>
      <c r="UUA263" s="333"/>
      <c r="UUB263" s="330"/>
      <c r="UUC263" s="322"/>
      <c r="UUD263" s="332"/>
      <c r="UUE263" s="333"/>
      <c r="UUF263" s="330"/>
      <c r="UUG263" s="322"/>
      <c r="UUH263" s="332"/>
      <c r="UUI263" s="333"/>
      <c r="UUJ263" s="330"/>
      <c r="UUK263" s="322"/>
      <c r="UUL263" s="332"/>
      <c r="UUM263" s="333"/>
      <c r="UUN263" s="330"/>
      <c r="UUO263" s="322"/>
      <c r="UUP263" s="332"/>
      <c r="UUQ263" s="333"/>
      <c r="UUR263" s="330"/>
      <c r="UUS263" s="322"/>
      <c r="UUT263" s="332"/>
      <c r="UUU263" s="333"/>
      <c r="UUV263" s="330"/>
      <c r="UUW263" s="322"/>
      <c r="UUX263" s="332"/>
      <c r="UUY263" s="333"/>
      <c r="UUZ263" s="330"/>
      <c r="UVA263" s="322"/>
      <c r="UVB263" s="332"/>
      <c r="UVC263" s="333"/>
      <c r="UVD263" s="330"/>
      <c r="UVE263" s="322"/>
      <c r="UVF263" s="332"/>
      <c r="UVG263" s="333"/>
      <c r="UVH263" s="330"/>
      <c r="UVI263" s="322"/>
      <c r="UVJ263" s="332"/>
      <c r="UVK263" s="333"/>
      <c r="UVL263" s="330"/>
      <c r="UVM263" s="322"/>
      <c r="UVN263" s="332"/>
      <c r="UVO263" s="333"/>
      <c r="UVP263" s="330"/>
      <c r="UVQ263" s="322"/>
      <c r="UVR263" s="332"/>
      <c r="UVS263" s="333"/>
      <c r="UVT263" s="330"/>
      <c r="UVU263" s="322"/>
      <c r="UVV263" s="332"/>
      <c r="UVW263" s="333"/>
      <c r="UVX263" s="330"/>
      <c r="UVY263" s="322"/>
      <c r="UVZ263" s="332"/>
      <c r="UWA263" s="333"/>
      <c r="UWB263" s="330"/>
      <c r="UWC263" s="322"/>
      <c r="UWD263" s="332"/>
      <c r="UWE263" s="333"/>
      <c r="UWF263" s="330"/>
      <c r="UWG263" s="322"/>
      <c r="UWH263" s="332"/>
      <c r="UWI263" s="333"/>
      <c r="UWJ263" s="330"/>
      <c r="UWK263" s="322"/>
      <c r="UWL263" s="332"/>
      <c r="UWM263" s="333"/>
      <c r="UWN263" s="330"/>
      <c r="UWO263" s="322"/>
      <c r="UWP263" s="332"/>
      <c r="UWQ263" s="333"/>
      <c r="UWR263" s="330"/>
      <c r="UWS263" s="322"/>
      <c r="UWT263" s="332"/>
      <c r="UWU263" s="333"/>
      <c r="UWV263" s="330"/>
      <c r="UWW263" s="322"/>
      <c r="UWX263" s="332"/>
      <c r="UWY263" s="333"/>
      <c r="UWZ263" s="330"/>
      <c r="UXA263" s="322"/>
      <c r="UXB263" s="332"/>
      <c r="UXC263" s="333"/>
      <c r="UXD263" s="330"/>
      <c r="UXE263" s="322"/>
      <c r="UXF263" s="332"/>
      <c r="UXG263" s="333"/>
      <c r="UXH263" s="330"/>
      <c r="UXI263" s="322"/>
      <c r="UXJ263" s="332"/>
      <c r="UXK263" s="333"/>
      <c r="UXL263" s="330"/>
      <c r="UXM263" s="322"/>
      <c r="UXN263" s="332"/>
      <c r="UXO263" s="333"/>
      <c r="UXP263" s="330"/>
      <c r="UXQ263" s="322"/>
      <c r="UXR263" s="332"/>
      <c r="UXS263" s="333"/>
      <c r="UXT263" s="330"/>
      <c r="UXU263" s="322"/>
      <c r="UXV263" s="332"/>
      <c r="UXW263" s="333"/>
      <c r="UXX263" s="330"/>
      <c r="UXY263" s="322"/>
      <c r="UXZ263" s="332"/>
      <c r="UYA263" s="333"/>
      <c r="UYB263" s="330"/>
      <c r="UYC263" s="322"/>
      <c r="UYD263" s="332"/>
      <c r="UYE263" s="333"/>
      <c r="UYF263" s="330"/>
      <c r="UYG263" s="322"/>
      <c r="UYH263" s="332"/>
      <c r="UYI263" s="333"/>
      <c r="UYJ263" s="330"/>
      <c r="UYK263" s="322"/>
      <c r="UYL263" s="332"/>
      <c r="UYM263" s="333"/>
      <c r="UYN263" s="330"/>
      <c r="UYO263" s="322"/>
      <c r="UYP263" s="332"/>
      <c r="UYQ263" s="333"/>
      <c r="UYR263" s="330"/>
      <c r="UYS263" s="322"/>
      <c r="UYT263" s="332"/>
      <c r="UYU263" s="333"/>
      <c r="UYV263" s="330"/>
      <c r="UYW263" s="322"/>
      <c r="UYX263" s="332"/>
      <c r="UYY263" s="333"/>
      <c r="UYZ263" s="330"/>
      <c r="UZA263" s="322"/>
      <c r="UZB263" s="332"/>
      <c r="UZC263" s="333"/>
      <c r="UZD263" s="330"/>
      <c r="UZE263" s="322"/>
      <c r="UZF263" s="332"/>
      <c r="UZG263" s="333"/>
      <c r="UZH263" s="330"/>
      <c r="UZI263" s="322"/>
      <c r="UZJ263" s="332"/>
      <c r="UZK263" s="333"/>
      <c r="UZL263" s="330"/>
      <c r="UZM263" s="322"/>
      <c r="UZN263" s="332"/>
      <c r="UZO263" s="333"/>
      <c r="UZP263" s="330"/>
      <c r="UZQ263" s="322"/>
      <c r="UZR263" s="332"/>
      <c r="UZS263" s="333"/>
      <c r="UZT263" s="330"/>
      <c r="UZU263" s="322"/>
      <c r="UZV263" s="332"/>
      <c r="UZW263" s="333"/>
      <c r="UZX263" s="330"/>
      <c r="UZY263" s="322"/>
      <c r="UZZ263" s="332"/>
      <c r="VAA263" s="333"/>
      <c r="VAB263" s="330"/>
      <c r="VAC263" s="322"/>
      <c r="VAD263" s="332"/>
      <c r="VAE263" s="333"/>
      <c r="VAF263" s="330"/>
      <c r="VAG263" s="322"/>
      <c r="VAH263" s="332"/>
      <c r="VAI263" s="333"/>
      <c r="VAJ263" s="330"/>
      <c r="VAK263" s="322"/>
      <c r="VAL263" s="332"/>
      <c r="VAM263" s="333"/>
      <c r="VAN263" s="330"/>
      <c r="VAO263" s="322"/>
      <c r="VAP263" s="332"/>
      <c r="VAQ263" s="333"/>
      <c r="VAR263" s="330"/>
      <c r="VAS263" s="322"/>
      <c r="VAT263" s="332"/>
      <c r="VAU263" s="333"/>
      <c r="VAV263" s="330"/>
      <c r="VAW263" s="322"/>
      <c r="VAX263" s="332"/>
      <c r="VAY263" s="333"/>
      <c r="VAZ263" s="330"/>
      <c r="VBA263" s="322"/>
      <c r="VBB263" s="332"/>
      <c r="VBC263" s="333"/>
      <c r="VBD263" s="330"/>
      <c r="VBE263" s="322"/>
      <c r="VBF263" s="332"/>
      <c r="VBG263" s="333"/>
      <c r="VBH263" s="330"/>
      <c r="VBI263" s="322"/>
      <c r="VBJ263" s="332"/>
      <c r="VBK263" s="333"/>
      <c r="VBL263" s="330"/>
      <c r="VBM263" s="322"/>
      <c r="VBN263" s="332"/>
      <c r="VBO263" s="333"/>
      <c r="VBP263" s="330"/>
      <c r="VBQ263" s="322"/>
      <c r="VBR263" s="332"/>
      <c r="VBS263" s="333"/>
      <c r="VBT263" s="330"/>
      <c r="VBU263" s="322"/>
      <c r="VBV263" s="332"/>
      <c r="VBW263" s="333"/>
      <c r="VBX263" s="330"/>
      <c r="VBY263" s="322"/>
      <c r="VBZ263" s="332"/>
      <c r="VCA263" s="333"/>
      <c r="VCB263" s="330"/>
      <c r="VCC263" s="322"/>
      <c r="VCD263" s="332"/>
      <c r="VCE263" s="333"/>
      <c r="VCF263" s="330"/>
      <c r="VCG263" s="322"/>
      <c r="VCH263" s="332"/>
      <c r="VCI263" s="333"/>
      <c r="VCJ263" s="330"/>
      <c r="VCK263" s="322"/>
      <c r="VCL263" s="332"/>
      <c r="VCM263" s="333"/>
      <c r="VCN263" s="330"/>
      <c r="VCO263" s="322"/>
      <c r="VCP263" s="332"/>
      <c r="VCQ263" s="333"/>
      <c r="VCR263" s="330"/>
      <c r="VCS263" s="322"/>
      <c r="VCT263" s="332"/>
      <c r="VCU263" s="333"/>
      <c r="VCV263" s="330"/>
      <c r="VCW263" s="322"/>
      <c r="VCX263" s="332"/>
      <c r="VCY263" s="333"/>
      <c r="VCZ263" s="330"/>
      <c r="VDA263" s="322"/>
      <c r="VDB263" s="332"/>
      <c r="VDC263" s="333"/>
      <c r="VDD263" s="330"/>
      <c r="VDE263" s="322"/>
      <c r="VDF263" s="332"/>
      <c r="VDG263" s="333"/>
      <c r="VDH263" s="330"/>
      <c r="VDI263" s="322"/>
      <c r="VDJ263" s="332"/>
      <c r="VDK263" s="333"/>
      <c r="VDL263" s="330"/>
      <c r="VDM263" s="322"/>
      <c r="VDN263" s="332"/>
      <c r="VDO263" s="333"/>
      <c r="VDP263" s="330"/>
      <c r="VDQ263" s="322"/>
      <c r="VDR263" s="332"/>
      <c r="VDS263" s="333"/>
      <c r="VDT263" s="330"/>
      <c r="VDU263" s="322"/>
      <c r="VDV263" s="332"/>
      <c r="VDW263" s="333"/>
      <c r="VDX263" s="330"/>
      <c r="VDY263" s="322"/>
      <c r="VDZ263" s="332"/>
      <c r="VEA263" s="333"/>
      <c r="VEB263" s="330"/>
      <c r="VEC263" s="322"/>
      <c r="VED263" s="332"/>
      <c r="VEE263" s="333"/>
      <c r="VEF263" s="330"/>
      <c r="VEG263" s="322"/>
      <c r="VEH263" s="332"/>
      <c r="VEI263" s="333"/>
      <c r="VEJ263" s="330"/>
      <c r="VEK263" s="322"/>
      <c r="VEL263" s="332"/>
      <c r="VEM263" s="333"/>
      <c r="VEN263" s="330"/>
      <c r="VEO263" s="322"/>
      <c r="VEP263" s="332"/>
      <c r="VEQ263" s="333"/>
      <c r="VER263" s="330"/>
      <c r="VES263" s="322"/>
      <c r="VET263" s="332"/>
      <c r="VEU263" s="333"/>
      <c r="VEV263" s="330"/>
      <c r="VEW263" s="322"/>
      <c r="VEX263" s="332"/>
      <c r="VEY263" s="333"/>
      <c r="VEZ263" s="330"/>
      <c r="VFA263" s="322"/>
      <c r="VFB263" s="332"/>
      <c r="VFC263" s="333"/>
      <c r="VFD263" s="330"/>
      <c r="VFE263" s="322"/>
      <c r="VFF263" s="332"/>
      <c r="VFG263" s="333"/>
      <c r="VFH263" s="330"/>
      <c r="VFI263" s="322"/>
      <c r="VFJ263" s="332"/>
      <c r="VFK263" s="333"/>
      <c r="VFL263" s="330"/>
      <c r="VFM263" s="322"/>
      <c r="VFN263" s="332"/>
      <c r="VFO263" s="333"/>
      <c r="VFP263" s="330"/>
      <c r="VFQ263" s="322"/>
      <c r="VFR263" s="332"/>
      <c r="VFS263" s="333"/>
      <c r="VFT263" s="330"/>
      <c r="VFU263" s="322"/>
      <c r="VFV263" s="332"/>
      <c r="VFW263" s="333"/>
      <c r="VFX263" s="330"/>
      <c r="VFY263" s="322"/>
      <c r="VFZ263" s="332"/>
      <c r="VGA263" s="333"/>
      <c r="VGB263" s="330"/>
      <c r="VGC263" s="322"/>
      <c r="VGD263" s="332"/>
      <c r="VGE263" s="333"/>
      <c r="VGF263" s="330"/>
      <c r="VGG263" s="322"/>
      <c r="VGH263" s="332"/>
      <c r="VGI263" s="333"/>
      <c r="VGJ263" s="330"/>
      <c r="VGK263" s="322"/>
      <c r="VGL263" s="332"/>
      <c r="VGM263" s="333"/>
      <c r="VGN263" s="330"/>
      <c r="VGO263" s="322"/>
      <c r="VGP263" s="332"/>
      <c r="VGQ263" s="333"/>
      <c r="VGR263" s="330"/>
      <c r="VGS263" s="322"/>
      <c r="VGT263" s="332"/>
      <c r="VGU263" s="333"/>
      <c r="VGV263" s="330"/>
      <c r="VGW263" s="322"/>
      <c r="VGX263" s="332"/>
      <c r="VGY263" s="333"/>
      <c r="VGZ263" s="330"/>
      <c r="VHA263" s="322"/>
      <c r="VHB263" s="332"/>
      <c r="VHC263" s="333"/>
      <c r="VHD263" s="330"/>
      <c r="VHE263" s="322"/>
      <c r="VHF263" s="332"/>
      <c r="VHG263" s="333"/>
      <c r="VHH263" s="330"/>
      <c r="VHI263" s="322"/>
      <c r="VHJ263" s="332"/>
      <c r="VHK263" s="333"/>
      <c r="VHL263" s="330"/>
      <c r="VHM263" s="322"/>
      <c r="VHN263" s="332"/>
      <c r="VHO263" s="333"/>
      <c r="VHP263" s="330"/>
      <c r="VHQ263" s="322"/>
      <c r="VHR263" s="332"/>
      <c r="VHS263" s="333"/>
      <c r="VHT263" s="330"/>
      <c r="VHU263" s="322"/>
      <c r="VHV263" s="332"/>
      <c r="VHW263" s="333"/>
      <c r="VHX263" s="330"/>
      <c r="VHY263" s="322"/>
      <c r="VHZ263" s="332"/>
      <c r="VIA263" s="333"/>
      <c r="VIB263" s="330"/>
      <c r="VIC263" s="322"/>
      <c r="VID263" s="332"/>
      <c r="VIE263" s="333"/>
      <c r="VIF263" s="330"/>
      <c r="VIG263" s="322"/>
      <c r="VIH263" s="332"/>
      <c r="VII263" s="333"/>
      <c r="VIJ263" s="330"/>
      <c r="VIK263" s="322"/>
      <c r="VIL263" s="332"/>
      <c r="VIM263" s="333"/>
      <c r="VIN263" s="330"/>
      <c r="VIO263" s="322"/>
      <c r="VIP263" s="332"/>
      <c r="VIQ263" s="333"/>
      <c r="VIR263" s="330"/>
      <c r="VIS263" s="322"/>
      <c r="VIT263" s="332"/>
      <c r="VIU263" s="333"/>
      <c r="VIV263" s="330"/>
      <c r="VIW263" s="322"/>
      <c r="VIX263" s="332"/>
      <c r="VIY263" s="333"/>
      <c r="VIZ263" s="330"/>
      <c r="VJA263" s="322"/>
      <c r="VJB263" s="332"/>
      <c r="VJC263" s="333"/>
      <c r="VJD263" s="330"/>
      <c r="VJE263" s="322"/>
      <c r="VJF263" s="332"/>
      <c r="VJG263" s="333"/>
      <c r="VJH263" s="330"/>
      <c r="VJI263" s="322"/>
      <c r="VJJ263" s="332"/>
      <c r="VJK263" s="333"/>
      <c r="VJL263" s="330"/>
      <c r="VJM263" s="322"/>
      <c r="VJN263" s="332"/>
      <c r="VJO263" s="333"/>
      <c r="VJP263" s="330"/>
      <c r="VJQ263" s="322"/>
      <c r="VJR263" s="332"/>
      <c r="VJS263" s="333"/>
      <c r="VJT263" s="330"/>
      <c r="VJU263" s="322"/>
      <c r="VJV263" s="332"/>
      <c r="VJW263" s="333"/>
      <c r="VJX263" s="330"/>
      <c r="VJY263" s="322"/>
      <c r="VJZ263" s="332"/>
      <c r="VKA263" s="333"/>
      <c r="VKB263" s="330"/>
      <c r="VKC263" s="322"/>
      <c r="VKD263" s="332"/>
      <c r="VKE263" s="333"/>
      <c r="VKF263" s="330"/>
      <c r="VKG263" s="322"/>
      <c r="VKH263" s="332"/>
      <c r="VKI263" s="333"/>
      <c r="VKJ263" s="330"/>
      <c r="VKK263" s="322"/>
      <c r="VKL263" s="332"/>
      <c r="VKM263" s="333"/>
      <c r="VKN263" s="330"/>
      <c r="VKO263" s="322"/>
      <c r="VKP263" s="332"/>
      <c r="VKQ263" s="333"/>
      <c r="VKR263" s="330"/>
      <c r="VKS263" s="322"/>
      <c r="VKT263" s="332"/>
      <c r="VKU263" s="333"/>
      <c r="VKV263" s="330"/>
      <c r="VKW263" s="322"/>
      <c r="VKX263" s="332"/>
      <c r="VKY263" s="333"/>
      <c r="VKZ263" s="330"/>
      <c r="VLA263" s="322"/>
      <c r="VLB263" s="332"/>
      <c r="VLC263" s="333"/>
      <c r="VLD263" s="330"/>
      <c r="VLE263" s="322"/>
      <c r="VLF263" s="332"/>
      <c r="VLG263" s="333"/>
      <c r="VLH263" s="330"/>
      <c r="VLI263" s="322"/>
      <c r="VLJ263" s="332"/>
      <c r="VLK263" s="333"/>
      <c r="VLL263" s="330"/>
      <c r="VLM263" s="322"/>
      <c r="VLN263" s="332"/>
      <c r="VLO263" s="333"/>
      <c r="VLP263" s="330"/>
      <c r="VLQ263" s="322"/>
      <c r="VLR263" s="332"/>
      <c r="VLS263" s="333"/>
      <c r="VLT263" s="330"/>
      <c r="VLU263" s="322"/>
      <c r="VLV263" s="332"/>
      <c r="VLW263" s="333"/>
      <c r="VLX263" s="330"/>
      <c r="VLY263" s="322"/>
      <c r="VLZ263" s="332"/>
      <c r="VMA263" s="333"/>
      <c r="VMB263" s="330"/>
      <c r="VMC263" s="322"/>
      <c r="VMD263" s="332"/>
      <c r="VME263" s="333"/>
      <c r="VMF263" s="330"/>
      <c r="VMG263" s="322"/>
      <c r="VMH263" s="332"/>
      <c r="VMI263" s="333"/>
      <c r="VMJ263" s="330"/>
      <c r="VMK263" s="322"/>
      <c r="VML263" s="332"/>
      <c r="VMM263" s="333"/>
      <c r="VMN263" s="330"/>
      <c r="VMO263" s="322"/>
      <c r="VMP263" s="332"/>
      <c r="VMQ263" s="333"/>
      <c r="VMR263" s="330"/>
      <c r="VMS263" s="322"/>
      <c r="VMT263" s="332"/>
      <c r="VMU263" s="333"/>
      <c r="VMV263" s="330"/>
      <c r="VMW263" s="322"/>
      <c r="VMX263" s="332"/>
      <c r="VMY263" s="333"/>
      <c r="VMZ263" s="330"/>
      <c r="VNA263" s="322"/>
      <c r="VNB263" s="332"/>
      <c r="VNC263" s="333"/>
      <c r="VND263" s="330"/>
      <c r="VNE263" s="322"/>
      <c r="VNF263" s="332"/>
      <c r="VNG263" s="333"/>
      <c r="VNH263" s="330"/>
      <c r="VNI263" s="322"/>
      <c r="VNJ263" s="332"/>
      <c r="VNK263" s="333"/>
      <c r="VNL263" s="330"/>
      <c r="VNM263" s="322"/>
      <c r="VNN263" s="332"/>
      <c r="VNO263" s="333"/>
      <c r="VNP263" s="330"/>
      <c r="VNQ263" s="322"/>
      <c r="VNR263" s="332"/>
      <c r="VNS263" s="333"/>
      <c r="VNT263" s="330"/>
      <c r="VNU263" s="322"/>
      <c r="VNV263" s="332"/>
      <c r="VNW263" s="333"/>
      <c r="VNX263" s="330"/>
      <c r="VNY263" s="322"/>
      <c r="VNZ263" s="332"/>
      <c r="VOA263" s="333"/>
      <c r="VOB263" s="330"/>
      <c r="VOC263" s="322"/>
      <c r="VOD263" s="332"/>
      <c r="VOE263" s="333"/>
      <c r="VOF263" s="330"/>
      <c r="VOG263" s="322"/>
      <c r="VOH263" s="332"/>
      <c r="VOI263" s="333"/>
      <c r="VOJ263" s="330"/>
      <c r="VOK263" s="322"/>
      <c r="VOL263" s="332"/>
      <c r="VOM263" s="333"/>
      <c r="VON263" s="330"/>
      <c r="VOO263" s="322"/>
      <c r="VOP263" s="332"/>
      <c r="VOQ263" s="333"/>
      <c r="VOR263" s="330"/>
      <c r="VOS263" s="322"/>
      <c r="VOT263" s="332"/>
      <c r="VOU263" s="333"/>
      <c r="VOV263" s="330"/>
      <c r="VOW263" s="322"/>
      <c r="VOX263" s="332"/>
      <c r="VOY263" s="333"/>
      <c r="VOZ263" s="330"/>
      <c r="VPA263" s="322"/>
      <c r="VPB263" s="332"/>
      <c r="VPC263" s="333"/>
      <c r="VPD263" s="330"/>
      <c r="VPE263" s="322"/>
      <c r="VPF263" s="332"/>
      <c r="VPG263" s="333"/>
      <c r="VPH263" s="330"/>
      <c r="VPI263" s="322"/>
      <c r="VPJ263" s="332"/>
      <c r="VPK263" s="333"/>
      <c r="VPL263" s="330"/>
      <c r="VPM263" s="322"/>
      <c r="VPN263" s="332"/>
      <c r="VPO263" s="333"/>
      <c r="VPP263" s="330"/>
      <c r="VPQ263" s="322"/>
      <c r="VPR263" s="332"/>
      <c r="VPS263" s="333"/>
      <c r="VPT263" s="330"/>
      <c r="VPU263" s="322"/>
      <c r="VPV263" s="332"/>
      <c r="VPW263" s="333"/>
      <c r="VPX263" s="330"/>
      <c r="VPY263" s="322"/>
      <c r="VPZ263" s="332"/>
      <c r="VQA263" s="333"/>
      <c r="VQB263" s="330"/>
      <c r="VQC263" s="322"/>
      <c r="VQD263" s="332"/>
      <c r="VQE263" s="333"/>
      <c r="VQF263" s="330"/>
      <c r="VQG263" s="322"/>
      <c r="VQH263" s="332"/>
      <c r="VQI263" s="333"/>
      <c r="VQJ263" s="330"/>
      <c r="VQK263" s="322"/>
      <c r="VQL263" s="332"/>
      <c r="VQM263" s="333"/>
      <c r="VQN263" s="330"/>
      <c r="VQO263" s="322"/>
      <c r="VQP263" s="332"/>
      <c r="VQQ263" s="333"/>
      <c r="VQR263" s="330"/>
      <c r="VQS263" s="322"/>
      <c r="VQT263" s="332"/>
      <c r="VQU263" s="333"/>
      <c r="VQV263" s="330"/>
      <c r="VQW263" s="322"/>
      <c r="VQX263" s="332"/>
      <c r="VQY263" s="333"/>
      <c r="VQZ263" s="330"/>
      <c r="VRA263" s="322"/>
      <c r="VRB263" s="332"/>
      <c r="VRC263" s="333"/>
      <c r="VRD263" s="330"/>
      <c r="VRE263" s="322"/>
      <c r="VRF263" s="332"/>
      <c r="VRG263" s="333"/>
      <c r="VRH263" s="330"/>
      <c r="VRI263" s="322"/>
      <c r="VRJ263" s="332"/>
      <c r="VRK263" s="333"/>
      <c r="VRL263" s="330"/>
      <c r="VRM263" s="322"/>
      <c r="VRN263" s="332"/>
      <c r="VRO263" s="333"/>
      <c r="VRP263" s="330"/>
      <c r="VRQ263" s="322"/>
      <c r="VRR263" s="332"/>
      <c r="VRS263" s="333"/>
      <c r="VRT263" s="330"/>
      <c r="VRU263" s="322"/>
      <c r="VRV263" s="332"/>
      <c r="VRW263" s="333"/>
      <c r="VRX263" s="330"/>
      <c r="VRY263" s="322"/>
      <c r="VRZ263" s="332"/>
      <c r="VSA263" s="333"/>
      <c r="VSB263" s="330"/>
      <c r="VSC263" s="322"/>
      <c r="VSD263" s="332"/>
      <c r="VSE263" s="333"/>
      <c r="VSF263" s="330"/>
      <c r="VSG263" s="322"/>
      <c r="VSH263" s="332"/>
      <c r="VSI263" s="333"/>
      <c r="VSJ263" s="330"/>
      <c r="VSK263" s="322"/>
      <c r="VSL263" s="332"/>
      <c r="VSM263" s="333"/>
      <c r="VSN263" s="330"/>
      <c r="VSO263" s="322"/>
      <c r="VSP263" s="332"/>
      <c r="VSQ263" s="333"/>
      <c r="VSR263" s="330"/>
      <c r="VSS263" s="322"/>
      <c r="VST263" s="332"/>
      <c r="VSU263" s="333"/>
      <c r="VSV263" s="330"/>
      <c r="VSW263" s="322"/>
      <c r="VSX263" s="332"/>
      <c r="VSY263" s="333"/>
      <c r="VSZ263" s="330"/>
      <c r="VTA263" s="322"/>
      <c r="VTB263" s="332"/>
      <c r="VTC263" s="333"/>
      <c r="VTD263" s="330"/>
      <c r="VTE263" s="322"/>
      <c r="VTF263" s="332"/>
      <c r="VTG263" s="333"/>
      <c r="VTH263" s="330"/>
      <c r="VTI263" s="322"/>
      <c r="VTJ263" s="332"/>
      <c r="VTK263" s="333"/>
      <c r="VTL263" s="330"/>
      <c r="VTM263" s="322"/>
      <c r="VTN263" s="332"/>
      <c r="VTO263" s="333"/>
      <c r="VTP263" s="330"/>
      <c r="VTQ263" s="322"/>
      <c r="VTR263" s="332"/>
      <c r="VTS263" s="333"/>
      <c r="VTT263" s="330"/>
      <c r="VTU263" s="322"/>
      <c r="VTV263" s="332"/>
      <c r="VTW263" s="333"/>
      <c r="VTX263" s="330"/>
      <c r="VTY263" s="322"/>
      <c r="VTZ263" s="332"/>
      <c r="VUA263" s="333"/>
      <c r="VUB263" s="330"/>
      <c r="VUC263" s="322"/>
      <c r="VUD263" s="332"/>
      <c r="VUE263" s="333"/>
      <c r="VUF263" s="330"/>
      <c r="VUG263" s="322"/>
      <c r="VUH263" s="332"/>
      <c r="VUI263" s="333"/>
      <c r="VUJ263" s="330"/>
      <c r="VUK263" s="322"/>
      <c r="VUL263" s="332"/>
      <c r="VUM263" s="333"/>
      <c r="VUN263" s="330"/>
      <c r="VUO263" s="322"/>
      <c r="VUP263" s="332"/>
      <c r="VUQ263" s="333"/>
      <c r="VUR263" s="330"/>
      <c r="VUS263" s="322"/>
      <c r="VUT263" s="332"/>
      <c r="VUU263" s="333"/>
      <c r="VUV263" s="330"/>
      <c r="VUW263" s="322"/>
      <c r="VUX263" s="332"/>
      <c r="VUY263" s="333"/>
      <c r="VUZ263" s="330"/>
      <c r="VVA263" s="322"/>
      <c r="VVB263" s="332"/>
      <c r="VVC263" s="333"/>
      <c r="VVD263" s="330"/>
      <c r="VVE263" s="322"/>
      <c r="VVF263" s="332"/>
      <c r="VVG263" s="333"/>
      <c r="VVH263" s="330"/>
      <c r="VVI263" s="322"/>
      <c r="VVJ263" s="332"/>
      <c r="VVK263" s="333"/>
      <c r="VVL263" s="330"/>
      <c r="VVM263" s="322"/>
      <c r="VVN263" s="332"/>
      <c r="VVO263" s="333"/>
      <c r="VVP263" s="330"/>
      <c r="VVQ263" s="322"/>
      <c r="VVR263" s="332"/>
      <c r="VVS263" s="333"/>
      <c r="VVT263" s="330"/>
      <c r="VVU263" s="322"/>
      <c r="VVV263" s="332"/>
      <c r="VVW263" s="333"/>
      <c r="VVX263" s="330"/>
      <c r="VVY263" s="322"/>
      <c r="VVZ263" s="332"/>
      <c r="VWA263" s="333"/>
      <c r="VWB263" s="330"/>
      <c r="VWC263" s="322"/>
      <c r="VWD263" s="332"/>
      <c r="VWE263" s="333"/>
      <c r="VWF263" s="330"/>
      <c r="VWG263" s="322"/>
      <c r="VWH263" s="332"/>
      <c r="VWI263" s="333"/>
      <c r="VWJ263" s="330"/>
      <c r="VWK263" s="322"/>
      <c r="VWL263" s="332"/>
      <c r="VWM263" s="333"/>
      <c r="VWN263" s="330"/>
      <c r="VWO263" s="322"/>
      <c r="VWP263" s="332"/>
      <c r="VWQ263" s="333"/>
      <c r="VWR263" s="330"/>
      <c r="VWS263" s="322"/>
      <c r="VWT263" s="332"/>
      <c r="VWU263" s="333"/>
      <c r="VWV263" s="330"/>
      <c r="VWW263" s="322"/>
      <c r="VWX263" s="332"/>
      <c r="VWY263" s="333"/>
      <c r="VWZ263" s="330"/>
      <c r="VXA263" s="322"/>
      <c r="VXB263" s="332"/>
      <c r="VXC263" s="333"/>
      <c r="VXD263" s="330"/>
      <c r="VXE263" s="322"/>
      <c r="VXF263" s="332"/>
      <c r="VXG263" s="333"/>
      <c r="VXH263" s="330"/>
      <c r="VXI263" s="322"/>
      <c r="VXJ263" s="332"/>
      <c r="VXK263" s="333"/>
      <c r="VXL263" s="330"/>
      <c r="VXM263" s="322"/>
      <c r="VXN263" s="332"/>
      <c r="VXO263" s="333"/>
      <c r="VXP263" s="330"/>
      <c r="VXQ263" s="322"/>
      <c r="VXR263" s="332"/>
      <c r="VXS263" s="333"/>
      <c r="VXT263" s="330"/>
      <c r="VXU263" s="322"/>
      <c r="VXV263" s="332"/>
      <c r="VXW263" s="333"/>
      <c r="VXX263" s="330"/>
      <c r="VXY263" s="322"/>
      <c r="VXZ263" s="332"/>
      <c r="VYA263" s="333"/>
      <c r="VYB263" s="330"/>
      <c r="VYC263" s="322"/>
      <c r="VYD263" s="332"/>
      <c r="VYE263" s="333"/>
      <c r="VYF263" s="330"/>
      <c r="VYG263" s="322"/>
      <c r="VYH263" s="332"/>
      <c r="VYI263" s="333"/>
      <c r="VYJ263" s="330"/>
      <c r="VYK263" s="322"/>
      <c r="VYL263" s="332"/>
      <c r="VYM263" s="333"/>
      <c r="VYN263" s="330"/>
      <c r="VYO263" s="322"/>
      <c r="VYP263" s="332"/>
      <c r="VYQ263" s="333"/>
      <c r="VYR263" s="330"/>
      <c r="VYS263" s="322"/>
      <c r="VYT263" s="332"/>
      <c r="VYU263" s="333"/>
      <c r="VYV263" s="330"/>
      <c r="VYW263" s="322"/>
      <c r="VYX263" s="332"/>
      <c r="VYY263" s="333"/>
      <c r="VYZ263" s="330"/>
      <c r="VZA263" s="322"/>
      <c r="VZB263" s="332"/>
      <c r="VZC263" s="333"/>
      <c r="VZD263" s="330"/>
      <c r="VZE263" s="322"/>
      <c r="VZF263" s="332"/>
      <c r="VZG263" s="333"/>
      <c r="VZH263" s="330"/>
      <c r="VZI263" s="322"/>
      <c r="VZJ263" s="332"/>
      <c r="VZK263" s="333"/>
      <c r="VZL263" s="330"/>
      <c r="VZM263" s="322"/>
      <c r="VZN263" s="332"/>
      <c r="VZO263" s="333"/>
      <c r="VZP263" s="330"/>
      <c r="VZQ263" s="322"/>
      <c r="VZR263" s="332"/>
      <c r="VZS263" s="333"/>
      <c r="VZT263" s="330"/>
      <c r="VZU263" s="322"/>
      <c r="VZV263" s="332"/>
      <c r="VZW263" s="333"/>
      <c r="VZX263" s="330"/>
      <c r="VZY263" s="322"/>
      <c r="VZZ263" s="332"/>
      <c r="WAA263" s="333"/>
      <c r="WAB263" s="330"/>
      <c r="WAC263" s="322"/>
      <c r="WAD263" s="332"/>
      <c r="WAE263" s="333"/>
      <c r="WAF263" s="330"/>
      <c r="WAG263" s="322"/>
      <c r="WAH263" s="332"/>
      <c r="WAI263" s="333"/>
      <c r="WAJ263" s="330"/>
      <c r="WAK263" s="322"/>
      <c r="WAL263" s="332"/>
      <c r="WAM263" s="333"/>
      <c r="WAN263" s="330"/>
      <c r="WAO263" s="322"/>
      <c r="WAP263" s="332"/>
      <c r="WAQ263" s="333"/>
      <c r="WAR263" s="330"/>
      <c r="WAS263" s="322"/>
      <c r="WAT263" s="332"/>
      <c r="WAU263" s="333"/>
      <c r="WAV263" s="330"/>
      <c r="WAW263" s="322"/>
      <c r="WAX263" s="332"/>
      <c r="WAY263" s="333"/>
      <c r="WAZ263" s="330"/>
      <c r="WBA263" s="322"/>
      <c r="WBB263" s="332"/>
      <c r="WBC263" s="333"/>
      <c r="WBD263" s="330"/>
      <c r="WBE263" s="322"/>
      <c r="WBF263" s="332"/>
      <c r="WBG263" s="333"/>
      <c r="WBH263" s="330"/>
      <c r="WBI263" s="322"/>
      <c r="WBJ263" s="332"/>
      <c r="WBK263" s="333"/>
      <c r="WBL263" s="330"/>
      <c r="WBM263" s="322"/>
      <c r="WBN263" s="332"/>
      <c r="WBO263" s="333"/>
      <c r="WBP263" s="330"/>
      <c r="WBQ263" s="322"/>
      <c r="WBR263" s="332"/>
      <c r="WBS263" s="333"/>
      <c r="WBT263" s="330"/>
      <c r="WBU263" s="322"/>
      <c r="WBV263" s="332"/>
      <c r="WBW263" s="333"/>
      <c r="WBX263" s="330"/>
      <c r="WBY263" s="322"/>
      <c r="WBZ263" s="332"/>
      <c r="WCA263" s="333"/>
      <c r="WCB263" s="330"/>
      <c r="WCC263" s="322"/>
      <c r="WCD263" s="332"/>
      <c r="WCE263" s="333"/>
      <c r="WCF263" s="330"/>
      <c r="WCG263" s="322"/>
      <c r="WCH263" s="332"/>
      <c r="WCI263" s="333"/>
      <c r="WCJ263" s="330"/>
      <c r="WCK263" s="322"/>
      <c r="WCL263" s="332"/>
      <c r="WCM263" s="333"/>
      <c r="WCN263" s="330"/>
      <c r="WCO263" s="322"/>
      <c r="WCP263" s="332"/>
      <c r="WCQ263" s="333"/>
      <c r="WCR263" s="330"/>
      <c r="WCS263" s="322"/>
      <c r="WCT263" s="332"/>
      <c r="WCU263" s="333"/>
      <c r="WCV263" s="330"/>
      <c r="WCW263" s="322"/>
      <c r="WCX263" s="332"/>
      <c r="WCY263" s="333"/>
      <c r="WCZ263" s="330"/>
      <c r="WDA263" s="322"/>
      <c r="WDB263" s="332"/>
      <c r="WDC263" s="333"/>
      <c r="WDD263" s="330"/>
      <c r="WDE263" s="322"/>
      <c r="WDF263" s="332"/>
      <c r="WDG263" s="333"/>
      <c r="WDH263" s="330"/>
      <c r="WDI263" s="322"/>
      <c r="WDJ263" s="332"/>
      <c r="WDK263" s="333"/>
      <c r="WDL263" s="330"/>
      <c r="WDM263" s="322"/>
      <c r="WDN263" s="332"/>
      <c r="WDO263" s="333"/>
      <c r="WDP263" s="330"/>
      <c r="WDQ263" s="322"/>
      <c r="WDR263" s="332"/>
      <c r="WDS263" s="333"/>
      <c r="WDT263" s="330"/>
      <c r="WDU263" s="322"/>
      <c r="WDV263" s="332"/>
      <c r="WDW263" s="333"/>
      <c r="WDX263" s="330"/>
      <c r="WDY263" s="322"/>
      <c r="WDZ263" s="332"/>
      <c r="WEA263" s="333"/>
      <c r="WEB263" s="330"/>
      <c r="WEC263" s="322"/>
      <c r="WED263" s="332"/>
      <c r="WEE263" s="333"/>
      <c r="WEF263" s="330"/>
      <c r="WEG263" s="322"/>
      <c r="WEH263" s="332"/>
      <c r="WEI263" s="333"/>
      <c r="WEJ263" s="330"/>
      <c r="WEK263" s="322"/>
      <c r="WEL263" s="332"/>
      <c r="WEM263" s="333"/>
      <c r="WEN263" s="330"/>
      <c r="WEO263" s="322"/>
      <c r="WEP263" s="332"/>
      <c r="WEQ263" s="333"/>
      <c r="WER263" s="330"/>
      <c r="WES263" s="322"/>
      <c r="WET263" s="332"/>
      <c r="WEU263" s="333"/>
      <c r="WEV263" s="330"/>
      <c r="WEW263" s="322"/>
      <c r="WEX263" s="332"/>
      <c r="WEY263" s="333"/>
      <c r="WEZ263" s="330"/>
      <c r="WFA263" s="322"/>
      <c r="WFB263" s="332"/>
      <c r="WFC263" s="333"/>
      <c r="WFD263" s="330"/>
      <c r="WFE263" s="322"/>
      <c r="WFF263" s="332"/>
      <c r="WFG263" s="333"/>
      <c r="WFH263" s="330"/>
      <c r="WFI263" s="322"/>
      <c r="WFJ263" s="332"/>
      <c r="WFK263" s="333"/>
      <c r="WFL263" s="330"/>
      <c r="WFM263" s="322"/>
      <c r="WFN263" s="332"/>
      <c r="WFO263" s="333"/>
      <c r="WFP263" s="330"/>
      <c r="WFQ263" s="322"/>
      <c r="WFR263" s="332"/>
      <c r="WFS263" s="333"/>
      <c r="WFT263" s="330"/>
      <c r="WFU263" s="322"/>
      <c r="WFV263" s="332"/>
      <c r="WFW263" s="333"/>
      <c r="WFX263" s="330"/>
      <c r="WFY263" s="322"/>
      <c r="WFZ263" s="332"/>
      <c r="WGA263" s="333"/>
      <c r="WGB263" s="330"/>
      <c r="WGC263" s="322"/>
      <c r="WGD263" s="332"/>
      <c r="WGE263" s="333"/>
      <c r="WGF263" s="330"/>
      <c r="WGG263" s="322"/>
      <c r="WGH263" s="332"/>
      <c r="WGI263" s="333"/>
      <c r="WGJ263" s="330"/>
      <c r="WGK263" s="322"/>
      <c r="WGL263" s="332"/>
      <c r="WGM263" s="333"/>
      <c r="WGN263" s="330"/>
      <c r="WGO263" s="322"/>
      <c r="WGP263" s="332"/>
      <c r="WGQ263" s="333"/>
      <c r="WGR263" s="330"/>
      <c r="WGS263" s="322"/>
      <c r="WGT263" s="332"/>
      <c r="WGU263" s="333"/>
      <c r="WGV263" s="330"/>
      <c r="WGW263" s="322"/>
      <c r="WGX263" s="332"/>
      <c r="WGY263" s="333"/>
      <c r="WGZ263" s="330"/>
      <c r="WHA263" s="322"/>
      <c r="WHB263" s="332"/>
      <c r="WHC263" s="333"/>
      <c r="WHD263" s="330"/>
      <c r="WHE263" s="322"/>
      <c r="WHF263" s="332"/>
      <c r="WHG263" s="333"/>
      <c r="WHH263" s="330"/>
      <c r="WHI263" s="322"/>
      <c r="WHJ263" s="332"/>
      <c r="WHK263" s="333"/>
      <c r="WHL263" s="330"/>
      <c r="WHM263" s="322"/>
      <c r="WHN263" s="332"/>
      <c r="WHO263" s="333"/>
      <c r="WHP263" s="330"/>
      <c r="WHQ263" s="322"/>
      <c r="WHR263" s="332"/>
      <c r="WHS263" s="333"/>
      <c r="WHT263" s="330"/>
      <c r="WHU263" s="322"/>
      <c r="WHV263" s="332"/>
      <c r="WHW263" s="333"/>
      <c r="WHX263" s="330"/>
      <c r="WHY263" s="322"/>
      <c r="WHZ263" s="332"/>
      <c r="WIA263" s="333"/>
      <c r="WIB263" s="330"/>
      <c r="WIC263" s="322"/>
      <c r="WID263" s="332"/>
      <c r="WIE263" s="333"/>
      <c r="WIF263" s="330"/>
      <c r="WIG263" s="322"/>
      <c r="WIH263" s="332"/>
      <c r="WII263" s="333"/>
      <c r="WIJ263" s="330"/>
      <c r="WIK263" s="322"/>
      <c r="WIL263" s="332"/>
      <c r="WIM263" s="333"/>
      <c r="WIN263" s="330"/>
      <c r="WIO263" s="322"/>
      <c r="WIP263" s="332"/>
      <c r="WIQ263" s="333"/>
      <c r="WIR263" s="330"/>
      <c r="WIS263" s="322"/>
      <c r="WIT263" s="332"/>
      <c r="WIU263" s="333"/>
      <c r="WIV263" s="330"/>
      <c r="WIW263" s="322"/>
      <c r="WIX263" s="332"/>
      <c r="WIY263" s="333"/>
      <c r="WIZ263" s="330"/>
      <c r="WJA263" s="322"/>
      <c r="WJB263" s="332"/>
      <c r="WJC263" s="333"/>
      <c r="WJD263" s="330"/>
      <c r="WJE263" s="322"/>
      <c r="WJF263" s="332"/>
      <c r="WJG263" s="333"/>
      <c r="WJH263" s="330"/>
      <c r="WJI263" s="322"/>
      <c r="WJJ263" s="332"/>
      <c r="WJK263" s="333"/>
      <c r="WJL263" s="330"/>
      <c r="WJM263" s="322"/>
      <c r="WJN263" s="332"/>
      <c r="WJO263" s="333"/>
      <c r="WJP263" s="330"/>
      <c r="WJQ263" s="322"/>
      <c r="WJR263" s="332"/>
      <c r="WJS263" s="333"/>
      <c r="WJT263" s="330"/>
      <c r="WJU263" s="322"/>
      <c r="WJV263" s="332"/>
      <c r="WJW263" s="333"/>
      <c r="WJX263" s="330"/>
      <c r="WJY263" s="322"/>
      <c r="WJZ263" s="332"/>
      <c r="WKA263" s="333"/>
      <c r="WKB263" s="330"/>
      <c r="WKC263" s="322"/>
      <c r="WKD263" s="332"/>
      <c r="WKE263" s="333"/>
      <c r="WKF263" s="330"/>
      <c r="WKG263" s="322"/>
      <c r="WKH263" s="332"/>
      <c r="WKI263" s="333"/>
      <c r="WKJ263" s="330"/>
      <c r="WKK263" s="322"/>
      <c r="WKL263" s="332"/>
      <c r="WKM263" s="333"/>
      <c r="WKN263" s="330"/>
      <c r="WKO263" s="322"/>
      <c r="WKP263" s="332"/>
      <c r="WKQ263" s="333"/>
      <c r="WKR263" s="330"/>
      <c r="WKS263" s="322"/>
      <c r="WKT263" s="332"/>
      <c r="WKU263" s="333"/>
      <c r="WKV263" s="330"/>
      <c r="WKW263" s="322"/>
      <c r="WKX263" s="332"/>
      <c r="WKY263" s="333"/>
      <c r="WKZ263" s="330"/>
      <c r="WLA263" s="322"/>
      <c r="WLB263" s="332"/>
      <c r="WLC263" s="333"/>
      <c r="WLD263" s="330"/>
      <c r="WLE263" s="322"/>
      <c r="WLF263" s="332"/>
      <c r="WLG263" s="333"/>
      <c r="WLH263" s="330"/>
      <c r="WLI263" s="322"/>
      <c r="WLJ263" s="332"/>
      <c r="WLK263" s="333"/>
      <c r="WLL263" s="330"/>
      <c r="WLM263" s="322"/>
      <c r="WLN263" s="332"/>
      <c r="WLO263" s="333"/>
      <c r="WLP263" s="330"/>
      <c r="WLQ263" s="322"/>
      <c r="WLR263" s="332"/>
      <c r="WLS263" s="333"/>
      <c r="WLT263" s="330"/>
      <c r="WLU263" s="322"/>
      <c r="WLV263" s="332"/>
      <c r="WLW263" s="333"/>
      <c r="WLX263" s="330"/>
      <c r="WLY263" s="322"/>
      <c r="WLZ263" s="332"/>
      <c r="WMA263" s="333"/>
      <c r="WMB263" s="330"/>
      <c r="WMC263" s="322"/>
      <c r="WMD263" s="332"/>
      <c r="WME263" s="333"/>
      <c r="WMF263" s="330"/>
      <c r="WMG263" s="322"/>
      <c r="WMH263" s="332"/>
      <c r="WMI263" s="333"/>
      <c r="WMJ263" s="330"/>
      <c r="WMK263" s="322"/>
      <c r="WML263" s="332"/>
      <c r="WMM263" s="333"/>
      <c r="WMN263" s="330"/>
      <c r="WMO263" s="322"/>
      <c r="WMP263" s="332"/>
      <c r="WMQ263" s="333"/>
      <c r="WMR263" s="330"/>
      <c r="WMS263" s="322"/>
      <c r="WMT263" s="332"/>
      <c r="WMU263" s="333"/>
      <c r="WMV263" s="330"/>
      <c r="WMW263" s="322"/>
      <c r="WMX263" s="332"/>
      <c r="WMY263" s="333"/>
      <c r="WMZ263" s="330"/>
      <c r="WNA263" s="322"/>
      <c r="WNB263" s="332"/>
      <c r="WNC263" s="333"/>
      <c r="WND263" s="330"/>
      <c r="WNE263" s="322"/>
      <c r="WNF263" s="332"/>
      <c r="WNG263" s="333"/>
      <c r="WNH263" s="330"/>
      <c r="WNI263" s="322"/>
      <c r="WNJ263" s="332"/>
      <c r="WNK263" s="333"/>
      <c r="WNL263" s="330"/>
      <c r="WNM263" s="322"/>
      <c r="WNN263" s="332"/>
      <c r="WNO263" s="333"/>
      <c r="WNP263" s="330"/>
      <c r="WNQ263" s="322"/>
      <c r="WNR263" s="332"/>
      <c r="WNS263" s="333"/>
      <c r="WNT263" s="330"/>
      <c r="WNU263" s="322"/>
      <c r="WNV263" s="332"/>
      <c r="WNW263" s="333"/>
      <c r="WNX263" s="330"/>
      <c r="WNY263" s="322"/>
      <c r="WNZ263" s="332"/>
      <c r="WOA263" s="333"/>
      <c r="WOB263" s="330"/>
      <c r="WOC263" s="322"/>
      <c r="WOD263" s="332"/>
      <c r="WOE263" s="333"/>
      <c r="WOF263" s="330"/>
      <c r="WOG263" s="322"/>
      <c r="WOH263" s="332"/>
      <c r="WOI263" s="333"/>
      <c r="WOJ263" s="330"/>
      <c r="WOK263" s="322"/>
      <c r="WOL263" s="332"/>
      <c r="WOM263" s="333"/>
      <c r="WON263" s="330"/>
      <c r="WOO263" s="322"/>
      <c r="WOP263" s="332"/>
      <c r="WOQ263" s="333"/>
      <c r="WOR263" s="330"/>
      <c r="WOS263" s="322"/>
      <c r="WOT263" s="332"/>
      <c r="WOU263" s="333"/>
      <c r="WOV263" s="330"/>
      <c r="WOW263" s="322"/>
      <c r="WOX263" s="332"/>
      <c r="WOY263" s="333"/>
      <c r="WOZ263" s="330"/>
      <c r="WPA263" s="322"/>
      <c r="WPB263" s="332"/>
      <c r="WPC263" s="333"/>
      <c r="WPD263" s="330"/>
      <c r="WPE263" s="322"/>
      <c r="WPF263" s="332"/>
      <c r="WPG263" s="333"/>
      <c r="WPH263" s="330"/>
      <c r="WPI263" s="322"/>
      <c r="WPJ263" s="332"/>
      <c r="WPK263" s="333"/>
      <c r="WPL263" s="330"/>
      <c r="WPM263" s="322"/>
      <c r="WPN263" s="332"/>
      <c r="WPO263" s="333"/>
      <c r="WPP263" s="330"/>
      <c r="WPQ263" s="322"/>
      <c r="WPR263" s="332"/>
      <c r="WPS263" s="333"/>
      <c r="WPT263" s="330"/>
      <c r="WPU263" s="322"/>
      <c r="WPV263" s="332"/>
      <c r="WPW263" s="333"/>
      <c r="WPX263" s="330"/>
      <c r="WPY263" s="322"/>
      <c r="WPZ263" s="332"/>
      <c r="WQA263" s="333"/>
      <c r="WQB263" s="330"/>
      <c r="WQC263" s="322"/>
      <c r="WQD263" s="332"/>
      <c r="WQE263" s="333"/>
      <c r="WQF263" s="330"/>
      <c r="WQG263" s="322"/>
      <c r="WQH263" s="332"/>
      <c r="WQI263" s="333"/>
      <c r="WQJ263" s="330"/>
      <c r="WQK263" s="322"/>
      <c r="WQL263" s="332"/>
      <c r="WQM263" s="333"/>
      <c r="WQN263" s="330"/>
      <c r="WQO263" s="322"/>
      <c r="WQP263" s="332"/>
      <c r="WQQ263" s="333"/>
      <c r="WQR263" s="330"/>
      <c r="WQS263" s="322"/>
      <c r="WQT263" s="332"/>
      <c r="WQU263" s="333"/>
      <c r="WQV263" s="330"/>
      <c r="WQW263" s="322"/>
      <c r="WQX263" s="332"/>
      <c r="WQY263" s="333"/>
      <c r="WQZ263" s="330"/>
      <c r="WRA263" s="322"/>
      <c r="WRB263" s="332"/>
      <c r="WRC263" s="333"/>
      <c r="WRD263" s="330"/>
      <c r="WRE263" s="322"/>
      <c r="WRF263" s="332"/>
      <c r="WRG263" s="333"/>
      <c r="WRH263" s="330"/>
      <c r="WRI263" s="322"/>
      <c r="WRJ263" s="332"/>
      <c r="WRK263" s="333"/>
      <c r="WRL263" s="330"/>
      <c r="WRM263" s="322"/>
      <c r="WRN263" s="332"/>
      <c r="WRO263" s="333"/>
      <c r="WRP263" s="330"/>
      <c r="WRQ263" s="322"/>
      <c r="WRR263" s="332"/>
      <c r="WRS263" s="333"/>
      <c r="WRT263" s="330"/>
      <c r="WRU263" s="322"/>
      <c r="WRV263" s="332"/>
      <c r="WRW263" s="333"/>
      <c r="WRX263" s="330"/>
      <c r="WRY263" s="322"/>
      <c r="WRZ263" s="332"/>
      <c r="WSA263" s="333"/>
      <c r="WSB263" s="330"/>
      <c r="WSC263" s="322"/>
      <c r="WSD263" s="332"/>
      <c r="WSE263" s="333"/>
      <c r="WSF263" s="330"/>
      <c r="WSG263" s="322"/>
      <c r="WSH263" s="332"/>
      <c r="WSI263" s="333"/>
      <c r="WSJ263" s="330"/>
      <c r="WSK263" s="322"/>
      <c r="WSL263" s="332"/>
      <c r="WSM263" s="333"/>
      <c r="WSN263" s="330"/>
      <c r="WSO263" s="322"/>
      <c r="WSP263" s="332"/>
      <c r="WSQ263" s="333"/>
      <c r="WSR263" s="330"/>
      <c r="WSS263" s="322"/>
      <c r="WST263" s="332"/>
      <c r="WSU263" s="333"/>
      <c r="WSV263" s="330"/>
      <c r="WSW263" s="322"/>
      <c r="WSX263" s="332"/>
      <c r="WSY263" s="333"/>
      <c r="WSZ263" s="330"/>
      <c r="WTA263" s="322"/>
      <c r="WTB263" s="332"/>
      <c r="WTC263" s="333"/>
      <c r="WTD263" s="330"/>
      <c r="WTE263" s="322"/>
      <c r="WTF263" s="332"/>
      <c r="WTG263" s="333"/>
      <c r="WTH263" s="330"/>
      <c r="WTI263" s="322"/>
      <c r="WTJ263" s="332"/>
      <c r="WTK263" s="333"/>
      <c r="WTL263" s="330"/>
      <c r="WTM263" s="322"/>
      <c r="WTN263" s="332"/>
      <c r="WTO263" s="333"/>
      <c r="WTP263" s="330"/>
      <c r="WTQ263" s="322"/>
      <c r="WTR263" s="332"/>
      <c r="WTS263" s="333"/>
      <c r="WTT263" s="330"/>
      <c r="WTU263" s="322"/>
      <c r="WTV263" s="332"/>
      <c r="WTW263" s="333"/>
      <c r="WTX263" s="330"/>
      <c r="WTY263" s="322"/>
      <c r="WTZ263" s="332"/>
      <c r="WUA263" s="333"/>
      <c r="WUB263" s="330"/>
      <c r="WUC263" s="322"/>
      <c r="WUD263" s="332"/>
      <c r="WUE263" s="333"/>
      <c r="WUF263" s="330"/>
      <c r="WUG263" s="322"/>
      <c r="WUH263" s="332"/>
      <c r="WUI263" s="333"/>
      <c r="WUJ263" s="330"/>
      <c r="WUK263" s="322"/>
      <c r="WUL263" s="332"/>
      <c r="WUM263" s="333"/>
      <c r="WUN263" s="330"/>
      <c r="WUO263" s="322"/>
      <c r="WUP263" s="332"/>
      <c r="WUQ263" s="333"/>
      <c r="WUR263" s="330"/>
      <c r="WUS263" s="322"/>
      <c r="WUT263" s="332"/>
      <c r="WUU263" s="333"/>
      <c r="WUV263" s="330"/>
      <c r="WUW263" s="322"/>
      <c r="WUX263" s="332"/>
      <c r="WUY263" s="333"/>
      <c r="WUZ263" s="330"/>
      <c r="WVA263" s="322"/>
      <c r="WVB263" s="332"/>
      <c r="WVC263" s="333"/>
      <c r="WVD263" s="330"/>
      <c r="WVE263" s="322"/>
      <c r="WVF263" s="332"/>
      <c r="WVG263" s="333"/>
      <c r="WVH263" s="330"/>
      <c r="WVI263" s="322"/>
      <c r="WVJ263" s="332"/>
      <c r="WVK263" s="333"/>
      <c r="WVL263" s="330"/>
      <c r="WVM263" s="322"/>
      <c r="WVN263" s="332"/>
      <c r="WVO263" s="333"/>
      <c r="WVP263" s="330"/>
      <c r="WVQ263" s="322"/>
      <c r="WVR263" s="332"/>
      <c r="WVS263" s="333"/>
      <c r="WVT263" s="330"/>
      <c r="WVU263" s="322"/>
      <c r="WVV263" s="332"/>
      <c r="WVW263" s="333"/>
      <c r="WVX263" s="330"/>
      <c r="WVY263" s="322"/>
      <c r="WVZ263" s="332"/>
      <c r="WWA263" s="333"/>
      <c r="WWB263" s="330"/>
      <c r="WWC263" s="322"/>
      <c r="WWD263" s="332"/>
      <c r="WWE263" s="333"/>
      <c r="WWF263" s="330"/>
      <c r="WWG263" s="322"/>
      <c r="WWH263" s="332"/>
      <c r="WWI263" s="333"/>
      <c r="WWJ263" s="330"/>
      <c r="WWK263" s="322"/>
      <c r="WWL263" s="332"/>
      <c r="WWM263" s="333"/>
      <c r="WWN263" s="330"/>
      <c r="WWO263" s="322"/>
      <c r="WWP263" s="332"/>
      <c r="WWQ263" s="333"/>
      <c r="WWR263" s="330"/>
      <c r="WWS263" s="322"/>
      <c r="WWT263" s="332"/>
      <c r="WWU263" s="333"/>
      <c r="WWV263" s="330"/>
      <c r="WWW263" s="322"/>
      <c r="WWX263" s="332"/>
      <c r="WWY263" s="333"/>
      <c r="WWZ263" s="330"/>
      <c r="WXA263" s="322"/>
      <c r="WXB263" s="332"/>
      <c r="WXC263" s="333"/>
      <c r="WXD263" s="330"/>
      <c r="WXE263" s="322"/>
      <c r="WXF263" s="332"/>
      <c r="WXG263" s="333"/>
      <c r="WXH263" s="330"/>
      <c r="WXI263" s="322"/>
      <c r="WXJ263" s="332"/>
      <c r="WXK263" s="333"/>
      <c r="WXL263" s="330"/>
      <c r="WXM263" s="322"/>
      <c r="WXN263" s="332"/>
      <c r="WXO263" s="333"/>
      <c r="WXP263" s="330"/>
      <c r="WXQ263" s="322"/>
      <c r="WXR263" s="332"/>
      <c r="WXS263" s="333"/>
      <c r="WXT263" s="330"/>
      <c r="WXU263" s="322"/>
      <c r="WXV263" s="332"/>
      <c r="WXW263" s="333"/>
      <c r="WXX263" s="330"/>
      <c r="WXY263" s="322"/>
      <c r="WXZ263" s="332"/>
      <c r="WYA263" s="333"/>
      <c r="WYB263" s="330"/>
      <c r="WYC263" s="322"/>
      <c r="WYD263" s="332"/>
      <c r="WYE263" s="333"/>
      <c r="WYF263" s="330"/>
      <c r="WYG263" s="322"/>
      <c r="WYH263" s="332"/>
      <c r="WYI263" s="333"/>
      <c r="WYJ263" s="330"/>
      <c r="WYK263" s="322"/>
      <c r="WYL263" s="332"/>
      <c r="WYM263" s="333"/>
      <c r="WYN263" s="330"/>
      <c r="WYO263" s="322"/>
      <c r="WYP263" s="332"/>
      <c r="WYQ263" s="333"/>
      <c r="WYR263" s="330"/>
      <c r="WYS263" s="322"/>
      <c r="WYT263" s="332"/>
      <c r="WYU263" s="333"/>
      <c r="WYV263" s="330"/>
      <c r="WYW263" s="322"/>
      <c r="WYX263" s="332"/>
      <c r="WYY263" s="333"/>
      <c r="WYZ263" s="330"/>
      <c r="WZA263" s="322"/>
      <c r="WZB263" s="332"/>
      <c r="WZC263" s="333"/>
      <c r="WZD263" s="330"/>
      <c r="WZE263" s="322"/>
      <c r="WZF263" s="332"/>
      <c r="WZG263" s="333"/>
      <c r="WZH263" s="330"/>
      <c r="WZI263" s="322"/>
      <c r="WZJ263" s="332"/>
      <c r="WZK263" s="333"/>
      <c r="WZL263" s="330"/>
      <c r="WZM263" s="322"/>
      <c r="WZN263" s="332"/>
      <c r="WZO263" s="333"/>
      <c r="WZP263" s="330"/>
      <c r="WZQ263" s="322"/>
      <c r="WZR263" s="332"/>
      <c r="WZS263" s="333"/>
      <c r="WZT263" s="330"/>
      <c r="WZU263" s="322"/>
      <c r="WZV263" s="332"/>
      <c r="WZW263" s="333"/>
      <c r="WZX263" s="330"/>
      <c r="WZY263" s="322"/>
      <c r="WZZ263" s="332"/>
      <c r="XAA263" s="333"/>
      <c r="XAB263" s="330"/>
      <c r="XAC263" s="322"/>
      <c r="XAD263" s="332"/>
      <c r="XAE263" s="333"/>
      <c r="XAF263" s="330"/>
      <c r="XAG263" s="322"/>
      <c r="XAH263" s="332"/>
      <c r="XAI263" s="333"/>
      <c r="XAJ263" s="330"/>
      <c r="XAK263" s="322"/>
      <c r="XAL263" s="332"/>
      <c r="XAM263" s="333"/>
      <c r="XAN263" s="330"/>
      <c r="XAO263" s="322"/>
      <c r="XAP263" s="332"/>
      <c r="XAQ263" s="333"/>
      <c r="XAR263" s="330"/>
      <c r="XAS263" s="322"/>
      <c r="XAT263" s="332"/>
      <c r="XAU263" s="333"/>
      <c r="XAV263" s="330"/>
      <c r="XAW263" s="322"/>
      <c r="XAX263" s="332"/>
      <c r="XAY263" s="333"/>
      <c r="XAZ263" s="330"/>
      <c r="XBA263" s="322"/>
      <c r="XBB263" s="332"/>
      <c r="XBC263" s="333"/>
      <c r="XBD263" s="330"/>
      <c r="XBE263" s="322"/>
      <c r="XBF263" s="332"/>
      <c r="XBG263" s="333"/>
      <c r="XBH263" s="330"/>
      <c r="XBI263" s="322"/>
      <c r="XBJ263" s="332"/>
      <c r="XBK263" s="333"/>
      <c r="XBL263" s="330"/>
      <c r="XBM263" s="322"/>
      <c r="XBN263" s="332"/>
      <c r="XBO263" s="333"/>
      <c r="XBP263" s="330"/>
      <c r="XBQ263" s="322"/>
      <c r="XBR263" s="332"/>
      <c r="XBS263" s="333"/>
      <c r="XBT263" s="330"/>
      <c r="XBU263" s="322"/>
      <c r="XBV263" s="332"/>
      <c r="XBW263" s="333"/>
      <c r="XBX263" s="330"/>
      <c r="XBY263" s="322"/>
      <c r="XBZ263" s="332"/>
      <c r="XCA263" s="333"/>
      <c r="XCB263" s="330"/>
      <c r="XCC263" s="322"/>
      <c r="XCD263" s="332"/>
      <c r="XCE263" s="333"/>
      <c r="XCF263" s="330"/>
      <c r="XCG263" s="322"/>
      <c r="XCH263" s="332"/>
      <c r="XCI263" s="333"/>
      <c r="XCJ263" s="330"/>
      <c r="XCK263" s="322"/>
      <c r="XCL263" s="332"/>
      <c r="XCM263" s="333"/>
      <c r="XCN263" s="330"/>
      <c r="XCO263" s="322"/>
      <c r="XCP263" s="332"/>
      <c r="XCQ263" s="333"/>
      <c r="XCR263" s="330"/>
      <c r="XCS263" s="322"/>
      <c r="XCT263" s="332"/>
      <c r="XCU263" s="333"/>
      <c r="XCV263" s="330"/>
      <c r="XCW263" s="322"/>
      <c r="XCX263" s="332"/>
      <c r="XCY263" s="333"/>
      <c r="XCZ263" s="330"/>
      <c r="XDA263" s="322"/>
      <c r="XDB263" s="332"/>
      <c r="XDC263" s="333"/>
      <c r="XDD263" s="330"/>
      <c r="XDE263" s="322"/>
      <c r="XDF263" s="332"/>
      <c r="XDG263" s="333"/>
      <c r="XDH263" s="330"/>
      <c r="XDI263" s="322"/>
      <c r="XDJ263" s="332"/>
      <c r="XDK263" s="333"/>
      <c r="XDL263" s="330"/>
      <c r="XDM263" s="322"/>
      <c r="XDN263" s="332"/>
      <c r="XDO263" s="333"/>
      <c r="XDP263" s="330"/>
      <c r="XDQ263" s="322"/>
      <c r="XDR263" s="332"/>
      <c r="XDS263" s="333"/>
      <c r="XDT263" s="330"/>
      <c r="XDU263" s="322"/>
      <c r="XDV263" s="332"/>
      <c r="XDW263" s="333"/>
      <c r="XDX263" s="330"/>
      <c r="XDY263" s="322"/>
      <c r="XDZ263" s="332"/>
      <c r="XEA263" s="333"/>
      <c r="XEB263" s="330"/>
      <c r="XEC263" s="322"/>
      <c r="XED263" s="332"/>
      <c r="XEE263" s="333"/>
      <c r="XEF263" s="330"/>
      <c r="XEG263" s="322"/>
      <c r="XEH263" s="332"/>
      <c r="XEI263" s="333"/>
      <c r="XEJ263" s="330"/>
      <c r="XEK263" s="322"/>
      <c r="XEL263" s="332"/>
      <c r="XEM263" s="333"/>
    </row>
    <row r="264" spans="1:16367" hidden="1">
      <c r="A264" s="337" t="s">
        <v>181</v>
      </c>
      <c r="B264" s="307" t="s">
        <v>182</v>
      </c>
      <c r="C264" s="336" t="s">
        <v>183</v>
      </c>
      <c r="D264" s="309">
        <v>0</v>
      </c>
      <c r="E264" s="337"/>
      <c r="F264" s="336"/>
      <c r="G264" s="309"/>
      <c r="H264" s="337"/>
      <c r="I264" s="307"/>
      <c r="J264" s="336"/>
      <c r="K264" s="309"/>
      <c r="L264" s="337"/>
      <c r="M264" s="307"/>
      <c r="N264" s="336"/>
      <c r="O264" s="309"/>
      <c r="P264" s="337"/>
      <c r="Q264" s="307"/>
      <c r="R264" s="336"/>
      <c r="S264" s="309"/>
      <c r="T264" s="337"/>
      <c r="U264" s="307"/>
      <c r="V264" s="336"/>
      <c r="W264" s="309"/>
      <c r="X264" s="337"/>
      <c r="Y264" s="307"/>
      <c r="Z264" s="336"/>
      <c r="AA264" s="309"/>
      <c r="AB264" s="337"/>
      <c r="AC264" s="307"/>
      <c r="AD264" s="336"/>
      <c r="AE264" s="309"/>
      <c r="AF264" s="337"/>
      <c r="AG264" s="307"/>
      <c r="AH264" s="336"/>
      <c r="AI264" s="309"/>
      <c r="AJ264" s="337"/>
      <c r="AK264" s="307"/>
      <c r="AL264" s="336"/>
      <c r="AM264" s="309"/>
      <c r="AN264" s="337"/>
      <c r="AO264" s="307"/>
      <c r="AP264" s="336"/>
      <c r="AQ264" s="309"/>
      <c r="AR264" s="337"/>
      <c r="AS264" s="307"/>
      <c r="AT264" s="336"/>
      <c r="AU264" s="309"/>
      <c r="AV264" s="337"/>
      <c r="AW264" s="307"/>
      <c r="AX264" s="336"/>
      <c r="AY264" s="309"/>
      <c r="AZ264" s="337"/>
      <c r="BA264" s="307"/>
      <c r="BB264" s="336"/>
      <c r="BC264" s="309"/>
      <c r="BD264" s="337"/>
      <c r="BE264" s="307"/>
      <c r="BF264" s="336"/>
      <c r="BG264" s="309"/>
      <c r="BH264" s="337"/>
      <c r="BI264" s="307"/>
      <c r="BJ264" s="336"/>
      <c r="BK264" s="309"/>
      <c r="BL264" s="337"/>
      <c r="BM264" s="307"/>
      <c r="BN264" s="336"/>
      <c r="BO264" s="309"/>
      <c r="BP264" s="337"/>
      <c r="BQ264" s="307"/>
      <c r="BR264" s="336"/>
      <c r="BS264" s="309"/>
      <c r="BT264" s="337"/>
      <c r="BU264" s="307"/>
      <c r="BV264" s="336"/>
      <c r="BW264" s="309"/>
      <c r="BX264" s="337"/>
      <c r="BY264" s="307"/>
      <c r="BZ264" s="336"/>
      <c r="CA264" s="309"/>
      <c r="CB264" s="337"/>
      <c r="CC264" s="307"/>
      <c r="CD264" s="336"/>
      <c r="CE264" s="309"/>
      <c r="CF264" s="337"/>
      <c r="CG264" s="307"/>
      <c r="CH264" s="336"/>
      <c r="CI264" s="309"/>
      <c r="CJ264" s="337"/>
      <c r="CK264" s="307"/>
      <c r="CL264" s="336"/>
      <c r="CM264" s="309"/>
      <c r="CN264" s="337"/>
      <c r="CO264" s="307"/>
      <c r="CP264" s="336"/>
      <c r="CQ264" s="309"/>
      <c r="CR264" s="337"/>
      <c r="CS264" s="307"/>
      <c r="CT264" s="336"/>
      <c r="CU264" s="309"/>
      <c r="CV264" s="337"/>
      <c r="CW264" s="307"/>
      <c r="CX264" s="336"/>
      <c r="CY264" s="309"/>
      <c r="CZ264" s="337"/>
      <c r="DA264" s="307"/>
      <c r="DB264" s="336"/>
      <c r="DC264" s="309"/>
      <c r="DD264" s="337"/>
      <c r="DE264" s="307"/>
      <c r="DF264" s="336"/>
      <c r="DG264" s="309"/>
      <c r="DH264" s="337"/>
      <c r="DI264" s="307"/>
      <c r="DJ264" s="336"/>
      <c r="DK264" s="309"/>
      <c r="DL264" s="337"/>
      <c r="DM264" s="307"/>
      <c r="DN264" s="336"/>
      <c r="DO264" s="309"/>
      <c r="DP264" s="337"/>
      <c r="DQ264" s="307"/>
      <c r="DR264" s="336"/>
      <c r="DS264" s="309"/>
      <c r="DT264" s="337"/>
      <c r="DU264" s="307"/>
      <c r="DV264" s="336"/>
      <c r="DW264" s="309"/>
      <c r="DX264" s="337"/>
      <c r="DY264" s="307"/>
      <c r="DZ264" s="336"/>
      <c r="EA264" s="309"/>
      <c r="EB264" s="337"/>
      <c r="EC264" s="307"/>
      <c r="ED264" s="336"/>
      <c r="EE264" s="309"/>
      <c r="EF264" s="337"/>
      <c r="EG264" s="307"/>
      <c r="EH264" s="336"/>
      <c r="EI264" s="309"/>
      <c r="EJ264" s="337"/>
      <c r="EK264" s="307"/>
      <c r="EL264" s="336"/>
      <c r="EM264" s="309"/>
      <c r="EN264" s="337"/>
      <c r="EO264" s="307"/>
      <c r="EP264" s="336"/>
      <c r="EQ264" s="309"/>
      <c r="ER264" s="337"/>
      <c r="ES264" s="307"/>
      <c r="ET264" s="336"/>
      <c r="EU264" s="309"/>
      <c r="EV264" s="337"/>
      <c r="EW264" s="307"/>
      <c r="EX264" s="336"/>
      <c r="EY264" s="309"/>
      <c r="EZ264" s="337"/>
      <c r="FA264" s="307"/>
      <c r="FB264" s="336"/>
      <c r="FC264" s="309"/>
      <c r="FD264" s="337"/>
      <c r="FE264" s="307"/>
      <c r="FF264" s="336"/>
      <c r="FG264" s="309"/>
      <c r="FH264" s="337"/>
      <c r="FI264" s="307"/>
      <c r="FJ264" s="336"/>
      <c r="FK264" s="309"/>
      <c r="FL264" s="337"/>
      <c r="FM264" s="307"/>
      <c r="FN264" s="336"/>
      <c r="FO264" s="309"/>
      <c r="FP264" s="337"/>
      <c r="FQ264" s="307"/>
      <c r="FR264" s="336"/>
      <c r="FS264" s="309"/>
      <c r="FT264" s="337"/>
      <c r="FU264" s="307"/>
      <c r="FV264" s="336"/>
      <c r="FW264" s="309"/>
      <c r="FX264" s="337"/>
      <c r="FY264" s="307"/>
      <c r="FZ264" s="336"/>
      <c r="GA264" s="309"/>
      <c r="GB264" s="337"/>
      <c r="GC264" s="307"/>
      <c r="GD264" s="336"/>
      <c r="GE264" s="309"/>
      <c r="GF264" s="337"/>
      <c r="GG264" s="307"/>
      <c r="GH264" s="336"/>
      <c r="GI264" s="309"/>
      <c r="GJ264" s="337"/>
      <c r="GK264" s="307"/>
      <c r="GL264" s="336"/>
      <c r="GM264" s="309"/>
      <c r="GN264" s="337"/>
      <c r="GO264" s="307"/>
      <c r="GP264" s="336"/>
      <c r="GQ264" s="309"/>
      <c r="GR264" s="337"/>
      <c r="GS264" s="307"/>
      <c r="GT264" s="336"/>
      <c r="GU264" s="309"/>
      <c r="GV264" s="337"/>
      <c r="GW264" s="307"/>
      <c r="GX264" s="336"/>
      <c r="GY264" s="309"/>
      <c r="GZ264" s="337"/>
      <c r="HA264" s="307"/>
      <c r="HB264" s="336"/>
      <c r="HC264" s="309"/>
      <c r="HD264" s="337"/>
      <c r="HE264" s="307"/>
      <c r="HF264" s="336"/>
      <c r="HG264" s="309"/>
      <c r="HH264" s="337"/>
      <c r="HI264" s="307"/>
      <c r="HJ264" s="336"/>
      <c r="HK264" s="309"/>
      <c r="HL264" s="337"/>
      <c r="HM264" s="307"/>
      <c r="HN264" s="336"/>
      <c r="HO264" s="309"/>
      <c r="HP264" s="337"/>
      <c r="HQ264" s="307"/>
      <c r="HR264" s="336"/>
      <c r="HS264" s="309"/>
      <c r="HT264" s="337"/>
      <c r="HU264" s="307"/>
      <c r="HV264" s="336"/>
      <c r="HW264" s="309"/>
      <c r="HX264" s="337"/>
      <c r="HY264" s="307"/>
      <c r="HZ264" s="336"/>
      <c r="IA264" s="309"/>
      <c r="IB264" s="337"/>
      <c r="IC264" s="307"/>
      <c r="ID264" s="336"/>
      <c r="IE264" s="309"/>
      <c r="IF264" s="337"/>
      <c r="IG264" s="307"/>
      <c r="IH264" s="336"/>
      <c r="II264" s="309"/>
      <c r="IJ264" s="337"/>
      <c r="IK264" s="307"/>
      <c r="IL264" s="336"/>
      <c r="IM264" s="309"/>
      <c r="IN264" s="337"/>
      <c r="IO264" s="307"/>
      <c r="IP264" s="336"/>
      <c r="IQ264" s="309"/>
      <c r="IR264" s="337"/>
      <c r="IS264" s="307"/>
      <c r="IT264" s="336"/>
      <c r="IU264" s="309"/>
      <c r="IV264" s="337"/>
      <c r="IW264" s="307"/>
      <c r="IX264" s="336"/>
      <c r="IY264" s="309"/>
      <c r="IZ264" s="337"/>
      <c r="JA264" s="307"/>
      <c r="JB264" s="336"/>
      <c r="JC264" s="309"/>
      <c r="JD264" s="337"/>
      <c r="JE264" s="307"/>
      <c r="JF264" s="336"/>
      <c r="JG264" s="309"/>
      <c r="JH264" s="337"/>
      <c r="JI264" s="307"/>
      <c r="JJ264" s="336"/>
      <c r="JK264" s="309"/>
      <c r="JL264" s="337"/>
      <c r="JM264" s="307"/>
      <c r="JN264" s="336"/>
      <c r="JO264" s="309"/>
      <c r="JP264" s="337"/>
      <c r="JQ264" s="307"/>
      <c r="JR264" s="336"/>
      <c r="JS264" s="309"/>
      <c r="JT264" s="337"/>
      <c r="JU264" s="307"/>
      <c r="JV264" s="336"/>
      <c r="JW264" s="309"/>
      <c r="JX264" s="337"/>
      <c r="JY264" s="307"/>
      <c r="JZ264" s="336"/>
      <c r="KA264" s="309"/>
      <c r="KB264" s="337"/>
      <c r="KC264" s="307"/>
      <c r="KD264" s="336"/>
      <c r="KE264" s="309"/>
      <c r="KF264" s="337"/>
      <c r="KG264" s="307"/>
      <c r="KH264" s="336"/>
      <c r="KI264" s="309"/>
      <c r="KJ264" s="337"/>
      <c r="KK264" s="307"/>
      <c r="KL264" s="336"/>
      <c r="KM264" s="309"/>
      <c r="KN264" s="337"/>
      <c r="KO264" s="307"/>
      <c r="KP264" s="336"/>
      <c r="KQ264" s="309"/>
      <c r="KR264" s="337"/>
      <c r="KS264" s="307"/>
      <c r="KT264" s="336"/>
      <c r="KU264" s="309"/>
      <c r="KV264" s="337"/>
      <c r="KW264" s="307"/>
      <c r="KX264" s="336"/>
      <c r="KY264" s="309"/>
      <c r="KZ264" s="337"/>
      <c r="LA264" s="307"/>
      <c r="LB264" s="336"/>
      <c r="LC264" s="309"/>
      <c r="LD264" s="337"/>
      <c r="LE264" s="307"/>
      <c r="LF264" s="336"/>
      <c r="LG264" s="309"/>
      <c r="LH264" s="337"/>
      <c r="LI264" s="307"/>
      <c r="LJ264" s="336"/>
      <c r="LK264" s="309"/>
      <c r="LL264" s="337"/>
      <c r="LM264" s="307"/>
      <c r="LN264" s="336"/>
      <c r="LO264" s="309"/>
      <c r="LP264" s="337"/>
      <c r="LQ264" s="307"/>
      <c r="LR264" s="336"/>
      <c r="LS264" s="309"/>
      <c r="LT264" s="337"/>
      <c r="LU264" s="307"/>
      <c r="LV264" s="336"/>
      <c r="LW264" s="309"/>
      <c r="LX264" s="337"/>
      <c r="LY264" s="307"/>
      <c r="LZ264" s="336"/>
      <c r="MA264" s="309"/>
      <c r="MB264" s="337"/>
      <c r="MC264" s="307"/>
      <c r="MD264" s="336"/>
      <c r="ME264" s="309"/>
      <c r="MF264" s="337"/>
      <c r="MG264" s="307"/>
      <c r="MH264" s="336"/>
      <c r="MI264" s="309"/>
      <c r="MJ264" s="337"/>
      <c r="MK264" s="307"/>
      <c r="ML264" s="336"/>
      <c r="MM264" s="309"/>
      <c r="MN264" s="337"/>
      <c r="MO264" s="307"/>
      <c r="MP264" s="336"/>
      <c r="MQ264" s="309"/>
      <c r="MR264" s="337"/>
      <c r="MS264" s="307"/>
      <c r="MT264" s="336"/>
      <c r="MU264" s="309"/>
      <c r="MV264" s="337"/>
      <c r="MW264" s="307"/>
      <c r="MX264" s="336"/>
      <c r="MY264" s="309"/>
      <c r="MZ264" s="337"/>
      <c r="NA264" s="307"/>
      <c r="NB264" s="336"/>
      <c r="NC264" s="309"/>
      <c r="ND264" s="337"/>
      <c r="NE264" s="307"/>
      <c r="NF264" s="336"/>
      <c r="NG264" s="309"/>
      <c r="NH264" s="337"/>
      <c r="NI264" s="307"/>
      <c r="NJ264" s="336"/>
      <c r="NK264" s="309"/>
      <c r="NL264" s="337"/>
      <c r="NM264" s="307"/>
      <c r="NN264" s="336"/>
      <c r="NO264" s="309"/>
      <c r="NP264" s="337"/>
      <c r="NQ264" s="307"/>
      <c r="NR264" s="336"/>
      <c r="NS264" s="309"/>
      <c r="NT264" s="337"/>
      <c r="NU264" s="307"/>
      <c r="NV264" s="336"/>
      <c r="NW264" s="309"/>
      <c r="NX264" s="337"/>
      <c r="NY264" s="307"/>
      <c r="NZ264" s="336"/>
      <c r="OA264" s="309"/>
      <c r="OB264" s="337"/>
      <c r="OC264" s="307"/>
      <c r="OD264" s="336"/>
      <c r="OE264" s="309"/>
      <c r="OF264" s="337"/>
      <c r="OG264" s="307"/>
      <c r="OH264" s="336"/>
      <c r="OI264" s="309"/>
      <c r="OJ264" s="337"/>
      <c r="OK264" s="307"/>
      <c r="OL264" s="336"/>
      <c r="OM264" s="309"/>
      <c r="ON264" s="337"/>
      <c r="OO264" s="307"/>
      <c r="OP264" s="336"/>
      <c r="OQ264" s="309"/>
      <c r="OR264" s="337"/>
      <c r="OS264" s="307"/>
      <c r="OT264" s="336"/>
      <c r="OU264" s="309"/>
      <c r="OV264" s="337"/>
      <c r="OW264" s="307"/>
      <c r="OX264" s="336"/>
      <c r="OY264" s="309"/>
      <c r="OZ264" s="337"/>
      <c r="PA264" s="307"/>
      <c r="PB264" s="336"/>
      <c r="PC264" s="309"/>
      <c r="PD264" s="337"/>
      <c r="PE264" s="307"/>
      <c r="PF264" s="336"/>
      <c r="PG264" s="309"/>
      <c r="PH264" s="337"/>
      <c r="PI264" s="307"/>
      <c r="PJ264" s="336"/>
      <c r="PK264" s="309"/>
      <c r="PL264" s="337"/>
      <c r="PM264" s="307"/>
      <c r="PN264" s="336"/>
      <c r="PO264" s="309"/>
      <c r="PP264" s="337"/>
      <c r="PQ264" s="307"/>
      <c r="PR264" s="336"/>
      <c r="PS264" s="309"/>
      <c r="PT264" s="337"/>
      <c r="PU264" s="307"/>
      <c r="PV264" s="336"/>
      <c r="PW264" s="309"/>
      <c r="PX264" s="337"/>
      <c r="PY264" s="307"/>
      <c r="PZ264" s="336"/>
      <c r="QA264" s="309"/>
      <c r="QB264" s="337"/>
      <c r="QC264" s="307"/>
      <c r="QD264" s="336"/>
      <c r="QE264" s="309"/>
      <c r="QF264" s="337"/>
      <c r="QG264" s="307"/>
      <c r="QH264" s="336"/>
      <c r="QI264" s="309"/>
      <c r="QJ264" s="337"/>
      <c r="QK264" s="307"/>
      <c r="QL264" s="336"/>
      <c r="QM264" s="309"/>
      <c r="QN264" s="337"/>
      <c r="QO264" s="307"/>
      <c r="QP264" s="336"/>
      <c r="QQ264" s="309"/>
      <c r="QR264" s="337"/>
      <c r="QS264" s="307"/>
      <c r="QT264" s="336"/>
      <c r="QU264" s="309"/>
      <c r="QV264" s="337"/>
      <c r="QW264" s="307"/>
      <c r="QX264" s="336"/>
      <c r="QY264" s="309"/>
      <c r="QZ264" s="337"/>
      <c r="RA264" s="307"/>
      <c r="RB264" s="336"/>
      <c r="RC264" s="309"/>
      <c r="RD264" s="337"/>
      <c r="RE264" s="307"/>
      <c r="RF264" s="336"/>
      <c r="RG264" s="309"/>
      <c r="RH264" s="337"/>
      <c r="RI264" s="307"/>
      <c r="RJ264" s="336"/>
      <c r="RK264" s="309"/>
      <c r="RL264" s="337"/>
      <c r="RM264" s="307"/>
      <c r="RN264" s="336"/>
      <c r="RO264" s="309"/>
      <c r="RP264" s="337"/>
      <c r="RQ264" s="307"/>
      <c r="RR264" s="336"/>
      <c r="RS264" s="309"/>
      <c r="RT264" s="337"/>
      <c r="RU264" s="307"/>
      <c r="RV264" s="336"/>
      <c r="RW264" s="309"/>
      <c r="RX264" s="337"/>
      <c r="RY264" s="307"/>
      <c r="RZ264" s="336"/>
      <c r="SA264" s="309"/>
      <c r="SB264" s="337"/>
      <c r="SC264" s="307"/>
      <c r="SD264" s="336"/>
      <c r="SE264" s="309"/>
      <c r="SF264" s="337"/>
      <c r="SG264" s="307"/>
      <c r="SH264" s="336"/>
      <c r="SI264" s="309"/>
      <c r="SJ264" s="337"/>
      <c r="SK264" s="307"/>
      <c r="SL264" s="336"/>
      <c r="SM264" s="309"/>
      <c r="SN264" s="337"/>
      <c r="SO264" s="307"/>
      <c r="SP264" s="336"/>
      <c r="SQ264" s="309"/>
      <c r="SR264" s="337"/>
      <c r="SS264" s="307"/>
      <c r="ST264" s="336"/>
      <c r="SU264" s="309"/>
      <c r="SV264" s="337"/>
      <c r="SW264" s="307"/>
      <c r="SX264" s="336"/>
      <c r="SY264" s="309"/>
      <c r="SZ264" s="337"/>
      <c r="TA264" s="307"/>
      <c r="TB264" s="336"/>
      <c r="TC264" s="309"/>
      <c r="TD264" s="337"/>
      <c r="TE264" s="307"/>
      <c r="TF264" s="336"/>
      <c r="TG264" s="309"/>
      <c r="TH264" s="337"/>
      <c r="TI264" s="307"/>
      <c r="TJ264" s="336"/>
      <c r="TK264" s="309"/>
      <c r="TL264" s="337"/>
      <c r="TM264" s="307"/>
      <c r="TN264" s="336"/>
      <c r="TO264" s="309"/>
      <c r="TP264" s="337"/>
      <c r="TQ264" s="307"/>
      <c r="TR264" s="336"/>
      <c r="TS264" s="309"/>
      <c r="TT264" s="337"/>
      <c r="TU264" s="307"/>
      <c r="TV264" s="336"/>
      <c r="TW264" s="309"/>
      <c r="TX264" s="337"/>
      <c r="TY264" s="307"/>
      <c r="TZ264" s="336"/>
      <c r="UA264" s="309"/>
      <c r="UB264" s="337"/>
      <c r="UC264" s="307"/>
      <c r="UD264" s="336"/>
      <c r="UE264" s="309"/>
      <c r="UF264" s="337"/>
      <c r="UG264" s="307"/>
      <c r="UH264" s="336"/>
      <c r="UI264" s="309"/>
      <c r="UJ264" s="337"/>
      <c r="UK264" s="307"/>
      <c r="UL264" s="336"/>
      <c r="UM264" s="309"/>
      <c r="UN264" s="337"/>
      <c r="UO264" s="307"/>
      <c r="UP264" s="336"/>
      <c r="UQ264" s="309"/>
      <c r="UR264" s="337"/>
      <c r="US264" s="307"/>
      <c r="UT264" s="336"/>
      <c r="UU264" s="309"/>
      <c r="UV264" s="337"/>
      <c r="UW264" s="307"/>
      <c r="UX264" s="336"/>
      <c r="UY264" s="309"/>
      <c r="UZ264" s="337"/>
      <c r="VA264" s="307"/>
      <c r="VB264" s="336"/>
      <c r="VC264" s="309"/>
      <c r="VD264" s="337"/>
      <c r="VE264" s="307"/>
      <c r="VF264" s="336"/>
      <c r="VG264" s="309"/>
      <c r="VH264" s="337"/>
      <c r="VI264" s="307"/>
      <c r="VJ264" s="336"/>
      <c r="VK264" s="309"/>
      <c r="VL264" s="337"/>
      <c r="VM264" s="307"/>
      <c r="VN264" s="336"/>
      <c r="VO264" s="309"/>
      <c r="VP264" s="337"/>
      <c r="VQ264" s="307"/>
      <c r="VR264" s="336"/>
      <c r="VS264" s="309"/>
      <c r="VT264" s="337"/>
      <c r="VU264" s="307"/>
      <c r="VV264" s="336"/>
      <c r="VW264" s="309"/>
      <c r="VX264" s="337"/>
      <c r="VY264" s="307"/>
      <c r="VZ264" s="336"/>
      <c r="WA264" s="309"/>
      <c r="WB264" s="337"/>
      <c r="WC264" s="307"/>
      <c r="WD264" s="336"/>
      <c r="WE264" s="309"/>
      <c r="WF264" s="337"/>
      <c r="WG264" s="307"/>
      <c r="WH264" s="336"/>
      <c r="WI264" s="309"/>
      <c r="WJ264" s="337"/>
      <c r="WK264" s="307"/>
      <c r="WL264" s="336"/>
      <c r="WM264" s="309"/>
      <c r="WN264" s="337"/>
      <c r="WO264" s="307"/>
      <c r="WP264" s="336"/>
      <c r="WQ264" s="309"/>
      <c r="WR264" s="337"/>
      <c r="WS264" s="307"/>
      <c r="WT264" s="336"/>
      <c r="WU264" s="309"/>
      <c r="WV264" s="337"/>
      <c r="WW264" s="307"/>
      <c r="WX264" s="336"/>
      <c r="WY264" s="309"/>
      <c r="WZ264" s="337"/>
      <c r="XA264" s="307"/>
      <c r="XB264" s="336"/>
      <c r="XC264" s="309"/>
      <c r="XD264" s="337"/>
      <c r="XE264" s="307"/>
      <c r="XF264" s="336"/>
      <c r="XG264" s="309"/>
      <c r="XH264" s="337"/>
      <c r="XI264" s="307"/>
      <c r="XJ264" s="336"/>
      <c r="XK264" s="309"/>
      <c r="XL264" s="337"/>
      <c r="XM264" s="307"/>
      <c r="XN264" s="336"/>
      <c r="XO264" s="309"/>
      <c r="XP264" s="337"/>
      <c r="XQ264" s="307"/>
      <c r="XR264" s="336"/>
      <c r="XS264" s="309"/>
      <c r="XT264" s="337"/>
      <c r="XU264" s="307"/>
      <c r="XV264" s="336"/>
      <c r="XW264" s="309"/>
      <c r="XX264" s="337"/>
      <c r="XY264" s="307"/>
      <c r="XZ264" s="336"/>
      <c r="YA264" s="309"/>
      <c r="YB264" s="337"/>
      <c r="YC264" s="307"/>
      <c r="YD264" s="336"/>
      <c r="YE264" s="309"/>
      <c r="YF264" s="337"/>
      <c r="YG264" s="307"/>
      <c r="YH264" s="336"/>
      <c r="YI264" s="309"/>
      <c r="YJ264" s="337"/>
      <c r="YK264" s="307"/>
      <c r="YL264" s="336"/>
      <c r="YM264" s="309"/>
      <c r="YN264" s="337"/>
      <c r="YO264" s="307"/>
      <c r="YP264" s="336"/>
      <c r="YQ264" s="309"/>
      <c r="YR264" s="337"/>
      <c r="YS264" s="307"/>
      <c r="YT264" s="336"/>
      <c r="YU264" s="309"/>
      <c r="YV264" s="337"/>
      <c r="YW264" s="307"/>
      <c r="YX264" s="336"/>
      <c r="YY264" s="309"/>
      <c r="YZ264" s="337"/>
      <c r="ZA264" s="307"/>
      <c r="ZB264" s="336"/>
      <c r="ZC264" s="309"/>
      <c r="ZD264" s="337"/>
      <c r="ZE264" s="307"/>
      <c r="ZF264" s="336"/>
      <c r="ZG264" s="309"/>
      <c r="ZH264" s="337"/>
      <c r="ZI264" s="307"/>
      <c r="ZJ264" s="336"/>
      <c r="ZK264" s="309"/>
      <c r="ZL264" s="337"/>
      <c r="ZM264" s="307"/>
      <c r="ZN264" s="336"/>
      <c r="ZO264" s="309"/>
      <c r="ZP264" s="337"/>
      <c r="ZQ264" s="307"/>
      <c r="ZR264" s="336"/>
      <c r="ZS264" s="309"/>
      <c r="ZT264" s="337"/>
      <c r="ZU264" s="307"/>
      <c r="ZV264" s="336"/>
      <c r="ZW264" s="309"/>
      <c r="ZX264" s="337"/>
      <c r="ZY264" s="307"/>
      <c r="ZZ264" s="336"/>
      <c r="AAA264" s="309"/>
      <c r="AAB264" s="337"/>
      <c r="AAC264" s="307"/>
      <c r="AAD264" s="336"/>
      <c r="AAE264" s="309"/>
      <c r="AAF264" s="337"/>
      <c r="AAG264" s="307"/>
      <c r="AAH264" s="336"/>
      <c r="AAI264" s="309"/>
      <c r="AAJ264" s="337"/>
      <c r="AAK264" s="307"/>
      <c r="AAL264" s="336"/>
      <c r="AAM264" s="309"/>
      <c r="AAN264" s="337"/>
      <c r="AAO264" s="307"/>
      <c r="AAP264" s="336"/>
      <c r="AAQ264" s="309"/>
      <c r="AAR264" s="337"/>
      <c r="AAS264" s="307"/>
      <c r="AAT264" s="336"/>
      <c r="AAU264" s="309"/>
      <c r="AAV264" s="337"/>
      <c r="AAW264" s="307"/>
      <c r="AAX264" s="336"/>
      <c r="AAY264" s="309"/>
      <c r="AAZ264" s="337"/>
      <c r="ABA264" s="307"/>
      <c r="ABB264" s="336"/>
      <c r="ABC264" s="309"/>
      <c r="ABD264" s="337"/>
      <c r="ABE264" s="307"/>
      <c r="ABF264" s="336"/>
      <c r="ABG264" s="309"/>
      <c r="ABH264" s="337"/>
      <c r="ABI264" s="307"/>
      <c r="ABJ264" s="336"/>
      <c r="ABK264" s="309"/>
      <c r="ABL264" s="337"/>
      <c r="ABM264" s="307"/>
      <c r="ABN264" s="336"/>
      <c r="ABO264" s="309"/>
      <c r="ABP264" s="337"/>
      <c r="ABQ264" s="307"/>
      <c r="ABR264" s="336"/>
      <c r="ABS264" s="309"/>
      <c r="ABT264" s="337"/>
      <c r="ABU264" s="307"/>
      <c r="ABV264" s="336"/>
      <c r="ABW264" s="309"/>
      <c r="ABX264" s="337"/>
      <c r="ABY264" s="307"/>
      <c r="ABZ264" s="336"/>
      <c r="ACA264" s="309"/>
      <c r="ACB264" s="337"/>
      <c r="ACC264" s="307"/>
      <c r="ACD264" s="336"/>
      <c r="ACE264" s="309"/>
      <c r="ACF264" s="337"/>
      <c r="ACG264" s="307"/>
      <c r="ACH264" s="336"/>
      <c r="ACI264" s="309"/>
      <c r="ACJ264" s="337"/>
      <c r="ACK264" s="307"/>
      <c r="ACL264" s="336"/>
      <c r="ACM264" s="309"/>
      <c r="ACN264" s="337"/>
      <c r="ACO264" s="307"/>
      <c r="ACP264" s="336"/>
      <c r="ACQ264" s="309"/>
      <c r="ACR264" s="337"/>
      <c r="ACS264" s="307"/>
      <c r="ACT264" s="336"/>
      <c r="ACU264" s="309"/>
      <c r="ACV264" s="337"/>
      <c r="ACW264" s="307"/>
      <c r="ACX264" s="336"/>
      <c r="ACY264" s="309"/>
      <c r="ACZ264" s="337"/>
      <c r="ADA264" s="307"/>
      <c r="ADB264" s="336"/>
      <c r="ADC264" s="309"/>
      <c r="ADD264" s="337"/>
      <c r="ADE264" s="307"/>
      <c r="ADF264" s="336"/>
      <c r="ADG264" s="309"/>
      <c r="ADH264" s="337"/>
      <c r="ADI264" s="307"/>
      <c r="ADJ264" s="336"/>
      <c r="ADK264" s="309"/>
      <c r="ADL264" s="337"/>
      <c r="ADM264" s="307"/>
      <c r="ADN264" s="336"/>
      <c r="ADO264" s="309"/>
      <c r="ADP264" s="337"/>
      <c r="ADQ264" s="307"/>
      <c r="ADR264" s="336"/>
      <c r="ADS264" s="309"/>
      <c r="ADT264" s="337"/>
      <c r="ADU264" s="307"/>
      <c r="ADV264" s="336"/>
      <c r="ADW264" s="309"/>
      <c r="ADX264" s="337"/>
      <c r="ADY264" s="307"/>
      <c r="ADZ264" s="336"/>
      <c r="AEA264" s="309"/>
      <c r="AEB264" s="337"/>
      <c r="AEC264" s="307"/>
      <c r="AED264" s="336"/>
      <c r="AEE264" s="309"/>
      <c r="AEF264" s="337"/>
      <c r="AEG264" s="307"/>
      <c r="AEH264" s="336"/>
      <c r="AEI264" s="309"/>
      <c r="AEJ264" s="337"/>
      <c r="AEK264" s="307"/>
      <c r="AEL264" s="336"/>
      <c r="AEM264" s="309"/>
      <c r="AEN264" s="337"/>
      <c r="AEO264" s="307"/>
      <c r="AEP264" s="336"/>
      <c r="AEQ264" s="309"/>
      <c r="AER264" s="337"/>
      <c r="AES264" s="307"/>
      <c r="AET264" s="336"/>
      <c r="AEU264" s="309"/>
      <c r="AEV264" s="337"/>
      <c r="AEW264" s="307"/>
      <c r="AEX264" s="336"/>
      <c r="AEY264" s="309"/>
      <c r="AEZ264" s="337"/>
      <c r="AFA264" s="307"/>
      <c r="AFB264" s="336"/>
      <c r="AFC264" s="309"/>
      <c r="AFD264" s="337"/>
      <c r="AFE264" s="307"/>
      <c r="AFF264" s="336"/>
      <c r="AFG264" s="309"/>
      <c r="AFH264" s="337"/>
      <c r="AFI264" s="307"/>
      <c r="AFJ264" s="336"/>
      <c r="AFK264" s="309"/>
      <c r="AFL264" s="337"/>
      <c r="AFM264" s="307"/>
      <c r="AFN264" s="336"/>
      <c r="AFO264" s="309"/>
      <c r="AFP264" s="337"/>
      <c r="AFQ264" s="307"/>
      <c r="AFR264" s="336"/>
      <c r="AFS264" s="309"/>
      <c r="AFT264" s="337"/>
      <c r="AFU264" s="307"/>
      <c r="AFV264" s="336"/>
      <c r="AFW264" s="309"/>
      <c r="AFX264" s="337"/>
      <c r="AFY264" s="307"/>
      <c r="AFZ264" s="336"/>
      <c r="AGA264" s="309"/>
      <c r="AGB264" s="337"/>
      <c r="AGC264" s="307"/>
      <c r="AGD264" s="336"/>
      <c r="AGE264" s="309"/>
      <c r="AGF264" s="337"/>
      <c r="AGG264" s="307"/>
      <c r="AGH264" s="336"/>
      <c r="AGI264" s="309"/>
      <c r="AGJ264" s="337"/>
      <c r="AGK264" s="307"/>
      <c r="AGL264" s="336"/>
      <c r="AGM264" s="309"/>
      <c r="AGN264" s="337"/>
      <c r="AGO264" s="307"/>
      <c r="AGP264" s="336"/>
      <c r="AGQ264" s="309"/>
      <c r="AGR264" s="337"/>
      <c r="AGS264" s="307"/>
      <c r="AGT264" s="336"/>
      <c r="AGU264" s="309"/>
      <c r="AGV264" s="337"/>
      <c r="AGW264" s="307"/>
      <c r="AGX264" s="336"/>
      <c r="AGY264" s="309"/>
      <c r="AGZ264" s="337"/>
      <c r="AHA264" s="307"/>
      <c r="AHB264" s="336"/>
      <c r="AHC264" s="309"/>
      <c r="AHD264" s="337"/>
      <c r="AHE264" s="307"/>
      <c r="AHF264" s="336"/>
      <c r="AHG264" s="309"/>
      <c r="AHH264" s="337"/>
      <c r="AHI264" s="307"/>
      <c r="AHJ264" s="336"/>
      <c r="AHK264" s="309"/>
      <c r="AHL264" s="337"/>
      <c r="AHM264" s="307"/>
      <c r="AHN264" s="336"/>
      <c r="AHO264" s="309"/>
      <c r="AHP264" s="337"/>
      <c r="AHQ264" s="307"/>
      <c r="AHR264" s="336"/>
      <c r="AHS264" s="309"/>
      <c r="AHT264" s="337"/>
      <c r="AHU264" s="307"/>
      <c r="AHV264" s="336"/>
      <c r="AHW264" s="309"/>
      <c r="AHX264" s="337"/>
      <c r="AHY264" s="307"/>
      <c r="AHZ264" s="336"/>
      <c r="AIA264" s="309"/>
      <c r="AIB264" s="337"/>
      <c r="AIC264" s="307"/>
      <c r="AID264" s="336"/>
      <c r="AIE264" s="309"/>
      <c r="AIF264" s="337"/>
      <c r="AIG264" s="307"/>
      <c r="AIH264" s="336"/>
      <c r="AII264" s="309"/>
      <c r="AIJ264" s="337"/>
      <c r="AIK264" s="307"/>
      <c r="AIL264" s="336"/>
      <c r="AIM264" s="309"/>
      <c r="AIN264" s="337"/>
      <c r="AIO264" s="307"/>
      <c r="AIP264" s="336"/>
      <c r="AIQ264" s="309"/>
      <c r="AIR264" s="337"/>
      <c r="AIS264" s="307"/>
      <c r="AIT264" s="336"/>
      <c r="AIU264" s="309"/>
      <c r="AIV264" s="337"/>
      <c r="AIW264" s="307"/>
      <c r="AIX264" s="336"/>
      <c r="AIY264" s="309"/>
      <c r="AIZ264" s="337"/>
      <c r="AJA264" s="307"/>
      <c r="AJB264" s="336"/>
      <c r="AJC264" s="309"/>
      <c r="AJD264" s="337"/>
      <c r="AJE264" s="307"/>
      <c r="AJF264" s="336"/>
      <c r="AJG264" s="309"/>
      <c r="AJH264" s="337"/>
      <c r="AJI264" s="307"/>
      <c r="AJJ264" s="336"/>
      <c r="AJK264" s="309"/>
      <c r="AJL264" s="337"/>
      <c r="AJM264" s="307"/>
      <c r="AJN264" s="336"/>
      <c r="AJO264" s="309"/>
      <c r="AJP264" s="337"/>
      <c r="AJQ264" s="307"/>
      <c r="AJR264" s="336"/>
      <c r="AJS264" s="309"/>
      <c r="AJT264" s="337"/>
      <c r="AJU264" s="307"/>
      <c r="AJV264" s="336"/>
      <c r="AJW264" s="309"/>
      <c r="AJX264" s="337"/>
      <c r="AJY264" s="307"/>
      <c r="AJZ264" s="336"/>
      <c r="AKA264" s="309"/>
      <c r="AKB264" s="337"/>
      <c r="AKC264" s="307"/>
      <c r="AKD264" s="336"/>
      <c r="AKE264" s="309"/>
      <c r="AKF264" s="337"/>
      <c r="AKG264" s="307"/>
      <c r="AKH264" s="336"/>
      <c r="AKI264" s="309"/>
      <c r="AKJ264" s="337"/>
      <c r="AKK264" s="307"/>
      <c r="AKL264" s="336"/>
      <c r="AKM264" s="309"/>
      <c r="AKN264" s="337"/>
      <c r="AKO264" s="307"/>
      <c r="AKP264" s="336"/>
      <c r="AKQ264" s="309"/>
      <c r="AKR264" s="337"/>
      <c r="AKS264" s="307"/>
      <c r="AKT264" s="336"/>
      <c r="AKU264" s="309"/>
      <c r="AKV264" s="337"/>
      <c r="AKW264" s="307"/>
      <c r="AKX264" s="336"/>
      <c r="AKY264" s="309"/>
      <c r="AKZ264" s="337"/>
      <c r="ALA264" s="307"/>
      <c r="ALB264" s="336"/>
      <c r="ALC264" s="309"/>
      <c r="ALD264" s="337"/>
      <c r="ALE264" s="307"/>
      <c r="ALF264" s="336"/>
      <c r="ALG264" s="309"/>
      <c r="ALH264" s="337"/>
      <c r="ALI264" s="307"/>
      <c r="ALJ264" s="336"/>
      <c r="ALK264" s="309"/>
      <c r="ALL264" s="337"/>
      <c r="ALM264" s="307"/>
      <c r="ALN264" s="336"/>
      <c r="ALO264" s="309"/>
      <c r="ALP264" s="337"/>
      <c r="ALQ264" s="307"/>
      <c r="ALR264" s="336"/>
      <c r="ALS264" s="309"/>
      <c r="ALT264" s="337"/>
      <c r="ALU264" s="307"/>
      <c r="ALV264" s="336"/>
      <c r="ALW264" s="309"/>
      <c r="ALX264" s="337"/>
      <c r="ALY264" s="307"/>
      <c r="ALZ264" s="336"/>
      <c r="AMA264" s="309"/>
      <c r="AMB264" s="337"/>
      <c r="AMC264" s="307"/>
      <c r="AMD264" s="336"/>
      <c r="AME264" s="309"/>
      <c r="AMF264" s="337"/>
      <c r="AMG264" s="307"/>
      <c r="AMH264" s="336"/>
      <c r="AMI264" s="309"/>
      <c r="AMJ264" s="337"/>
      <c r="AMK264" s="307"/>
      <c r="AML264" s="336"/>
      <c r="AMM264" s="309"/>
      <c r="AMN264" s="337"/>
      <c r="AMO264" s="307"/>
      <c r="AMP264" s="336"/>
      <c r="AMQ264" s="309"/>
      <c r="AMR264" s="337"/>
      <c r="AMS264" s="307"/>
      <c r="AMT264" s="336"/>
      <c r="AMU264" s="309"/>
      <c r="AMV264" s="337"/>
      <c r="AMW264" s="307"/>
      <c r="AMX264" s="336"/>
      <c r="AMY264" s="309"/>
      <c r="AMZ264" s="337"/>
      <c r="ANA264" s="307"/>
      <c r="ANB264" s="336"/>
      <c r="ANC264" s="309"/>
      <c r="AND264" s="337"/>
      <c r="ANE264" s="307"/>
      <c r="ANF264" s="336"/>
      <c r="ANG264" s="309"/>
      <c r="ANH264" s="337"/>
      <c r="ANI264" s="307"/>
      <c r="ANJ264" s="336"/>
      <c r="ANK264" s="309"/>
      <c r="ANL264" s="337"/>
      <c r="ANM264" s="307"/>
      <c r="ANN264" s="336"/>
      <c r="ANO264" s="309"/>
      <c r="ANP264" s="337"/>
      <c r="ANQ264" s="307"/>
      <c r="ANR264" s="336"/>
      <c r="ANS264" s="309"/>
      <c r="ANT264" s="337"/>
      <c r="ANU264" s="307"/>
      <c r="ANV264" s="336"/>
      <c r="ANW264" s="309"/>
      <c r="ANX264" s="337"/>
      <c r="ANY264" s="307"/>
      <c r="ANZ264" s="336"/>
      <c r="AOA264" s="309"/>
      <c r="AOB264" s="337"/>
      <c r="AOC264" s="307"/>
      <c r="AOD264" s="336"/>
      <c r="AOE264" s="309"/>
      <c r="AOF264" s="337"/>
      <c r="AOG264" s="307"/>
      <c r="AOH264" s="336"/>
      <c r="AOI264" s="309"/>
      <c r="AOJ264" s="337"/>
      <c r="AOK264" s="307"/>
      <c r="AOL264" s="336"/>
      <c r="AOM264" s="309"/>
      <c r="AON264" s="337"/>
      <c r="AOO264" s="307"/>
      <c r="AOP264" s="336"/>
      <c r="AOQ264" s="309"/>
      <c r="AOR264" s="337"/>
      <c r="AOS264" s="307"/>
      <c r="AOT264" s="336"/>
      <c r="AOU264" s="309"/>
      <c r="AOV264" s="337"/>
      <c r="AOW264" s="307"/>
      <c r="AOX264" s="336"/>
      <c r="AOY264" s="309"/>
      <c r="AOZ264" s="337"/>
      <c r="APA264" s="307"/>
      <c r="APB264" s="336"/>
      <c r="APC264" s="309"/>
      <c r="APD264" s="337"/>
      <c r="APE264" s="307"/>
      <c r="APF264" s="336"/>
      <c r="APG264" s="309"/>
      <c r="APH264" s="337"/>
      <c r="API264" s="307"/>
      <c r="APJ264" s="336"/>
      <c r="APK264" s="309"/>
      <c r="APL264" s="337"/>
      <c r="APM264" s="307"/>
      <c r="APN264" s="336"/>
      <c r="APO264" s="309"/>
      <c r="APP264" s="337"/>
      <c r="APQ264" s="307"/>
      <c r="APR264" s="336"/>
      <c r="APS264" s="309"/>
      <c r="APT264" s="337"/>
      <c r="APU264" s="307"/>
      <c r="APV264" s="336"/>
      <c r="APW264" s="309"/>
      <c r="APX264" s="337"/>
      <c r="APY264" s="307"/>
      <c r="APZ264" s="336"/>
      <c r="AQA264" s="309"/>
      <c r="AQB264" s="337"/>
      <c r="AQC264" s="307"/>
      <c r="AQD264" s="336"/>
      <c r="AQE264" s="309"/>
      <c r="AQF264" s="337"/>
      <c r="AQG264" s="307"/>
      <c r="AQH264" s="336"/>
      <c r="AQI264" s="309"/>
      <c r="AQJ264" s="337"/>
      <c r="AQK264" s="307"/>
      <c r="AQL264" s="336"/>
      <c r="AQM264" s="309"/>
      <c r="AQN264" s="337"/>
      <c r="AQO264" s="307"/>
      <c r="AQP264" s="336"/>
      <c r="AQQ264" s="309"/>
      <c r="AQR264" s="337"/>
      <c r="AQS264" s="307"/>
      <c r="AQT264" s="336"/>
      <c r="AQU264" s="309"/>
      <c r="AQV264" s="337"/>
      <c r="AQW264" s="307"/>
      <c r="AQX264" s="336"/>
      <c r="AQY264" s="309"/>
      <c r="AQZ264" s="337"/>
      <c r="ARA264" s="307"/>
      <c r="ARB264" s="336"/>
      <c r="ARC264" s="309"/>
      <c r="ARD264" s="337"/>
      <c r="ARE264" s="307"/>
      <c r="ARF264" s="336"/>
      <c r="ARG264" s="309"/>
      <c r="ARH264" s="337"/>
      <c r="ARI264" s="307"/>
      <c r="ARJ264" s="336"/>
      <c r="ARK264" s="309"/>
      <c r="ARL264" s="337"/>
      <c r="ARM264" s="307"/>
      <c r="ARN264" s="336"/>
      <c r="ARO264" s="309"/>
      <c r="ARP264" s="337"/>
      <c r="ARQ264" s="307"/>
      <c r="ARR264" s="336"/>
      <c r="ARS264" s="309"/>
      <c r="ART264" s="337"/>
      <c r="ARU264" s="307"/>
      <c r="ARV264" s="336"/>
      <c r="ARW264" s="309"/>
      <c r="ARX264" s="337"/>
      <c r="ARY264" s="307"/>
      <c r="ARZ264" s="336"/>
      <c r="ASA264" s="309"/>
      <c r="ASB264" s="337"/>
      <c r="ASC264" s="307"/>
      <c r="ASD264" s="336"/>
      <c r="ASE264" s="309"/>
      <c r="ASF264" s="337"/>
      <c r="ASG264" s="307"/>
      <c r="ASH264" s="336"/>
      <c r="ASI264" s="309"/>
      <c r="ASJ264" s="337"/>
      <c r="ASK264" s="307"/>
      <c r="ASL264" s="336"/>
      <c r="ASM264" s="309"/>
      <c r="ASN264" s="337"/>
      <c r="ASO264" s="307"/>
      <c r="ASP264" s="336"/>
      <c r="ASQ264" s="309"/>
      <c r="ASR264" s="337"/>
      <c r="ASS264" s="307"/>
      <c r="AST264" s="336"/>
      <c r="ASU264" s="309"/>
      <c r="ASV264" s="337"/>
      <c r="ASW264" s="307"/>
      <c r="ASX264" s="336"/>
      <c r="ASY264" s="309"/>
      <c r="ASZ264" s="337"/>
      <c r="ATA264" s="307"/>
      <c r="ATB264" s="336"/>
      <c r="ATC264" s="309"/>
      <c r="ATD264" s="337"/>
      <c r="ATE264" s="307"/>
      <c r="ATF264" s="336"/>
      <c r="ATG264" s="309"/>
      <c r="ATH264" s="337"/>
      <c r="ATI264" s="307"/>
      <c r="ATJ264" s="336"/>
      <c r="ATK264" s="309"/>
      <c r="ATL264" s="337"/>
      <c r="ATM264" s="307"/>
      <c r="ATN264" s="336"/>
      <c r="ATO264" s="309"/>
      <c r="ATP264" s="337"/>
      <c r="ATQ264" s="307"/>
      <c r="ATR264" s="336"/>
      <c r="ATS264" s="309"/>
      <c r="ATT264" s="337"/>
      <c r="ATU264" s="307"/>
      <c r="ATV264" s="336"/>
      <c r="ATW264" s="309"/>
      <c r="ATX264" s="337"/>
      <c r="ATY264" s="307"/>
      <c r="ATZ264" s="336"/>
      <c r="AUA264" s="309"/>
      <c r="AUB264" s="337"/>
      <c r="AUC264" s="307"/>
      <c r="AUD264" s="336"/>
      <c r="AUE264" s="309"/>
      <c r="AUF264" s="337"/>
      <c r="AUG264" s="307"/>
      <c r="AUH264" s="336"/>
      <c r="AUI264" s="309"/>
      <c r="AUJ264" s="337"/>
      <c r="AUK264" s="307"/>
      <c r="AUL264" s="336"/>
      <c r="AUM264" s="309"/>
      <c r="AUN264" s="337"/>
      <c r="AUO264" s="307"/>
      <c r="AUP264" s="336"/>
      <c r="AUQ264" s="309"/>
      <c r="AUR264" s="337"/>
      <c r="AUS264" s="307"/>
      <c r="AUT264" s="336"/>
      <c r="AUU264" s="309"/>
      <c r="AUV264" s="337"/>
      <c r="AUW264" s="307"/>
      <c r="AUX264" s="336"/>
      <c r="AUY264" s="309"/>
      <c r="AUZ264" s="337"/>
      <c r="AVA264" s="307"/>
      <c r="AVB264" s="336"/>
      <c r="AVC264" s="309"/>
      <c r="AVD264" s="337"/>
      <c r="AVE264" s="307"/>
      <c r="AVF264" s="336"/>
      <c r="AVG264" s="309"/>
      <c r="AVH264" s="337"/>
      <c r="AVI264" s="307"/>
      <c r="AVJ264" s="336"/>
      <c r="AVK264" s="309"/>
      <c r="AVL264" s="337"/>
      <c r="AVM264" s="307"/>
      <c r="AVN264" s="336"/>
      <c r="AVO264" s="309"/>
      <c r="AVP264" s="337"/>
      <c r="AVQ264" s="307"/>
      <c r="AVR264" s="336"/>
      <c r="AVS264" s="309"/>
      <c r="AVT264" s="337"/>
      <c r="AVU264" s="307"/>
      <c r="AVV264" s="336"/>
      <c r="AVW264" s="309"/>
      <c r="AVX264" s="337"/>
      <c r="AVY264" s="307"/>
      <c r="AVZ264" s="336"/>
      <c r="AWA264" s="309"/>
      <c r="AWB264" s="337"/>
      <c r="AWC264" s="307"/>
      <c r="AWD264" s="336"/>
      <c r="AWE264" s="309"/>
      <c r="AWF264" s="337"/>
      <c r="AWG264" s="307"/>
      <c r="AWH264" s="336"/>
      <c r="AWI264" s="309"/>
      <c r="AWJ264" s="337"/>
      <c r="AWK264" s="307"/>
      <c r="AWL264" s="336"/>
      <c r="AWM264" s="309"/>
      <c r="AWN264" s="337"/>
      <c r="AWO264" s="307"/>
      <c r="AWP264" s="336"/>
      <c r="AWQ264" s="309"/>
      <c r="AWR264" s="337"/>
      <c r="AWS264" s="307"/>
      <c r="AWT264" s="336"/>
      <c r="AWU264" s="309"/>
      <c r="AWV264" s="337"/>
      <c r="AWW264" s="307"/>
      <c r="AWX264" s="336"/>
      <c r="AWY264" s="309"/>
      <c r="AWZ264" s="337"/>
      <c r="AXA264" s="307"/>
      <c r="AXB264" s="336"/>
      <c r="AXC264" s="309"/>
      <c r="AXD264" s="337"/>
      <c r="AXE264" s="307"/>
      <c r="AXF264" s="336"/>
      <c r="AXG264" s="309"/>
      <c r="AXH264" s="337"/>
      <c r="AXI264" s="307"/>
      <c r="AXJ264" s="336"/>
      <c r="AXK264" s="309"/>
      <c r="AXL264" s="337"/>
      <c r="AXM264" s="307"/>
      <c r="AXN264" s="336"/>
      <c r="AXO264" s="309"/>
      <c r="AXP264" s="337"/>
      <c r="AXQ264" s="307"/>
      <c r="AXR264" s="336"/>
      <c r="AXS264" s="309"/>
      <c r="AXT264" s="337"/>
      <c r="AXU264" s="307"/>
      <c r="AXV264" s="336"/>
      <c r="AXW264" s="309"/>
      <c r="AXX264" s="337"/>
      <c r="AXY264" s="307"/>
      <c r="AXZ264" s="336"/>
      <c r="AYA264" s="309"/>
      <c r="AYB264" s="337"/>
      <c r="AYC264" s="307"/>
      <c r="AYD264" s="336"/>
      <c r="AYE264" s="309"/>
      <c r="AYF264" s="337"/>
      <c r="AYG264" s="307"/>
      <c r="AYH264" s="336"/>
      <c r="AYI264" s="309"/>
      <c r="AYJ264" s="337"/>
      <c r="AYK264" s="307"/>
      <c r="AYL264" s="336"/>
      <c r="AYM264" s="309"/>
      <c r="AYN264" s="337"/>
      <c r="AYO264" s="307"/>
      <c r="AYP264" s="336"/>
      <c r="AYQ264" s="309"/>
      <c r="AYR264" s="337"/>
      <c r="AYS264" s="307"/>
      <c r="AYT264" s="336"/>
      <c r="AYU264" s="309"/>
      <c r="AYV264" s="337"/>
      <c r="AYW264" s="307"/>
      <c r="AYX264" s="336"/>
      <c r="AYY264" s="309"/>
      <c r="AYZ264" s="337"/>
      <c r="AZA264" s="307"/>
      <c r="AZB264" s="336"/>
      <c r="AZC264" s="309"/>
      <c r="AZD264" s="337"/>
      <c r="AZE264" s="307"/>
      <c r="AZF264" s="336"/>
      <c r="AZG264" s="309"/>
      <c r="AZH264" s="337"/>
      <c r="AZI264" s="307"/>
      <c r="AZJ264" s="336"/>
      <c r="AZK264" s="309"/>
      <c r="AZL264" s="337"/>
      <c r="AZM264" s="307"/>
      <c r="AZN264" s="336"/>
      <c r="AZO264" s="309"/>
      <c r="AZP264" s="337"/>
      <c r="AZQ264" s="307"/>
      <c r="AZR264" s="336"/>
      <c r="AZS264" s="309"/>
      <c r="AZT264" s="337"/>
      <c r="AZU264" s="307"/>
      <c r="AZV264" s="336"/>
      <c r="AZW264" s="309"/>
      <c r="AZX264" s="337"/>
      <c r="AZY264" s="307"/>
      <c r="AZZ264" s="336"/>
      <c r="BAA264" s="309"/>
      <c r="BAB264" s="337"/>
      <c r="BAC264" s="307"/>
      <c r="BAD264" s="336"/>
      <c r="BAE264" s="309"/>
      <c r="BAF264" s="337"/>
      <c r="BAG264" s="307"/>
      <c r="BAH264" s="336"/>
      <c r="BAI264" s="309"/>
      <c r="BAJ264" s="337"/>
      <c r="BAK264" s="307"/>
      <c r="BAL264" s="336"/>
      <c r="BAM264" s="309"/>
      <c r="BAN264" s="337"/>
      <c r="BAO264" s="307"/>
      <c r="BAP264" s="336"/>
      <c r="BAQ264" s="309"/>
      <c r="BAR264" s="337"/>
      <c r="BAS264" s="307"/>
      <c r="BAT264" s="336"/>
      <c r="BAU264" s="309"/>
      <c r="BAV264" s="337"/>
      <c r="BAW264" s="307"/>
      <c r="BAX264" s="336"/>
      <c r="BAY264" s="309"/>
      <c r="BAZ264" s="337"/>
      <c r="BBA264" s="307"/>
      <c r="BBB264" s="336"/>
      <c r="BBC264" s="309"/>
      <c r="BBD264" s="337"/>
      <c r="BBE264" s="307"/>
      <c r="BBF264" s="336"/>
      <c r="BBG264" s="309"/>
      <c r="BBH264" s="337"/>
      <c r="BBI264" s="307"/>
      <c r="BBJ264" s="336"/>
      <c r="BBK264" s="309"/>
      <c r="BBL264" s="337"/>
      <c r="BBM264" s="307"/>
      <c r="BBN264" s="336"/>
      <c r="BBO264" s="309"/>
      <c r="BBP264" s="337"/>
      <c r="BBQ264" s="307"/>
      <c r="BBR264" s="336"/>
      <c r="BBS264" s="309"/>
      <c r="BBT264" s="337"/>
      <c r="BBU264" s="307"/>
      <c r="BBV264" s="336"/>
      <c r="BBW264" s="309"/>
      <c r="BBX264" s="337"/>
      <c r="BBY264" s="307"/>
      <c r="BBZ264" s="336"/>
      <c r="BCA264" s="309"/>
      <c r="BCB264" s="337"/>
      <c r="BCC264" s="307"/>
      <c r="BCD264" s="336"/>
      <c r="BCE264" s="309"/>
      <c r="BCF264" s="337"/>
      <c r="BCG264" s="307"/>
      <c r="BCH264" s="336"/>
      <c r="BCI264" s="309"/>
      <c r="BCJ264" s="337"/>
      <c r="BCK264" s="307"/>
      <c r="BCL264" s="336"/>
      <c r="BCM264" s="309"/>
      <c r="BCN264" s="337"/>
      <c r="BCO264" s="307"/>
      <c r="BCP264" s="336"/>
      <c r="BCQ264" s="309"/>
      <c r="BCR264" s="337"/>
      <c r="BCS264" s="307"/>
      <c r="BCT264" s="336"/>
      <c r="BCU264" s="309"/>
      <c r="BCV264" s="337"/>
      <c r="BCW264" s="307"/>
      <c r="BCX264" s="336"/>
      <c r="BCY264" s="309"/>
      <c r="BCZ264" s="337"/>
      <c r="BDA264" s="307"/>
      <c r="BDB264" s="336"/>
      <c r="BDC264" s="309"/>
      <c r="BDD264" s="337"/>
      <c r="BDE264" s="307"/>
      <c r="BDF264" s="336"/>
      <c r="BDG264" s="309"/>
      <c r="BDH264" s="337"/>
      <c r="BDI264" s="307"/>
      <c r="BDJ264" s="336"/>
      <c r="BDK264" s="309"/>
      <c r="BDL264" s="337"/>
      <c r="BDM264" s="307"/>
      <c r="BDN264" s="336"/>
      <c r="BDO264" s="309"/>
      <c r="BDP264" s="337"/>
      <c r="BDQ264" s="307"/>
      <c r="BDR264" s="336"/>
      <c r="BDS264" s="309"/>
      <c r="BDT264" s="337"/>
      <c r="BDU264" s="307"/>
      <c r="BDV264" s="336"/>
      <c r="BDW264" s="309"/>
      <c r="BDX264" s="337"/>
      <c r="BDY264" s="307"/>
      <c r="BDZ264" s="336"/>
      <c r="BEA264" s="309"/>
      <c r="BEB264" s="337"/>
      <c r="BEC264" s="307"/>
      <c r="BED264" s="336"/>
      <c r="BEE264" s="309"/>
      <c r="BEF264" s="337"/>
      <c r="BEG264" s="307"/>
      <c r="BEH264" s="336"/>
      <c r="BEI264" s="309"/>
      <c r="BEJ264" s="337"/>
      <c r="BEK264" s="307"/>
      <c r="BEL264" s="336"/>
      <c r="BEM264" s="309"/>
      <c r="BEN264" s="337"/>
      <c r="BEO264" s="307"/>
      <c r="BEP264" s="336"/>
      <c r="BEQ264" s="309"/>
      <c r="BER264" s="337"/>
      <c r="BES264" s="307"/>
      <c r="BET264" s="336"/>
      <c r="BEU264" s="309"/>
      <c r="BEV264" s="337"/>
      <c r="BEW264" s="307"/>
      <c r="BEX264" s="336"/>
      <c r="BEY264" s="309"/>
      <c r="BEZ264" s="337"/>
      <c r="BFA264" s="307"/>
      <c r="BFB264" s="336"/>
      <c r="BFC264" s="309"/>
      <c r="BFD264" s="337"/>
      <c r="BFE264" s="307"/>
      <c r="BFF264" s="336"/>
      <c r="BFG264" s="309"/>
      <c r="BFH264" s="337"/>
      <c r="BFI264" s="307"/>
      <c r="BFJ264" s="336"/>
      <c r="BFK264" s="309"/>
      <c r="BFL264" s="337"/>
      <c r="BFM264" s="307"/>
      <c r="BFN264" s="336"/>
      <c r="BFO264" s="309"/>
      <c r="BFP264" s="337"/>
      <c r="BFQ264" s="307"/>
      <c r="BFR264" s="336"/>
      <c r="BFS264" s="309"/>
      <c r="BFT264" s="337"/>
      <c r="BFU264" s="307"/>
      <c r="BFV264" s="336"/>
      <c r="BFW264" s="309"/>
      <c r="BFX264" s="337"/>
      <c r="BFY264" s="307"/>
      <c r="BFZ264" s="336"/>
      <c r="BGA264" s="309"/>
      <c r="BGB264" s="337"/>
      <c r="BGC264" s="307"/>
      <c r="BGD264" s="336"/>
      <c r="BGE264" s="309"/>
      <c r="BGF264" s="337"/>
      <c r="BGG264" s="307"/>
      <c r="BGH264" s="336"/>
      <c r="BGI264" s="309"/>
      <c r="BGJ264" s="337"/>
      <c r="BGK264" s="307"/>
      <c r="BGL264" s="336"/>
      <c r="BGM264" s="309"/>
      <c r="BGN264" s="337"/>
      <c r="BGO264" s="307"/>
      <c r="BGP264" s="336"/>
      <c r="BGQ264" s="309"/>
      <c r="BGR264" s="337"/>
      <c r="BGS264" s="307"/>
      <c r="BGT264" s="336"/>
      <c r="BGU264" s="309"/>
      <c r="BGV264" s="337"/>
      <c r="BGW264" s="307"/>
      <c r="BGX264" s="336"/>
      <c r="BGY264" s="309"/>
      <c r="BGZ264" s="337"/>
      <c r="BHA264" s="307"/>
      <c r="BHB264" s="336"/>
      <c r="BHC264" s="309"/>
      <c r="BHD264" s="337"/>
      <c r="BHE264" s="307"/>
      <c r="BHF264" s="336"/>
      <c r="BHG264" s="309"/>
      <c r="BHH264" s="337"/>
      <c r="BHI264" s="307"/>
      <c r="BHJ264" s="336"/>
      <c r="BHK264" s="309"/>
      <c r="BHL264" s="337"/>
      <c r="BHM264" s="307"/>
      <c r="BHN264" s="336"/>
      <c r="BHO264" s="309"/>
      <c r="BHP264" s="337"/>
      <c r="BHQ264" s="307"/>
      <c r="BHR264" s="336"/>
      <c r="BHS264" s="309"/>
      <c r="BHT264" s="337"/>
      <c r="BHU264" s="307"/>
      <c r="BHV264" s="336"/>
      <c r="BHW264" s="309"/>
      <c r="BHX264" s="337"/>
      <c r="BHY264" s="307"/>
      <c r="BHZ264" s="336"/>
      <c r="BIA264" s="309"/>
      <c r="BIB264" s="337"/>
      <c r="BIC264" s="307"/>
      <c r="BID264" s="336"/>
      <c r="BIE264" s="309"/>
      <c r="BIF264" s="337"/>
      <c r="BIG264" s="307"/>
      <c r="BIH264" s="336"/>
      <c r="BII264" s="309"/>
      <c r="BIJ264" s="337"/>
      <c r="BIK264" s="307"/>
      <c r="BIL264" s="336"/>
      <c r="BIM264" s="309"/>
      <c r="BIN264" s="337"/>
      <c r="BIO264" s="307"/>
      <c r="BIP264" s="336"/>
      <c r="BIQ264" s="309"/>
      <c r="BIR264" s="337"/>
      <c r="BIS264" s="307"/>
      <c r="BIT264" s="336"/>
      <c r="BIU264" s="309"/>
      <c r="BIV264" s="337"/>
      <c r="BIW264" s="307"/>
      <c r="BIX264" s="336"/>
      <c r="BIY264" s="309"/>
      <c r="BIZ264" s="337"/>
      <c r="BJA264" s="307"/>
      <c r="BJB264" s="336"/>
      <c r="BJC264" s="309"/>
      <c r="BJD264" s="337"/>
      <c r="BJE264" s="307"/>
      <c r="BJF264" s="336"/>
      <c r="BJG264" s="309"/>
      <c r="BJH264" s="337"/>
      <c r="BJI264" s="307"/>
      <c r="BJJ264" s="336"/>
      <c r="BJK264" s="309"/>
      <c r="BJL264" s="337"/>
      <c r="BJM264" s="307"/>
      <c r="BJN264" s="336"/>
      <c r="BJO264" s="309"/>
      <c r="BJP264" s="337"/>
      <c r="BJQ264" s="307"/>
      <c r="BJR264" s="336"/>
      <c r="BJS264" s="309"/>
      <c r="BJT264" s="337"/>
      <c r="BJU264" s="307"/>
      <c r="BJV264" s="336"/>
      <c r="BJW264" s="309"/>
      <c r="BJX264" s="337"/>
      <c r="BJY264" s="307"/>
      <c r="BJZ264" s="336"/>
      <c r="BKA264" s="309"/>
      <c r="BKB264" s="337"/>
      <c r="BKC264" s="307"/>
      <c r="BKD264" s="336"/>
      <c r="BKE264" s="309"/>
      <c r="BKF264" s="337"/>
      <c r="BKG264" s="307"/>
      <c r="BKH264" s="336"/>
      <c r="BKI264" s="309"/>
      <c r="BKJ264" s="337"/>
      <c r="BKK264" s="307"/>
      <c r="BKL264" s="336"/>
      <c r="BKM264" s="309"/>
      <c r="BKN264" s="337"/>
      <c r="BKO264" s="307"/>
      <c r="BKP264" s="336"/>
      <c r="BKQ264" s="309"/>
      <c r="BKR264" s="337"/>
      <c r="BKS264" s="307"/>
      <c r="BKT264" s="336"/>
      <c r="BKU264" s="309"/>
      <c r="BKV264" s="337"/>
      <c r="BKW264" s="307"/>
      <c r="BKX264" s="336"/>
      <c r="BKY264" s="309"/>
      <c r="BKZ264" s="337"/>
      <c r="BLA264" s="307"/>
      <c r="BLB264" s="336"/>
      <c r="BLC264" s="309"/>
      <c r="BLD264" s="337"/>
      <c r="BLE264" s="307"/>
      <c r="BLF264" s="336"/>
      <c r="BLG264" s="309"/>
      <c r="BLH264" s="337"/>
      <c r="BLI264" s="307"/>
      <c r="BLJ264" s="336"/>
      <c r="BLK264" s="309"/>
      <c r="BLL264" s="337"/>
      <c r="BLM264" s="307"/>
      <c r="BLN264" s="336"/>
      <c r="BLO264" s="309"/>
      <c r="BLP264" s="337"/>
      <c r="BLQ264" s="307"/>
      <c r="BLR264" s="336"/>
      <c r="BLS264" s="309"/>
      <c r="BLT264" s="337"/>
      <c r="BLU264" s="307"/>
      <c r="BLV264" s="336"/>
      <c r="BLW264" s="309"/>
      <c r="BLX264" s="337"/>
      <c r="BLY264" s="307"/>
      <c r="BLZ264" s="336"/>
      <c r="BMA264" s="309"/>
      <c r="BMB264" s="337"/>
      <c r="BMC264" s="307"/>
      <c r="BMD264" s="336"/>
      <c r="BME264" s="309"/>
      <c r="BMF264" s="337"/>
      <c r="BMG264" s="307"/>
      <c r="BMH264" s="336"/>
      <c r="BMI264" s="309"/>
      <c r="BMJ264" s="337"/>
      <c r="BMK264" s="307"/>
      <c r="BML264" s="336"/>
      <c r="BMM264" s="309"/>
      <c r="BMN264" s="337"/>
      <c r="BMO264" s="307"/>
      <c r="BMP264" s="336"/>
      <c r="BMQ264" s="309"/>
      <c r="BMR264" s="337"/>
      <c r="BMS264" s="307"/>
      <c r="BMT264" s="336"/>
      <c r="BMU264" s="309"/>
      <c r="BMV264" s="337"/>
      <c r="BMW264" s="307"/>
      <c r="BMX264" s="336"/>
      <c r="BMY264" s="309"/>
      <c r="BMZ264" s="337"/>
      <c r="BNA264" s="307"/>
      <c r="BNB264" s="336"/>
      <c r="BNC264" s="309"/>
      <c r="BND264" s="337"/>
      <c r="BNE264" s="307"/>
      <c r="BNF264" s="336"/>
      <c r="BNG264" s="309"/>
      <c r="BNH264" s="337"/>
      <c r="BNI264" s="307"/>
      <c r="BNJ264" s="336"/>
      <c r="BNK264" s="309"/>
      <c r="BNL264" s="337"/>
      <c r="BNM264" s="307"/>
      <c r="BNN264" s="336"/>
      <c r="BNO264" s="309"/>
      <c r="BNP264" s="337"/>
      <c r="BNQ264" s="307"/>
      <c r="BNR264" s="336"/>
      <c r="BNS264" s="309"/>
      <c r="BNT264" s="337"/>
      <c r="BNU264" s="307"/>
      <c r="BNV264" s="336"/>
      <c r="BNW264" s="309"/>
      <c r="BNX264" s="337"/>
      <c r="BNY264" s="307"/>
      <c r="BNZ264" s="336"/>
      <c r="BOA264" s="309"/>
      <c r="BOB264" s="337"/>
      <c r="BOC264" s="307"/>
      <c r="BOD264" s="336"/>
      <c r="BOE264" s="309"/>
      <c r="BOF264" s="337"/>
      <c r="BOG264" s="307"/>
      <c r="BOH264" s="336"/>
      <c r="BOI264" s="309"/>
      <c r="BOJ264" s="337"/>
      <c r="BOK264" s="307"/>
      <c r="BOL264" s="336"/>
      <c r="BOM264" s="309"/>
      <c r="BON264" s="337"/>
      <c r="BOO264" s="307"/>
      <c r="BOP264" s="336"/>
      <c r="BOQ264" s="309"/>
      <c r="BOR264" s="337"/>
      <c r="BOS264" s="307"/>
      <c r="BOT264" s="336"/>
      <c r="BOU264" s="309"/>
      <c r="BOV264" s="337"/>
      <c r="BOW264" s="307"/>
      <c r="BOX264" s="336"/>
      <c r="BOY264" s="309"/>
      <c r="BOZ264" s="337"/>
      <c r="BPA264" s="307"/>
      <c r="BPB264" s="336"/>
      <c r="BPC264" s="309"/>
      <c r="BPD264" s="337"/>
      <c r="BPE264" s="307"/>
      <c r="BPF264" s="336"/>
      <c r="BPG264" s="309"/>
      <c r="BPH264" s="337"/>
      <c r="BPI264" s="307"/>
      <c r="BPJ264" s="336"/>
      <c r="BPK264" s="309"/>
      <c r="BPL264" s="337"/>
      <c r="BPM264" s="307"/>
      <c r="BPN264" s="336"/>
      <c r="BPO264" s="309"/>
      <c r="BPP264" s="337"/>
      <c r="BPQ264" s="307"/>
      <c r="BPR264" s="336"/>
      <c r="BPS264" s="309"/>
      <c r="BPT264" s="337"/>
      <c r="BPU264" s="307"/>
      <c r="BPV264" s="336"/>
      <c r="BPW264" s="309"/>
      <c r="BPX264" s="337"/>
      <c r="BPY264" s="307"/>
      <c r="BPZ264" s="336"/>
      <c r="BQA264" s="309"/>
      <c r="BQB264" s="337"/>
      <c r="BQC264" s="307"/>
      <c r="BQD264" s="336"/>
      <c r="BQE264" s="309"/>
      <c r="BQF264" s="337"/>
      <c r="BQG264" s="307"/>
      <c r="BQH264" s="336"/>
      <c r="BQI264" s="309"/>
      <c r="BQJ264" s="337"/>
      <c r="BQK264" s="307"/>
      <c r="BQL264" s="336"/>
      <c r="BQM264" s="309"/>
      <c r="BQN264" s="337"/>
      <c r="BQO264" s="307"/>
      <c r="BQP264" s="336"/>
      <c r="BQQ264" s="309"/>
      <c r="BQR264" s="337"/>
      <c r="BQS264" s="307"/>
      <c r="BQT264" s="336"/>
      <c r="BQU264" s="309"/>
      <c r="BQV264" s="337"/>
      <c r="BQW264" s="307"/>
      <c r="BQX264" s="336"/>
      <c r="BQY264" s="309"/>
      <c r="BQZ264" s="337"/>
      <c r="BRA264" s="307"/>
      <c r="BRB264" s="336"/>
      <c r="BRC264" s="309"/>
      <c r="BRD264" s="337"/>
      <c r="BRE264" s="307"/>
      <c r="BRF264" s="336"/>
      <c r="BRG264" s="309"/>
      <c r="BRH264" s="337"/>
      <c r="BRI264" s="307"/>
      <c r="BRJ264" s="336"/>
      <c r="BRK264" s="309"/>
      <c r="BRL264" s="337"/>
      <c r="BRM264" s="307"/>
      <c r="BRN264" s="336"/>
      <c r="BRO264" s="309"/>
      <c r="BRP264" s="337"/>
      <c r="BRQ264" s="307"/>
      <c r="BRR264" s="336"/>
      <c r="BRS264" s="309"/>
      <c r="BRT264" s="337"/>
      <c r="BRU264" s="307"/>
      <c r="BRV264" s="336"/>
      <c r="BRW264" s="309"/>
      <c r="BRX264" s="337"/>
      <c r="BRY264" s="307"/>
      <c r="BRZ264" s="336"/>
      <c r="BSA264" s="309"/>
      <c r="BSB264" s="337"/>
      <c r="BSC264" s="307"/>
      <c r="BSD264" s="336"/>
      <c r="BSE264" s="309"/>
      <c r="BSF264" s="337"/>
      <c r="BSG264" s="307"/>
      <c r="BSH264" s="336"/>
      <c r="BSI264" s="309"/>
      <c r="BSJ264" s="337"/>
      <c r="BSK264" s="307"/>
      <c r="BSL264" s="336"/>
      <c r="BSM264" s="309"/>
      <c r="BSN264" s="337"/>
      <c r="BSO264" s="307"/>
      <c r="BSP264" s="336"/>
      <c r="BSQ264" s="309"/>
      <c r="BSR264" s="337"/>
      <c r="BSS264" s="307"/>
      <c r="BST264" s="336"/>
      <c r="BSU264" s="309"/>
      <c r="BSV264" s="337"/>
      <c r="BSW264" s="307"/>
      <c r="BSX264" s="336"/>
      <c r="BSY264" s="309"/>
      <c r="BSZ264" s="337"/>
      <c r="BTA264" s="307"/>
      <c r="BTB264" s="336"/>
      <c r="BTC264" s="309"/>
      <c r="BTD264" s="337"/>
      <c r="BTE264" s="307"/>
      <c r="BTF264" s="336"/>
      <c r="BTG264" s="309"/>
      <c r="BTH264" s="337"/>
      <c r="BTI264" s="307"/>
      <c r="BTJ264" s="336"/>
      <c r="BTK264" s="309"/>
      <c r="BTL264" s="337"/>
      <c r="BTM264" s="307"/>
      <c r="BTN264" s="336"/>
      <c r="BTO264" s="309"/>
      <c r="BTP264" s="337"/>
      <c r="BTQ264" s="307"/>
      <c r="BTR264" s="336"/>
      <c r="BTS264" s="309"/>
      <c r="BTT264" s="337"/>
      <c r="BTU264" s="307"/>
      <c r="BTV264" s="336"/>
      <c r="BTW264" s="309"/>
      <c r="BTX264" s="337"/>
      <c r="BTY264" s="307"/>
      <c r="BTZ264" s="336"/>
      <c r="BUA264" s="309"/>
      <c r="BUB264" s="337"/>
      <c r="BUC264" s="307"/>
      <c r="BUD264" s="336"/>
      <c r="BUE264" s="309"/>
      <c r="BUF264" s="337"/>
      <c r="BUG264" s="307"/>
      <c r="BUH264" s="336"/>
      <c r="BUI264" s="309"/>
      <c r="BUJ264" s="337"/>
      <c r="BUK264" s="307"/>
      <c r="BUL264" s="336"/>
      <c r="BUM264" s="309"/>
      <c r="BUN264" s="337"/>
      <c r="BUO264" s="307"/>
      <c r="BUP264" s="336"/>
      <c r="BUQ264" s="309"/>
      <c r="BUR264" s="337"/>
      <c r="BUS264" s="307"/>
      <c r="BUT264" s="336"/>
      <c r="BUU264" s="309"/>
      <c r="BUV264" s="337"/>
      <c r="BUW264" s="307"/>
      <c r="BUX264" s="336"/>
      <c r="BUY264" s="309"/>
      <c r="BUZ264" s="337"/>
      <c r="BVA264" s="307"/>
      <c r="BVB264" s="336"/>
      <c r="BVC264" s="309"/>
      <c r="BVD264" s="337"/>
      <c r="BVE264" s="307"/>
      <c r="BVF264" s="336"/>
      <c r="BVG264" s="309"/>
      <c r="BVH264" s="337"/>
      <c r="BVI264" s="307"/>
      <c r="BVJ264" s="336"/>
      <c r="BVK264" s="309"/>
      <c r="BVL264" s="337"/>
      <c r="BVM264" s="307"/>
      <c r="BVN264" s="336"/>
      <c r="BVO264" s="309"/>
      <c r="BVP264" s="337"/>
      <c r="BVQ264" s="307"/>
      <c r="BVR264" s="336"/>
      <c r="BVS264" s="309"/>
      <c r="BVT264" s="337"/>
      <c r="BVU264" s="307"/>
      <c r="BVV264" s="336"/>
      <c r="BVW264" s="309"/>
      <c r="BVX264" s="337"/>
      <c r="BVY264" s="307"/>
      <c r="BVZ264" s="336"/>
      <c r="BWA264" s="309"/>
      <c r="BWB264" s="337"/>
      <c r="BWC264" s="307"/>
      <c r="BWD264" s="336"/>
      <c r="BWE264" s="309"/>
      <c r="BWF264" s="337"/>
      <c r="BWG264" s="307"/>
      <c r="BWH264" s="336"/>
      <c r="BWI264" s="309"/>
      <c r="BWJ264" s="337"/>
      <c r="BWK264" s="307"/>
      <c r="BWL264" s="336"/>
      <c r="BWM264" s="309"/>
      <c r="BWN264" s="337"/>
      <c r="BWO264" s="307"/>
      <c r="BWP264" s="336"/>
      <c r="BWQ264" s="309"/>
      <c r="BWR264" s="337"/>
      <c r="BWS264" s="307"/>
      <c r="BWT264" s="336"/>
      <c r="BWU264" s="309"/>
      <c r="BWV264" s="337"/>
      <c r="BWW264" s="307"/>
      <c r="BWX264" s="336"/>
      <c r="BWY264" s="309"/>
      <c r="BWZ264" s="337"/>
      <c r="BXA264" s="307"/>
      <c r="BXB264" s="336"/>
      <c r="BXC264" s="309"/>
      <c r="BXD264" s="337"/>
      <c r="BXE264" s="307"/>
      <c r="BXF264" s="336"/>
      <c r="BXG264" s="309"/>
      <c r="BXH264" s="337"/>
      <c r="BXI264" s="307"/>
      <c r="BXJ264" s="336"/>
      <c r="BXK264" s="309"/>
      <c r="BXL264" s="337"/>
      <c r="BXM264" s="307"/>
      <c r="BXN264" s="336"/>
      <c r="BXO264" s="309"/>
      <c r="BXP264" s="337"/>
      <c r="BXQ264" s="307"/>
      <c r="BXR264" s="336"/>
      <c r="BXS264" s="309"/>
      <c r="BXT264" s="337"/>
      <c r="BXU264" s="307"/>
      <c r="BXV264" s="336"/>
      <c r="BXW264" s="309"/>
      <c r="BXX264" s="337"/>
      <c r="BXY264" s="307"/>
      <c r="BXZ264" s="336"/>
      <c r="BYA264" s="309"/>
      <c r="BYB264" s="337"/>
      <c r="BYC264" s="307"/>
      <c r="BYD264" s="336"/>
      <c r="BYE264" s="309"/>
      <c r="BYF264" s="337"/>
      <c r="BYG264" s="307"/>
      <c r="BYH264" s="336"/>
      <c r="BYI264" s="309"/>
      <c r="BYJ264" s="337"/>
      <c r="BYK264" s="307"/>
      <c r="BYL264" s="336"/>
      <c r="BYM264" s="309"/>
      <c r="BYN264" s="337"/>
      <c r="BYO264" s="307"/>
      <c r="BYP264" s="336"/>
      <c r="BYQ264" s="309"/>
      <c r="BYR264" s="337"/>
      <c r="BYS264" s="307"/>
      <c r="BYT264" s="336"/>
      <c r="BYU264" s="309"/>
      <c r="BYV264" s="337"/>
      <c r="BYW264" s="307"/>
      <c r="BYX264" s="336"/>
      <c r="BYY264" s="309"/>
      <c r="BYZ264" s="337"/>
      <c r="BZA264" s="307"/>
      <c r="BZB264" s="336"/>
      <c r="BZC264" s="309"/>
      <c r="BZD264" s="337"/>
      <c r="BZE264" s="307"/>
      <c r="BZF264" s="336"/>
      <c r="BZG264" s="309"/>
      <c r="BZH264" s="337"/>
      <c r="BZI264" s="307"/>
      <c r="BZJ264" s="336"/>
      <c r="BZK264" s="309"/>
      <c r="BZL264" s="337"/>
      <c r="BZM264" s="307"/>
      <c r="BZN264" s="336"/>
      <c r="BZO264" s="309"/>
      <c r="BZP264" s="337"/>
      <c r="BZQ264" s="307"/>
      <c r="BZR264" s="336"/>
      <c r="BZS264" s="309"/>
      <c r="BZT264" s="337"/>
      <c r="BZU264" s="307"/>
      <c r="BZV264" s="336"/>
      <c r="BZW264" s="309"/>
      <c r="BZX264" s="337"/>
      <c r="BZY264" s="307"/>
      <c r="BZZ264" s="336"/>
      <c r="CAA264" s="309"/>
      <c r="CAB264" s="337"/>
      <c r="CAC264" s="307"/>
      <c r="CAD264" s="336"/>
      <c r="CAE264" s="309"/>
      <c r="CAF264" s="337"/>
      <c r="CAG264" s="307"/>
      <c r="CAH264" s="336"/>
      <c r="CAI264" s="309"/>
      <c r="CAJ264" s="337"/>
      <c r="CAK264" s="307"/>
      <c r="CAL264" s="336"/>
      <c r="CAM264" s="309"/>
      <c r="CAN264" s="337"/>
      <c r="CAO264" s="307"/>
      <c r="CAP264" s="336"/>
      <c r="CAQ264" s="309"/>
      <c r="CAR264" s="337"/>
      <c r="CAS264" s="307"/>
      <c r="CAT264" s="336"/>
      <c r="CAU264" s="309"/>
      <c r="CAV264" s="337"/>
      <c r="CAW264" s="307"/>
      <c r="CAX264" s="336"/>
      <c r="CAY264" s="309"/>
      <c r="CAZ264" s="337"/>
      <c r="CBA264" s="307"/>
      <c r="CBB264" s="336"/>
      <c r="CBC264" s="309"/>
      <c r="CBD264" s="337"/>
      <c r="CBE264" s="307"/>
      <c r="CBF264" s="336"/>
      <c r="CBG264" s="309"/>
      <c r="CBH264" s="337"/>
      <c r="CBI264" s="307"/>
      <c r="CBJ264" s="336"/>
      <c r="CBK264" s="309"/>
      <c r="CBL264" s="337"/>
      <c r="CBM264" s="307"/>
      <c r="CBN264" s="336"/>
      <c r="CBO264" s="309"/>
      <c r="CBP264" s="337"/>
      <c r="CBQ264" s="307"/>
      <c r="CBR264" s="336"/>
      <c r="CBS264" s="309"/>
      <c r="CBT264" s="337"/>
      <c r="CBU264" s="307"/>
      <c r="CBV264" s="336"/>
      <c r="CBW264" s="309"/>
      <c r="CBX264" s="337"/>
      <c r="CBY264" s="307"/>
      <c r="CBZ264" s="336"/>
      <c r="CCA264" s="309"/>
      <c r="CCB264" s="337"/>
      <c r="CCC264" s="307"/>
      <c r="CCD264" s="336"/>
      <c r="CCE264" s="309"/>
      <c r="CCF264" s="337"/>
      <c r="CCG264" s="307"/>
      <c r="CCH264" s="336"/>
      <c r="CCI264" s="309"/>
      <c r="CCJ264" s="337"/>
      <c r="CCK264" s="307"/>
      <c r="CCL264" s="336"/>
      <c r="CCM264" s="309"/>
      <c r="CCN264" s="337"/>
      <c r="CCO264" s="307"/>
      <c r="CCP264" s="336"/>
      <c r="CCQ264" s="309"/>
      <c r="CCR264" s="337"/>
      <c r="CCS264" s="307"/>
      <c r="CCT264" s="336"/>
      <c r="CCU264" s="309"/>
      <c r="CCV264" s="337"/>
      <c r="CCW264" s="307"/>
      <c r="CCX264" s="336"/>
      <c r="CCY264" s="309"/>
      <c r="CCZ264" s="337"/>
      <c r="CDA264" s="307"/>
      <c r="CDB264" s="336"/>
      <c r="CDC264" s="309"/>
      <c r="CDD264" s="337"/>
      <c r="CDE264" s="307"/>
      <c r="CDF264" s="336"/>
      <c r="CDG264" s="309"/>
      <c r="CDH264" s="337"/>
      <c r="CDI264" s="307"/>
      <c r="CDJ264" s="336"/>
      <c r="CDK264" s="309"/>
      <c r="CDL264" s="337"/>
      <c r="CDM264" s="307"/>
      <c r="CDN264" s="336"/>
      <c r="CDO264" s="309"/>
      <c r="CDP264" s="337"/>
      <c r="CDQ264" s="307"/>
      <c r="CDR264" s="336"/>
      <c r="CDS264" s="309"/>
      <c r="CDT264" s="337"/>
      <c r="CDU264" s="307"/>
      <c r="CDV264" s="336"/>
      <c r="CDW264" s="309"/>
      <c r="CDX264" s="337"/>
      <c r="CDY264" s="307"/>
      <c r="CDZ264" s="336"/>
      <c r="CEA264" s="309"/>
      <c r="CEB264" s="337"/>
      <c r="CEC264" s="307"/>
      <c r="CED264" s="336"/>
      <c r="CEE264" s="309"/>
      <c r="CEF264" s="337"/>
      <c r="CEG264" s="307"/>
      <c r="CEH264" s="336"/>
      <c r="CEI264" s="309"/>
      <c r="CEJ264" s="337"/>
      <c r="CEK264" s="307"/>
      <c r="CEL264" s="336"/>
      <c r="CEM264" s="309"/>
      <c r="CEN264" s="337"/>
      <c r="CEO264" s="307"/>
      <c r="CEP264" s="336"/>
      <c r="CEQ264" s="309"/>
      <c r="CER264" s="337"/>
      <c r="CES264" s="307"/>
      <c r="CET264" s="336"/>
      <c r="CEU264" s="309"/>
      <c r="CEV264" s="337"/>
      <c r="CEW264" s="307"/>
      <c r="CEX264" s="336"/>
      <c r="CEY264" s="309"/>
      <c r="CEZ264" s="337"/>
      <c r="CFA264" s="307"/>
      <c r="CFB264" s="336"/>
      <c r="CFC264" s="309"/>
      <c r="CFD264" s="337"/>
      <c r="CFE264" s="307"/>
      <c r="CFF264" s="336"/>
      <c r="CFG264" s="309"/>
      <c r="CFH264" s="337"/>
      <c r="CFI264" s="307"/>
      <c r="CFJ264" s="336"/>
      <c r="CFK264" s="309"/>
      <c r="CFL264" s="337"/>
      <c r="CFM264" s="307"/>
      <c r="CFN264" s="336"/>
      <c r="CFO264" s="309"/>
      <c r="CFP264" s="337"/>
      <c r="CFQ264" s="307"/>
      <c r="CFR264" s="336"/>
      <c r="CFS264" s="309"/>
      <c r="CFT264" s="337"/>
      <c r="CFU264" s="307"/>
      <c r="CFV264" s="336"/>
      <c r="CFW264" s="309"/>
      <c r="CFX264" s="337"/>
      <c r="CFY264" s="307"/>
      <c r="CFZ264" s="336"/>
      <c r="CGA264" s="309"/>
      <c r="CGB264" s="337"/>
      <c r="CGC264" s="307"/>
      <c r="CGD264" s="336"/>
      <c r="CGE264" s="309"/>
      <c r="CGF264" s="337"/>
      <c r="CGG264" s="307"/>
      <c r="CGH264" s="336"/>
      <c r="CGI264" s="309"/>
      <c r="CGJ264" s="337"/>
      <c r="CGK264" s="307"/>
      <c r="CGL264" s="336"/>
      <c r="CGM264" s="309"/>
      <c r="CGN264" s="337"/>
      <c r="CGO264" s="307"/>
      <c r="CGP264" s="336"/>
      <c r="CGQ264" s="309"/>
      <c r="CGR264" s="337"/>
      <c r="CGS264" s="307"/>
      <c r="CGT264" s="336"/>
      <c r="CGU264" s="309"/>
      <c r="CGV264" s="337"/>
      <c r="CGW264" s="307"/>
      <c r="CGX264" s="336"/>
      <c r="CGY264" s="309"/>
      <c r="CGZ264" s="337"/>
      <c r="CHA264" s="307"/>
      <c r="CHB264" s="336"/>
      <c r="CHC264" s="309"/>
      <c r="CHD264" s="337"/>
      <c r="CHE264" s="307"/>
      <c r="CHF264" s="336"/>
      <c r="CHG264" s="309"/>
      <c r="CHH264" s="337"/>
      <c r="CHI264" s="307"/>
      <c r="CHJ264" s="336"/>
      <c r="CHK264" s="309"/>
      <c r="CHL264" s="337"/>
      <c r="CHM264" s="307"/>
      <c r="CHN264" s="336"/>
      <c r="CHO264" s="309"/>
      <c r="CHP264" s="337"/>
      <c r="CHQ264" s="307"/>
      <c r="CHR264" s="336"/>
      <c r="CHS264" s="309"/>
      <c r="CHT264" s="337"/>
      <c r="CHU264" s="307"/>
      <c r="CHV264" s="336"/>
      <c r="CHW264" s="309"/>
      <c r="CHX264" s="337"/>
      <c r="CHY264" s="307"/>
      <c r="CHZ264" s="336"/>
      <c r="CIA264" s="309"/>
      <c r="CIB264" s="337"/>
      <c r="CIC264" s="307"/>
      <c r="CID264" s="336"/>
      <c r="CIE264" s="309"/>
      <c r="CIF264" s="337"/>
      <c r="CIG264" s="307"/>
      <c r="CIH264" s="336"/>
      <c r="CII264" s="309"/>
      <c r="CIJ264" s="337"/>
      <c r="CIK264" s="307"/>
      <c r="CIL264" s="336"/>
      <c r="CIM264" s="309"/>
      <c r="CIN264" s="337"/>
      <c r="CIO264" s="307"/>
      <c r="CIP264" s="336"/>
      <c r="CIQ264" s="309"/>
      <c r="CIR264" s="337"/>
      <c r="CIS264" s="307"/>
      <c r="CIT264" s="336"/>
      <c r="CIU264" s="309"/>
      <c r="CIV264" s="337"/>
      <c r="CIW264" s="307"/>
      <c r="CIX264" s="336"/>
      <c r="CIY264" s="309"/>
      <c r="CIZ264" s="337"/>
      <c r="CJA264" s="307"/>
      <c r="CJB264" s="336"/>
      <c r="CJC264" s="309"/>
      <c r="CJD264" s="337"/>
      <c r="CJE264" s="307"/>
      <c r="CJF264" s="336"/>
      <c r="CJG264" s="309"/>
      <c r="CJH264" s="337"/>
      <c r="CJI264" s="307"/>
      <c r="CJJ264" s="336"/>
      <c r="CJK264" s="309"/>
      <c r="CJL264" s="337"/>
      <c r="CJM264" s="307"/>
      <c r="CJN264" s="336"/>
      <c r="CJO264" s="309"/>
      <c r="CJP264" s="337"/>
      <c r="CJQ264" s="307"/>
      <c r="CJR264" s="336"/>
      <c r="CJS264" s="309"/>
      <c r="CJT264" s="337"/>
      <c r="CJU264" s="307"/>
      <c r="CJV264" s="336"/>
      <c r="CJW264" s="309"/>
      <c r="CJX264" s="337"/>
      <c r="CJY264" s="307"/>
      <c r="CJZ264" s="336"/>
      <c r="CKA264" s="309"/>
      <c r="CKB264" s="337"/>
      <c r="CKC264" s="307"/>
      <c r="CKD264" s="336"/>
      <c r="CKE264" s="309"/>
      <c r="CKF264" s="337"/>
      <c r="CKG264" s="307"/>
      <c r="CKH264" s="336"/>
      <c r="CKI264" s="309"/>
      <c r="CKJ264" s="337"/>
      <c r="CKK264" s="307"/>
      <c r="CKL264" s="336"/>
      <c r="CKM264" s="309"/>
      <c r="CKN264" s="337"/>
      <c r="CKO264" s="307"/>
      <c r="CKP264" s="336"/>
      <c r="CKQ264" s="309"/>
      <c r="CKR264" s="337"/>
      <c r="CKS264" s="307"/>
      <c r="CKT264" s="336"/>
      <c r="CKU264" s="309"/>
      <c r="CKV264" s="337"/>
      <c r="CKW264" s="307"/>
      <c r="CKX264" s="336"/>
      <c r="CKY264" s="309"/>
      <c r="CKZ264" s="337"/>
      <c r="CLA264" s="307"/>
      <c r="CLB264" s="336"/>
      <c r="CLC264" s="309"/>
      <c r="CLD264" s="337"/>
      <c r="CLE264" s="307"/>
      <c r="CLF264" s="336"/>
      <c r="CLG264" s="309"/>
      <c r="CLH264" s="337"/>
      <c r="CLI264" s="307"/>
      <c r="CLJ264" s="336"/>
      <c r="CLK264" s="309"/>
      <c r="CLL264" s="337"/>
      <c r="CLM264" s="307"/>
      <c r="CLN264" s="336"/>
      <c r="CLO264" s="309"/>
      <c r="CLP264" s="337"/>
      <c r="CLQ264" s="307"/>
      <c r="CLR264" s="336"/>
      <c r="CLS264" s="309"/>
      <c r="CLT264" s="337"/>
      <c r="CLU264" s="307"/>
      <c r="CLV264" s="336"/>
      <c r="CLW264" s="309"/>
      <c r="CLX264" s="337"/>
      <c r="CLY264" s="307"/>
      <c r="CLZ264" s="336"/>
      <c r="CMA264" s="309"/>
      <c r="CMB264" s="337"/>
      <c r="CMC264" s="307"/>
      <c r="CMD264" s="336"/>
      <c r="CME264" s="309"/>
      <c r="CMF264" s="337"/>
      <c r="CMG264" s="307"/>
      <c r="CMH264" s="336"/>
      <c r="CMI264" s="309"/>
      <c r="CMJ264" s="337"/>
      <c r="CMK264" s="307"/>
      <c r="CML264" s="336"/>
      <c r="CMM264" s="309"/>
      <c r="CMN264" s="337"/>
      <c r="CMO264" s="307"/>
      <c r="CMP264" s="336"/>
      <c r="CMQ264" s="309"/>
      <c r="CMR264" s="337"/>
      <c r="CMS264" s="307"/>
      <c r="CMT264" s="336"/>
      <c r="CMU264" s="309"/>
      <c r="CMV264" s="337"/>
      <c r="CMW264" s="307"/>
      <c r="CMX264" s="336"/>
      <c r="CMY264" s="309"/>
      <c r="CMZ264" s="337"/>
      <c r="CNA264" s="307"/>
      <c r="CNB264" s="336"/>
      <c r="CNC264" s="309"/>
      <c r="CND264" s="337"/>
      <c r="CNE264" s="307"/>
      <c r="CNF264" s="336"/>
      <c r="CNG264" s="309"/>
      <c r="CNH264" s="337"/>
      <c r="CNI264" s="307"/>
      <c r="CNJ264" s="336"/>
      <c r="CNK264" s="309"/>
      <c r="CNL264" s="337"/>
      <c r="CNM264" s="307"/>
      <c r="CNN264" s="336"/>
      <c r="CNO264" s="309"/>
      <c r="CNP264" s="337"/>
      <c r="CNQ264" s="307"/>
      <c r="CNR264" s="336"/>
      <c r="CNS264" s="309"/>
      <c r="CNT264" s="337"/>
      <c r="CNU264" s="307"/>
      <c r="CNV264" s="336"/>
      <c r="CNW264" s="309"/>
      <c r="CNX264" s="337"/>
      <c r="CNY264" s="307"/>
      <c r="CNZ264" s="336"/>
      <c r="COA264" s="309"/>
      <c r="COB264" s="337"/>
      <c r="COC264" s="307"/>
      <c r="COD264" s="336"/>
      <c r="COE264" s="309"/>
      <c r="COF264" s="337"/>
      <c r="COG264" s="307"/>
      <c r="COH264" s="336"/>
      <c r="COI264" s="309"/>
      <c r="COJ264" s="337"/>
      <c r="COK264" s="307"/>
      <c r="COL264" s="336"/>
      <c r="COM264" s="309"/>
      <c r="CON264" s="337"/>
      <c r="COO264" s="307"/>
      <c r="COP264" s="336"/>
      <c r="COQ264" s="309"/>
      <c r="COR264" s="337"/>
      <c r="COS264" s="307"/>
      <c r="COT264" s="336"/>
      <c r="COU264" s="309"/>
      <c r="COV264" s="337"/>
      <c r="COW264" s="307"/>
      <c r="COX264" s="336"/>
      <c r="COY264" s="309"/>
      <c r="COZ264" s="337"/>
      <c r="CPA264" s="307"/>
      <c r="CPB264" s="336"/>
      <c r="CPC264" s="309"/>
      <c r="CPD264" s="337"/>
      <c r="CPE264" s="307"/>
      <c r="CPF264" s="336"/>
      <c r="CPG264" s="309"/>
      <c r="CPH264" s="337"/>
      <c r="CPI264" s="307"/>
      <c r="CPJ264" s="336"/>
      <c r="CPK264" s="309"/>
      <c r="CPL264" s="337"/>
      <c r="CPM264" s="307"/>
      <c r="CPN264" s="336"/>
      <c r="CPO264" s="309"/>
      <c r="CPP264" s="337"/>
      <c r="CPQ264" s="307"/>
      <c r="CPR264" s="336"/>
      <c r="CPS264" s="309"/>
      <c r="CPT264" s="337"/>
      <c r="CPU264" s="307"/>
      <c r="CPV264" s="336"/>
      <c r="CPW264" s="309"/>
      <c r="CPX264" s="337"/>
      <c r="CPY264" s="307"/>
      <c r="CPZ264" s="336"/>
      <c r="CQA264" s="309"/>
      <c r="CQB264" s="337"/>
      <c r="CQC264" s="307"/>
      <c r="CQD264" s="336"/>
      <c r="CQE264" s="309"/>
      <c r="CQF264" s="337"/>
      <c r="CQG264" s="307"/>
      <c r="CQH264" s="336"/>
      <c r="CQI264" s="309"/>
      <c r="CQJ264" s="337"/>
      <c r="CQK264" s="307"/>
      <c r="CQL264" s="336"/>
      <c r="CQM264" s="309"/>
      <c r="CQN264" s="337"/>
      <c r="CQO264" s="307"/>
      <c r="CQP264" s="336"/>
      <c r="CQQ264" s="309"/>
      <c r="CQR264" s="337"/>
      <c r="CQS264" s="307"/>
      <c r="CQT264" s="336"/>
      <c r="CQU264" s="309"/>
      <c r="CQV264" s="337"/>
      <c r="CQW264" s="307"/>
      <c r="CQX264" s="336"/>
      <c r="CQY264" s="309"/>
      <c r="CQZ264" s="337"/>
      <c r="CRA264" s="307"/>
      <c r="CRB264" s="336"/>
      <c r="CRC264" s="309"/>
      <c r="CRD264" s="337"/>
      <c r="CRE264" s="307"/>
      <c r="CRF264" s="336"/>
      <c r="CRG264" s="309"/>
      <c r="CRH264" s="337"/>
      <c r="CRI264" s="307"/>
      <c r="CRJ264" s="336"/>
      <c r="CRK264" s="309"/>
      <c r="CRL264" s="337"/>
      <c r="CRM264" s="307"/>
      <c r="CRN264" s="336"/>
      <c r="CRO264" s="309"/>
      <c r="CRP264" s="337"/>
      <c r="CRQ264" s="307"/>
      <c r="CRR264" s="336"/>
      <c r="CRS264" s="309"/>
      <c r="CRT264" s="337"/>
      <c r="CRU264" s="307"/>
      <c r="CRV264" s="336"/>
      <c r="CRW264" s="309"/>
      <c r="CRX264" s="337"/>
      <c r="CRY264" s="307"/>
      <c r="CRZ264" s="336"/>
      <c r="CSA264" s="309"/>
      <c r="CSB264" s="337"/>
      <c r="CSC264" s="307"/>
      <c r="CSD264" s="336"/>
      <c r="CSE264" s="309"/>
      <c r="CSF264" s="337"/>
      <c r="CSG264" s="307"/>
      <c r="CSH264" s="336"/>
      <c r="CSI264" s="309"/>
      <c r="CSJ264" s="337"/>
      <c r="CSK264" s="307"/>
      <c r="CSL264" s="336"/>
      <c r="CSM264" s="309"/>
      <c r="CSN264" s="337"/>
      <c r="CSO264" s="307"/>
      <c r="CSP264" s="336"/>
      <c r="CSQ264" s="309"/>
      <c r="CSR264" s="337"/>
      <c r="CSS264" s="307"/>
      <c r="CST264" s="336"/>
      <c r="CSU264" s="309"/>
      <c r="CSV264" s="337"/>
      <c r="CSW264" s="307"/>
      <c r="CSX264" s="336"/>
      <c r="CSY264" s="309"/>
      <c r="CSZ264" s="337"/>
      <c r="CTA264" s="307"/>
      <c r="CTB264" s="336"/>
      <c r="CTC264" s="309"/>
      <c r="CTD264" s="337"/>
      <c r="CTE264" s="307"/>
      <c r="CTF264" s="336"/>
      <c r="CTG264" s="309"/>
      <c r="CTH264" s="337"/>
      <c r="CTI264" s="307"/>
      <c r="CTJ264" s="336"/>
      <c r="CTK264" s="309"/>
      <c r="CTL264" s="337"/>
      <c r="CTM264" s="307"/>
      <c r="CTN264" s="336"/>
      <c r="CTO264" s="309"/>
      <c r="CTP264" s="337"/>
      <c r="CTQ264" s="307"/>
      <c r="CTR264" s="336"/>
      <c r="CTS264" s="309"/>
      <c r="CTT264" s="337"/>
      <c r="CTU264" s="307"/>
      <c r="CTV264" s="336"/>
      <c r="CTW264" s="309"/>
      <c r="CTX264" s="337"/>
      <c r="CTY264" s="307"/>
      <c r="CTZ264" s="336"/>
      <c r="CUA264" s="309"/>
      <c r="CUB264" s="337"/>
      <c r="CUC264" s="307"/>
      <c r="CUD264" s="336"/>
      <c r="CUE264" s="309"/>
      <c r="CUF264" s="337"/>
      <c r="CUG264" s="307"/>
      <c r="CUH264" s="336"/>
      <c r="CUI264" s="309"/>
      <c r="CUJ264" s="337"/>
      <c r="CUK264" s="307"/>
      <c r="CUL264" s="336"/>
      <c r="CUM264" s="309"/>
      <c r="CUN264" s="337"/>
      <c r="CUO264" s="307"/>
      <c r="CUP264" s="336"/>
      <c r="CUQ264" s="309"/>
      <c r="CUR264" s="337"/>
      <c r="CUS264" s="307"/>
      <c r="CUT264" s="336"/>
      <c r="CUU264" s="309"/>
      <c r="CUV264" s="337"/>
      <c r="CUW264" s="307"/>
      <c r="CUX264" s="336"/>
      <c r="CUY264" s="309"/>
      <c r="CUZ264" s="337"/>
      <c r="CVA264" s="307"/>
      <c r="CVB264" s="336"/>
      <c r="CVC264" s="309"/>
      <c r="CVD264" s="337"/>
      <c r="CVE264" s="307"/>
      <c r="CVF264" s="336"/>
      <c r="CVG264" s="309"/>
      <c r="CVH264" s="337"/>
      <c r="CVI264" s="307"/>
      <c r="CVJ264" s="336"/>
      <c r="CVK264" s="309"/>
      <c r="CVL264" s="337"/>
      <c r="CVM264" s="307"/>
      <c r="CVN264" s="336"/>
      <c r="CVO264" s="309"/>
      <c r="CVP264" s="337"/>
      <c r="CVQ264" s="307"/>
      <c r="CVR264" s="336"/>
      <c r="CVS264" s="309"/>
      <c r="CVT264" s="337"/>
      <c r="CVU264" s="307"/>
      <c r="CVV264" s="336"/>
      <c r="CVW264" s="309"/>
      <c r="CVX264" s="337"/>
      <c r="CVY264" s="307"/>
      <c r="CVZ264" s="336"/>
      <c r="CWA264" s="309"/>
      <c r="CWB264" s="337"/>
      <c r="CWC264" s="307"/>
      <c r="CWD264" s="336"/>
      <c r="CWE264" s="309"/>
      <c r="CWF264" s="337"/>
      <c r="CWG264" s="307"/>
      <c r="CWH264" s="336"/>
      <c r="CWI264" s="309"/>
      <c r="CWJ264" s="337"/>
      <c r="CWK264" s="307"/>
      <c r="CWL264" s="336"/>
      <c r="CWM264" s="309"/>
      <c r="CWN264" s="337"/>
      <c r="CWO264" s="307"/>
      <c r="CWP264" s="336"/>
      <c r="CWQ264" s="309"/>
      <c r="CWR264" s="337"/>
      <c r="CWS264" s="307"/>
      <c r="CWT264" s="336"/>
      <c r="CWU264" s="309"/>
      <c r="CWV264" s="337"/>
      <c r="CWW264" s="307"/>
      <c r="CWX264" s="336"/>
      <c r="CWY264" s="309"/>
      <c r="CWZ264" s="337"/>
      <c r="CXA264" s="307"/>
      <c r="CXB264" s="336"/>
      <c r="CXC264" s="309"/>
      <c r="CXD264" s="337"/>
      <c r="CXE264" s="307"/>
      <c r="CXF264" s="336"/>
      <c r="CXG264" s="309"/>
      <c r="CXH264" s="337"/>
      <c r="CXI264" s="307"/>
      <c r="CXJ264" s="336"/>
      <c r="CXK264" s="309"/>
      <c r="CXL264" s="337"/>
      <c r="CXM264" s="307"/>
      <c r="CXN264" s="336"/>
      <c r="CXO264" s="309"/>
      <c r="CXP264" s="337"/>
      <c r="CXQ264" s="307"/>
      <c r="CXR264" s="336"/>
      <c r="CXS264" s="309"/>
      <c r="CXT264" s="337"/>
      <c r="CXU264" s="307"/>
      <c r="CXV264" s="336"/>
      <c r="CXW264" s="309"/>
      <c r="CXX264" s="337"/>
      <c r="CXY264" s="307"/>
      <c r="CXZ264" s="336"/>
      <c r="CYA264" s="309"/>
      <c r="CYB264" s="337"/>
      <c r="CYC264" s="307"/>
      <c r="CYD264" s="336"/>
      <c r="CYE264" s="309"/>
      <c r="CYF264" s="337"/>
      <c r="CYG264" s="307"/>
      <c r="CYH264" s="336"/>
      <c r="CYI264" s="309"/>
      <c r="CYJ264" s="337"/>
      <c r="CYK264" s="307"/>
      <c r="CYL264" s="336"/>
      <c r="CYM264" s="309"/>
      <c r="CYN264" s="337"/>
      <c r="CYO264" s="307"/>
      <c r="CYP264" s="336"/>
      <c r="CYQ264" s="309"/>
      <c r="CYR264" s="337"/>
      <c r="CYS264" s="307"/>
      <c r="CYT264" s="336"/>
      <c r="CYU264" s="309"/>
      <c r="CYV264" s="337"/>
      <c r="CYW264" s="307"/>
      <c r="CYX264" s="336"/>
      <c r="CYY264" s="309"/>
      <c r="CYZ264" s="337"/>
      <c r="CZA264" s="307"/>
      <c r="CZB264" s="336"/>
      <c r="CZC264" s="309"/>
      <c r="CZD264" s="337"/>
      <c r="CZE264" s="307"/>
      <c r="CZF264" s="336"/>
      <c r="CZG264" s="309"/>
      <c r="CZH264" s="337"/>
      <c r="CZI264" s="307"/>
      <c r="CZJ264" s="336"/>
      <c r="CZK264" s="309"/>
      <c r="CZL264" s="337"/>
      <c r="CZM264" s="307"/>
      <c r="CZN264" s="336"/>
      <c r="CZO264" s="309"/>
      <c r="CZP264" s="337"/>
      <c r="CZQ264" s="307"/>
      <c r="CZR264" s="336"/>
      <c r="CZS264" s="309"/>
      <c r="CZT264" s="337"/>
      <c r="CZU264" s="307"/>
      <c r="CZV264" s="336"/>
      <c r="CZW264" s="309"/>
      <c r="CZX264" s="337"/>
      <c r="CZY264" s="307"/>
      <c r="CZZ264" s="336"/>
      <c r="DAA264" s="309"/>
      <c r="DAB264" s="337"/>
      <c r="DAC264" s="307"/>
      <c r="DAD264" s="336"/>
      <c r="DAE264" s="309"/>
      <c r="DAF264" s="337"/>
      <c r="DAG264" s="307"/>
      <c r="DAH264" s="336"/>
      <c r="DAI264" s="309"/>
      <c r="DAJ264" s="337"/>
      <c r="DAK264" s="307"/>
      <c r="DAL264" s="336"/>
      <c r="DAM264" s="309"/>
      <c r="DAN264" s="337"/>
      <c r="DAO264" s="307"/>
      <c r="DAP264" s="336"/>
      <c r="DAQ264" s="309"/>
      <c r="DAR264" s="337"/>
      <c r="DAS264" s="307"/>
      <c r="DAT264" s="336"/>
      <c r="DAU264" s="309"/>
      <c r="DAV264" s="337"/>
      <c r="DAW264" s="307"/>
      <c r="DAX264" s="336"/>
      <c r="DAY264" s="309"/>
      <c r="DAZ264" s="337"/>
      <c r="DBA264" s="307"/>
      <c r="DBB264" s="336"/>
      <c r="DBC264" s="309"/>
      <c r="DBD264" s="337"/>
      <c r="DBE264" s="307"/>
      <c r="DBF264" s="336"/>
      <c r="DBG264" s="309"/>
      <c r="DBH264" s="337"/>
      <c r="DBI264" s="307"/>
      <c r="DBJ264" s="336"/>
      <c r="DBK264" s="309"/>
      <c r="DBL264" s="337"/>
      <c r="DBM264" s="307"/>
      <c r="DBN264" s="336"/>
      <c r="DBO264" s="309"/>
      <c r="DBP264" s="337"/>
      <c r="DBQ264" s="307"/>
      <c r="DBR264" s="336"/>
      <c r="DBS264" s="309"/>
      <c r="DBT264" s="337"/>
      <c r="DBU264" s="307"/>
      <c r="DBV264" s="336"/>
      <c r="DBW264" s="309"/>
      <c r="DBX264" s="337"/>
      <c r="DBY264" s="307"/>
      <c r="DBZ264" s="336"/>
      <c r="DCA264" s="309"/>
      <c r="DCB264" s="337"/>
      <c r="DCC264" s="307"/>
      <c r="DCD264" s="336"/>
      <c r="DCE264" s="309"/>
      <c r="DCF264" s="337"/>
      <c r="DCG264" s="307"/>
      <c r="DCH264" s="336"/>
      <c r="DCI264" s="309"/>
      <c r="DCJ264" s="337"/>
      <c r="DCK264" s="307"/>
      <c r="DCL264" s="336"/>
      <c r="DCM264" s="309"/>
      <c r="DCN264" s="337"/>
      <c r="DCO264" s="307"/>
      <c r="DCP264" s="336"/>
      <c r="DCQ264" s="309"/>
      <c r="DCR264" s="337"/>
      <c r="DCS264" s="307"/>
      <c r="DCT264" s="336"/>
      <c r="DCU264" s="309"/>
      <c r="DCV264" s="337"/>
      <c r="DCW264" s="307"/>
      <c r="DCX264" s="336"/>
      <c r="DCY264" s="309"/>
      <c r="DCZ264" s="337"/>
      <c r="DDA264" s="307"/>
      <c r="DDB264" s="336"/>
      <c r="DDC264" s="309"/>
      <c r="DDD264" s="337"/>
      <c r="DDE264" s="307"/>
      <c r="DDF264" s="336"/>
      <c r="DDG264" s="309"/>
      <c r="DDH264" s="337"/>
      <c r="DDI264" s="307"/>
      <c r="DDJ264" s="336"/>
      <c r="DDK264" s="309"/>
      <c r="DDL264" s="337"/>
      <c r="DDM264" s="307"/>
      <c r="DDN264" s="336"/>
      <c r="DDO264" s="309"/>
      <c r="DDP264" s="337"/>
      <c r="DDQ264" s="307"/>
      <c r="DDR264" s="336"/>
      <c r="DDS264" s="309"/>
      <c r="DDT264" s="337"/>
      <c r="DDU264" s="307"/>
      <c r="DDV264" s="336"/>
      <c r="DDW264" s="309"/>
      <c r="DDX264" s="337"/>
      <c r="DDY264" s="307"/>
      <c r="DDZ264" s="336"/>
      <c r="DEA264" s="309"/>
      <c r="DEB264" s="337"/>
      <c r="DEC264" s="307"/>
      <c r="DED264" s="336"/>
      <c r="DEE264" s="309"/>
      <c r="DEF264" s="337"/>
      <c r="DEG264" s="307"/>
      <c r="DEH264" s="336"/>
      <c r="DEI264" s="309"/>
      <c r="DEJ264" s="337"/>
      <c r="DEK264" s="307"/>
      <c r="DEL264" s="336"/>
      <c r="DEM264" s="309"/>
      <c r="DEN264" s="337"/>
      <c r="DEO264" s="307"/>
      <c r="DEP264" s="336"/>
      <c r="DEQ264" s="309"/>
      <c r="DER264" s="337"/>
      <c r="DES264" s="307"/>
      <c r="DET264" s="336"/>
      <c r="DEU264" s="309"/>
      <c r="DEV264" s="337"/>
      <c r="DEW264" s="307"/>
      <c r="DEX264" s="336"/>
      <c r="DEY264" s="309"/>
      <c r="DEZ264" s="337"/>
      <c r="DFA264" s="307"/>
      <c r="DFB264" s="336"/>
      <c r="DFC264" s="309"/>
      <c r="DFD264" s="337"/>
      <c r="DFE264" s="307"/>
      <c r="DFF264" s="336"/>
      <c r="DFG264" s="309"/>
      <c r="DFH264" s="337"/>
      <c r="DFI264" s="307"/>
      <c r="DFJ264" s="336"/>
      <c r="DFK264" s="309"/>
      <c r="DFL264" s="337"/>
      <c r="DFM264" s="307"/>
      <c r="DFN264" s="336"/>
      <c r="DFO264" s="309"/>
      <c r="DFP264" s="337"/>
      <c r="DFQ264" s="307"/>
      <c r="DFR264" s="336"/>
      <c r="DFS264" s="309"/>
      <c r="DFT264" s="337"/>
      <c r="DFU264" s="307"/>
      <c r="DFV264" s="336"/>
      <c r="DFW264" s="309"/>
      <c r="DFX264" s="337"/>
      <c r="DFY264" s="307"/>
      <c r="DFZ264" s="336"/>
      <c r="DGA264" s="309"/>
      <c r="DGB264" s="337"/>
      <c r="DGC264" s="307"/>
      <c r="DGD264" s="336"/>
      <c r="DGE264" s="309"/>
      <c r="DGF264" s="337"/>
      <c r="DGG264" s="307"/>
      <c r="DGH264" s="336"/>
      <c r="DGI264" s="309"/>
      <c r="DGJ264" s="337"/>
      <c r="DGK264" s="307"/>
      <c r="DGL264" s="336"/>
      <c r="DGM264" s="309"/>
      <c r="DGN264" s="337"/>
      <c r="DGO264" s="307"/>
      <c r="DGP264" s="336"/>
      <c r="DGQ264" s="309"/>
      <c r="DGR264" s="337"/>
      <c r="DGS264" s="307"/>
      <c r="DGT264" s="336"/>
      <c r="DGU264" s="309"/>
      <c r="DGV264" s="337"/>
      <c r="DGW264" s="307"/>
      <c r="DGX264" s="336"/>
      <c r="DGY264" s="309"/>
      <c r="DGZ264" s="337"/>
      <c r="DHA264" s="307"/>
      <c r="DHB264" s="336"/>
      <c r="DHC264" s="309"/>
      <c r="DHD264" s="337"/>
      <c r="DHE264" s="307"/>
      <c r="DHF264" s="336"/>
      <c r="DHG264" s="309"/>
      <c r="DHH264" s="337"/>
      <c r="DHI264" s="307"/>
      <c r="DHJ264" s="336"/>
      <c r="DHK264" s="309"/>
      <c r="DHL264" s="337"/>
      <c r="DHM264" s="307"/>
      <c r="DHN264" s="336"/>
      <c r="DHO264" s="309"/>
      <c r="DHP264" s="337"/>
      <c r="DHQ264" s="307"/>
      <c r="DHR264" s="336"/>
      <c r="DHS264" s="309"/>
      <c r="DHT264" s="337"/>
      <c r="DHU264" s="307"/>
      <c r="DHV264" s="336"/>
      <c r="DHW264" s="309"/>
      <c r="DHX264" s="337"/>
      <c r="DHY264" s="307"/>
      <c r="DHZ264" s="336"/>
      <c r="DIA264" s="309"/>
      <c r="DIB264" s="337"/>
      <c r="DIC264" s="307"/>
      <c r="DID264" s="336"/>
      <c r="DIE264" s="309"/>
      <c r="DIF264" s="337"/>
      <c r="DIG264" s="307"/>
      <c r="DIH264" s="336"/>
      <c r="DII264" s="309"/>
      <c r="DIJ264" s="337"/>
      <c r="DIK264" s="307"/>
      <c r="DIL264" s="336"/>
      <c r="DIM264" s="309"/>
      <c r="DIN264" s="337"/>
      <c r="DIO264" s="307"/>
      <c r="DIP264" s="336"/>
      <c r="DIQ264" s="309"/>
      <c r="DIR264" s="337"/>
      <c r="DIS264" s="307"/>
      <c r="DIT264" s="336"/>
      <c r="DIU264" s="309"/>
      <c r="DIV264" s="337"/>
      <c r="DIW264" s="307"/>
      <c r="DIX264" s="336"/>
      <c r="DIY264" s="309"/>
      <c r="DIZ264" s="337"/>
      <c r="DJA264" s="307"/>
      <c r="DJB264" s="336"/>
      <c r="DJC264" s="309"/>
      <c r="DJD264" s="337"/>
      <c r="DJE264" s="307"/>
      <c r="DJF264" s="336"/>
      <c r="DJG264" s="309"/>
      <c r="DJH264" s="337"/>
      <c r="DJI264" s="307"/>
      <c r="DJJ264" s="336"/>
      <c r="DJK264" s="309"/>
      <c r="DJL264" s="337"/>
      <c r="DJM264" s="307"/>
      <c r="DJN264" s="336"/>
      <c r="DJO264" s="309"/>
      <c r="DJP264" s="337"/>
      <c r="DJQ264" s="307"/>
      <c r="DJR264" s="336"/>
      <c r="DJS264" s="309"/>
      <c r="DJT264" s="337"/>
      <c r="DJU264" s="307"/>
      <c r="DJV264" s="336"/>
      <c r="DJW264" s="309"/>
      <c r="DJX264" s="337"/>
      <c r="DJY264" s="307"/>
      <c r="DJZ264" s="336"/>
      <c r="DKA264" s="309"/>
      <c r="DKB264" s="337"/>
      <c r="DKC264" s="307"/>
      <c r="DKD264" s="336"/>
      <c r="DKE264" s="309"/>
      <c r="DKF264" s="337"/>
      <c r="DKG264" s="307"/>
      <c r="DKH264" s="336"/>
      <c r="DKI264" s="309"/>
      <c r="DKJ264" s="337"/>
      <c r="DKK264" s="307"/>
      <c r="DKL264" s="336"/>
      <c r="DKM264" s="309"/>
      <c r="DKN264" s="337"/>
      <c r="DKO264" s="307"/>
      <c r="DKP264" s="336"/>
      <c r="DKQ264" s="309"/>
      <c r="DKR264" s="337"/>
      <c r="DKS264" s="307"/>
      <c r="DKT264" s="336"/>
      <c r="DKU264" s="309"/>
      <c r="DKV264" s="337"/>
      <c r="DKW264" s="307"/>
      <c r="DKX264" s="336"/>
      <c r="DKY264" s="309"/>
      <c r="DKZ264" s="337"/>
      <c r="DLA264" s="307"/>
      <c r="DLB264" s="336"/>
      <c r="DLC264" s="309"/>
      <c r="DLD264" s="337"/>
      <c r="DLE264" s="307"/>
      <c r="DLF264" s="336"/>
      <c r="DLG264" s="309"/>
      <c r="DLH264" s="337"/>
      <c r="DLI264" s="307"/>
      <c r="DLJ264" s="336"/>
      <c r="DLK264" s="309"/>
      <c r="DLL264" s="337"/>
      <c r="DLM264" s="307"/>
      <c r="DLN264" s="336"/>
      <c r="DLO264" s="309"/>
      <c r="DLP264" s="337"/>
      <c r="DLQ264" s="307"/>
      <c r="DLR264" s="336"/>
      <c r="DLS264" s="309"/>
      <c r="DLT264" s="337"/>
      <c r="DLU264" s="307"/>
      <c r="DLV264" s="336"/>
      <c r="DLW264" s="309"/>
      <c r="DLX264" s="337"/>
      <c r="DLY264" s="307"/>
      <c r="DLZ264" s="336"/>
      <c r="DMA264" s="309"/>
      <c r="DMB264" s="337"/>
      <c r="DMC264" s="307"/>
      <c r="DMD264" s="336"/>
      <c r="DME264" s="309"/>
      <c r="DMF264" s="337"/>
      <c r="DMG264" s="307"/>
      <c r="DMH264" s="336"/>
      <c r="DMI264" s="309"/>
      <c r="DMJ264" s="337"/>
      <c r="DMK264" s="307"/>
      <c r="DML264" s="336"/>
      <c r="DMM264" s="309"/>
      <c r="DMN264" s="337"/>
      <c r="DMO264" s="307"/>
      <c r="DMP264" s="336"/>
      <c r="DMQ264" s="309"/>
      <c r="DMR264" s="337"/>
      <c r="DMS264" s="307"/>
      <c r="DMT264" s="336"/>
      <c r="DMU264" s="309"/>
      <c r="DMV264" s="337"/>
      <c r="DMW264" s="307"/>
      <c r="DMX264" s="336"/>
      <c r="DMY264" s="309"/>
      <c r="DMZ264" s="337"/>
      <c r="DNA264" s="307"/>
      <c r="DNB264" s="336"/>
      <c r="DNC264" s="309"/>
      <c r="DND264" s="337"/>
      <c r="DNE264" s="307"/>
      <c r="DNF264" s="336"/>
      <c r="DNG264" s="309"/>
      <c r="DNH264" s="337"/>
      <c r="DNI264" s="307"/>
      <c r="DNJ264" s="336"/>
      <c r="DNK264" s="309"/>
      <c r="DNL264" s="337"/>
      <c r="DNM264" s="307"/>
      <c r="DNN264" s="336"/>
      <c r="DNO264" s="309"/>
      <c r="DNP264" s="337"/>
      <c r="DNQ264" s="307"/>
      <c r="DNR264" s="336"/>
      <c r="DNS264" s="309"/>
      <c r="DNT264" s="337"/>
      <c r="DNU264" s="307"/>
      <c r="DNV264" s="336"/>
      <c r="DNW264" s="309"/>
      <c r="DNX264" s="337"/>
      <c r="DNY264" s="307"/>
      <c r="DNZ264" s="336"/>
      <c r="DOA264" s="309"/>
      <c r="DOB264" s="337"/>
      <c r="DOC264" s="307"/>
      <c r="DOD264" s="336"/>
      <c r="DOE264" s="309"/>
      <c r="DOF264" s="337"/>
      <c r="DOG264" s="307"/>
      <c r="DOH264" s="336"/>
      <c r="DOI264" s="309"/>
      <c r="DOJ264" s="337"/>
      <c r="DOK264" s="307"/>
      <c r="DOL264" s="336"/>
      <c r="DOM264" s="309"/>
      <c r="DON264" s="337"/>
      <c r="DOO264" s="307"/>
      <c r="DOP264" s="336"/>
      <c r="DOQ264" s="309"/>
      <c r="DOR264" s="337"/>
      <c r="DOS264" s="307"/>
      <c r="DOT264" s="336"/>
      <c r="DOU264" s="309"/>
      <c r="DOV264" s="337"/>
      <c r="DOW264" s="307"/>
      <c r="DOX264" s="336"/>
      <c r="DOY264" s="309"/>
      <c r="DOZ264" s="337"/>
      <c r="DPA264" s="307"/>
      <c r="DPB264" s="336"/>
      <c r="DPC264" s="309"/>
      <c r="DPD264" s="337"/>
      <c r="DPE264" s="307"/>
      <c r="DPF264" s="336"/>
      <c r="DPG264" s="309"/>
      <c r="DPH264" s="337"/>
      <c r="DPI264" s="307"/>
      <c r="DPJ264" s="336"/>
      <c r="DPK264" s="309"/>
      <c r="DPL264" s="337"/>
      <c r="DPM264" s="307"/>
      <c r="DPN264" s="336"/>
      <c r="DPO264" s="309"/>
      <c r="DPP264" s="337"/>
      <c r="DPQ264" s="307"/>
      <c r="DPR264" s="336"/>
      <c r="DPS264" s="309"/>
      <c r="DPT264" s="337"/>
      <c r="DPU264" s="307"/>
      <c r="DPV264" s="336"/>
      <c r="DPW264" s="309"/>
      <c r="DPX264" s="337"/>
      <c r="DPY264" s="307"/>
      <c r="DPZ264" s="336"/>
      <c r="DQA264" s="309"/>
      <c r="DQB264" s="337"/>
      <c r="DQC264" s="307"/>
      <c r="DQD264" s="336"/>
      <c r="DQE264" s="309"/>
      <c r="DQF264" s="337"/>
      <c r="DQG264" s="307"/>
      <c r="DQH264" s="336"/>
      <c r="DQI264" s="309"/>
      <c r="DQJ264" s="337"/>
      <c r="DQK264" s="307"/>
      <c r="DQL264" s="336"/>
      <c r="DQM264" s="309"/>
      <c r="DQN264" s="337"/>
      <c r="DQO264" s="307"/>
      <c r="DQP264" s="336"/>
      <c r="DQQ264" s="309"/>
      <c r="DQR264" s="337"/>
      <c r="DQS264" s="307"/>
      <c r="DQT264" s="336"/>
      <c r="DQU264" s="309"/>
      <c r="DQV264" s="337"/>
      <c r="DQW264" s="307"/>
      <c r="DQX264" s="336"/>
      <c r="DQY264" s="309"/>
      <c r="DQZ264" s="337"/>
      <c r="DRA264" s="307"/>
      <c r="DRB264" s="336"/>
      <c r="DRC264" s="309"/>
      <c r="DRD264" s="337"/>
      <c r="DRE264" s="307"/>
      <c r="DRF264" s="336"/>
      <c r="DRG264" s="309"/>
      <c r="DRH264" s="337"/>
      <c r="DRI264" s="307"/>
      <c r="DRJ264" s="336"/>
      <c r="DRK264" s="309"/>
      <c r="DRL264" s="337"/>
      <c r="DRM264" s="307"/>
      <c r="DRN264" s="336"/>
      <c r="DRO264" s="309"/>
      <c r="DRP264" s="337"/>
      <c r="DRQ264" s="307"/>
      <c r="DRR264" s="336"/>
      <c r="DRS264" s="309"/>
      <c r="DRT264" s="337"/>
      <c r="DRU264" s="307"/>
      <c r="DRV264" s="336"/>
      <c r="DRW264" s="309"/>
      <c r="DRX264" s="337"/>
      <c r="DRY264" s="307"/>
      <c r="DRZ264" s="336"/>
      <c r="DSA264" s="309"/>
      <c r="DSB264" s="337"/>
      <c r="DSC264" s="307"/>
      <c r="DSD264" s="336"/>
      <c r="DSE264" s="309"/>
      <c r="DSF264" s="337"/>
      <c r="DSG264" s="307"/>
      <c r="DSH264" s="336"/>
      <c r="DSI264" s="309"/>
      <c r="DSJ264" s="337"/>
      <c r="DSK264" s="307"/>
      <c r="DSL264" s="336"/>
      <c r="DSM264" s="309"/>
      <c r="DSN264" s="337"/>
      <c r="DSO264" s="307"/>
      <c r="DSP264" s="336"/>
      <c r="DSQ264" s="309"/>
      <c r="DSR264" s="337"/>
      <c r="DSS264" s="307"/>
      <c r="DST264" s="336"/>
      <c r="DSU264" s="309"/>
      <c r="DSV264" s="337"/>
      <c r="DSW264" s="307"/>
      <c r="DSX264" s="336"/>
      <c r="DSY264" s="309"/>
      <c r="DSZ264" s="337"/>
      <c r="DTA264" s="307"/>
      <c r="DTB264" s="336"/>
      <c r="DTC264" s="309"/>
      <c r="DTD264" s="337"/>
      <c r="DTE264" s="307"/>
      <c r="DTF264" s="336"/>
      <c r="DTG264" s="309"/>
      <c r="DTH264" s="337"/>
      <c r="DTI264" s="307"/>
      <c r="DTJ264" s="336"/>
      <c r="DTK264" s="309"/>
      <c r="DTL264" s="337"/>
      <c r="DTM264" s="307"/>
      <c r="DTN264" s="336"/>
      <c r="DTO264" s="309"/>
      <c r="DTP264" s="337"/>
      <c r="DTQ264" s="307"/>
      <c r="DTR264" s="336"/>
      <c r="DTS264" s="309"/>
      <c r="DTT264" s="337"/>
      <c r="DTU264" s="307"/>
      <c r="DTV264" s="336"/>
      <c r="DTW264" s="309"/>
      <c r="DTX264" s="337"/>
      <c r="DTY264" s="307"/>
      <c r="DTZ264" s="336"/>
      <c r="DUA264" s="309"/>
      <c r="DUB264" s="337"/>
      <c r="DUC264" s="307"/>
      <c r="DUD264" s="336"/>
      <c r="DUE264" s="309"/>
      <c r="DUF264" s="337"/>
      <c r="DUG264" s="307"/>
      <c r="DUH264" s="336"/>
      <c r="DUI264" s="309"/>
      <c r="DUJ264" s="337"/>
      <c r="DUK264" s="307"/>
      <c r="DUL264" s="336"/>
      <c r="DUM264" s="309"/>
      <c r="DUN264" s="337"/>
      <c r="DUO264" s="307"/>
      <c r="DUP264" s="336"/>
      <c r="DUQ264" s="309"/>
      <c r="DUR264" s="337"/>
      <c r="DUS264" s="307"/>
      <c r="DUT264" s="336"/>
      <c r="DUU264" s="309"/>
      <c r="DUV264" s="337"/>
      <c r="DUW264" s="307"/>
      <c r="DUX264" s="336"/>
      <c r="DUY264" s="309"/>
      <c r="DUZ264" s="337"/>
      <c r="DVA264" s="307"/>
      <c r="DVB264" s="336"/>
      <c r="DVC264" s="309"/>
      <c r="DVD264" s="337"/>
      <c r="DVE264" s="307"/>
      <c r="DVF264" s="336"/>
      <c r="DVG264" s="309"/>
      <c r="DVH264" s="337"/>
      <c r="DVI264" s="307"/>
      <c r="DVJ264" s="336"/>
      <c r="DVK264" s="309"/>
      <c r="DVL264" s="337"/>
      <c r="DVM264" s="307"/>
      <c r="DVN264" s="336"/>
      <c r="DVO264" s="309"/>
      <c r="DVP264" s="337"/>
      <c r="DVQ264" s="307"/>
      <c r="DVR264" s="336"/>
      <c r="DVS264" s="309"/>
      <c r="DVT264" s="337"/>
      <c r="DVU264" s="307"/>
      <c r="DVV264" s="336"/>
      <c r="DVW264" s="309"/>
      <c r="DVX264" s="337"/>
      <c r="DVY264" s="307"/>
      <c r="DVZ264" s="336"/>
      <c r="DWA264" s="309"/>
      <c r="DWB264" s="337"/>
      <c r="DWC264" s="307"/>
      <c r="DWD264" s="336"/>
      <c r="DWE264" s="309"/>
      <c r="DWF264" s="337"/>
      <c r="DWG264" s="307"/>
      <c r="DWH264" s="336"/>
      <c r="DWI264" s="309"/>
      <c r="DWJ264" s="337"/>
      <c r="DWK264" s="307"/>
      <c r="DWL264" s="336"/>
      <c r="DWM264" s="309"/>
      <c r="DWN264" s="337"/>
      <c r="DWO264" s="307"/>
      <c r="DWP264" s="336"/>
      <c r="DWQ264" s="309"/>
      <c r="DWR264" s="337"/>
      <c r="DWS264" s="307"/>
      <c r="DWT264" s="336"/>
      <c r="DWU264" s="309"/>
      <c r="DWV264" s="337"/>
      <c r="DWW264" s="307"/>
      <c r="DWX264" s="336"/>
      <c r="DWY264" s="309"/>
      <c r="DWZ264" s="337"/>
      <c r="DXA264" s="307"/>
      <c r="DXB264" s="336"/>
      <c r="DXC264" s="309"/>
      <c r="DXD264" s="337"/>
      <c r="DXE264" s="307"/>
      <c r="DXF264" s="336"/>
      <c r="DXG264" s="309"/>
      <c r="DXH264" s="337"/>
      <c r="DXI264" s="307"/>
      <c r="DXJ264" s="336"/>
      <c r="DXK264" s="309"/>
      <c r="DXL264" s="337"/>
      <c r="DXM264" s="307"/>
      <c r="DXN264" s="336"/>
      <c r="DXO264" s="309"/>
      <c r="DXP264" s="337"/>
      <c r="DXQ264" s="307"/>
      <c r="DXR264" s="336"/>
      <c r="DXS264" s="309"/>
      <c r="DXT264" s="337"/>
      <c r="DXU264" s="307"/>
      <c r="DXV264" s="336"/>
      <c r="DXW264" s="309"/>
      <c r="DXX264" s="337"/>
      <c r="DXY264" s="307"/>
      <c r="DXZ264" s="336"/>
      <c r="DYA264" s="309"/>
      <c r="DYB264" s="337"/>
      <c r="DYC264" s="307"/>
      <c r="DYD264" s="336"/>
      <c r="DYE264" s="309"/>
      <c r="DYF264" s="337"/>
      <c r="DYG264" s="307"/>
      <c r="DYH264" s="336"/>
      <c r="DYI264" s="309"/>
      <c r="DYJ264" s="337"/>
      <c r="DYK264" s="307"/>
      <c r="DYL264" s="336"/>
      <c r="DYM264" s="309"/>
      <c r="DYN264" s="337"/>
      <c r="DYO264" s="307"/>
      <c r="DYP264" s="336"/>
      <c r="DYQ264" s="309"/>
      <c r="DYR264" s="337"/>
      <c r="DYS264" s="307"/>
      <c r="DYT264" s="336"/>
      <c r="DYU264" s="309"/>
      <c r="DYV264" s="337"/>
      <c r="DYW264" s="307"/>
      <c r="DYX264" s="336"/>
      <c r="DYY264" s="309"/>
      <c r="DYZ264" s="337"/>
      <c r="DZA264" s="307"/>
      <c r="DZB264" s="336"/>
      <c r="DZC264" s="309"/>
      <c r="DZD264" s="337"/>
      <c r="DZE264" s="307"/>
      <c r="DZF264" s="336"/>
      <c r="DZG264" s="309"/>
      <c r="DZH264" s="337"/>
      <c r="DZI264" s="307"/>
      <c r="DZJ264" s="336"/>
      <c r="DZK264" s="309"/>
      <c r="DZL264" s="337"/>
      <c r="DZM264" s="307"/>
      <c r="DZN264" s="336"/>
      <c r="DZO264" s="309"/>
      <c r="DZP264" s="337"/>
      <c r="DZQ264" s="307"/>
      <c r="DZR264" s="336"/>
      <c r="DZS264" s="309"/>
      <c r="DZT264" s="337"/>
      <c r="DZU264" s="307"/>
      <c r="DZV264" s="336"/>
      <c r="DZW264" s="309"/>
      <c r="DZX264" s="337"/>
      <c r="DZY264" s="307"/>
      <c r="DZZ264" s="336"/>
      <c r="EAA264" s="309"/>
      <c r="EAB264" s="337"/>
      <c r="EAC264" s="307"/>
      <c r="EAD264" s="336"/>
      <c r="EAE264" s="309"/>
      <c r="EAF264" s="337"/>
      <c r="EAG264" s="307"/>
      <c r="EAH264" s="336"/>
      <c r="EAI264" s="309"/>
      <c r="EAJ264" s="337"/>
      <c r="EAK264" s="307"/>
      <c r="EAL264" s="336"/>
      <c r="EAM264" s="309"/>
      <c r="EAN264" s="337"/>
      <c r="EAO264" s="307"/>
      <c r="EAP264" s="336"/>
      <c r="EAQ264" s="309"/>
      <c r="EAR264" s="337"/>
      <c r="EAS264" s="307"/>
      <c r="EAT264" s="336"/>
      <c r="EAU264" s="309"/>
      <c r="EAV264" s="337"/>
      <c r="EAW264" s="307"/>
      <c r="EAX264" s="336"/>
      <c r="EAY264" s="309"/>
      <c r="EAZ264" s="337"/>
      <c r="EBA264" s="307"/>
      <c r="EBB264" s="336"/>
      <c r="EBC264" s="309"/>
      <c r="EBD264" s="337"/>
      <c r="EBE264" s="307"/>
      <c r="EBF264" s="336"/>
      <c r="EBG264" s="309"/>
      <c r="EBH264" s="337"/>
      <c r="EBI264" s="307"/>
      <c r="EBJ264" s="336"/>
      <c r="EBK264" s="309"/>
      <c r="EBL264" s="337"/>
      <c r="EBM264" s="307"/>
      <c r="EBN264" s="336"/>
      <c r="EBO264" s="309"/>
      <c r="EBP264" s="337"/>
      <c r="EBQ264" s="307"/>
      <c r="EBR264" s="336"/>
      <c r="EBS264" s="309"/>
      <c r="EBT264" s="337"/>
      <c r="EBU264" s="307"/>
      <c r="EBV264" s="336"/>
      <c r="EBW264" s="309"/>
      <c r="EBX264" s="337"/>
      <c r="EBY264" s="307"/>
      <c r="EBZ264" s="336"/>
      <c r="ECA264" s="309"/>
      <c r="ECB264" s="337"/>
      <c r="ECC264" s="307"/>
      <c r="ECD264" s="336"/>
      <c r="ECE264" s="309"/>
      <c r="ECF264" s="337"/>
      <c r="ECG264" s="307"/>
      <c r="ECH264" s="336"/>
      <c r="ECI264" s="309"/>
      <c r="ECJ264" s="337"/>
      <c r="ECK264" s="307"/>
      <c r="ECL264" s="336"/>
      <c r="ECM264" s="309"/>
      <c r="ECN264" s="337"/>
      <c r="ECO264" s="307"/>
      <c r="ECP264" s="336"/>
      <c r="ECQ264" s="309"/>
      <c r="ECR264" s="337"/>
      <c r="ECS264" s="307"/>
      <c r="ECT264" s="336"/>
      <c r="ECU264" s="309"/>
      <c r="ECV264" s="337"/>
      <c r="ECW264" s="307"/>
      <c r="ECX264" s="336"/>
      <c r="ECY264" s="309"/>
      <c r="ECZ264" s="337"/>
      <c r="EDA264" s="307"/>
      <c r="EDB264" s="336"/>
      <c r="EDC264" s="309"/>
      <c r="EDD264" s="337"/>
      <c r="EDE264" s="307"/>
      <c r="EDF264" s="336"/>
      <c r="EDG264" s="309"/>
      <c r="EDH264" s="337"/>
      <c r="EDI264" s="307"/>
      <c r="EDJ264" s="336"/>
      <c r="EDK264" s="309"/>
      <c r="EDL264" s="337"/>
      <c r="EDM264" s="307"/>
      <c r="EDN264" s="336"/>
      <c r="EDO264" s="309"/>
      <c r="EDP264" s="337"/>
      <c r="EDQ264" s="307"/>
      <c r="EDR264" s="336"/>
      <c r="EDS264" s="309"/>
      <c r="EDT264" s="337"/>
      <c r="EDU264" s="307"/>
      <c r="EDV264" s="336"/>
      <c r="EDW264" s="309"/>
      <c r="EDX264" s="337"/>
      <c r="EDY264" s="307"/>
      <c r="EDZ264" s="336"/>
      <c r="EEA264" s="309"/>
      <c r="EEB264" s="337"/>
      <c r="EEC264" s="307"/>
      <c r="EED264" s="336"/>
      <c r="EEE264" s="309"/>
      <c r="EEF264" s="337"/>
      <c r="EEG264" s="307"/>
      <c r="EEH264" s="336"/>
      <c r="EEI264" s="309"/>
      <c r="EEJ264" s="337"/>
      <c r="EEK264" s="307"/>
      <c r="EEL264" s="336"/>
      <c r="EEM264" s="309"/>
      <c r="EEN264" s="337"/>
      <c r="EEO264" s="307"/>
      <c r="EEP264" s="336"/>
      <c r="EEQ264" s="309"/>
      <c r="EER264" s="337"/>
      <c r="EES264" s="307"/>
      <c r="EET264" s="336"/>
      <c r="EEU264" s="309"/>
      <c r="EEV264" s="337"/>
      <c r="EEW264" s="307"/>
      <c r="EEX264" s="336"/>
      <c r="EEY264" s="309"/>
      <c r="EEZ264" s="337"/>
      <c r="EFA264" s="307"/>
      <c r="EFB264" s="336"/>
      <c r="EFC264" s="309"/>
      <c r="EFD264" s="337"/>
      <c r="EFE264" s="307"/>
      <c r="EFF264" s="336"/>
      <c r="EFG264" s="309"/>
      <c r="EFH264" s="337"/>
      <c r="EFI264" s="307"/>
      <c r="EFJ264" s="336"/>
      <c r="EFK264" s="309"/>
      <c r="EFL264" s="337"/>
      <c r="EFM264" s="307"/>
      <c r="EFN264" s="336"/>
      <c r="EFO264" s="309"/>
      <c r="EFP264" s="337"/>
      <c r="EFQ264" s="307"/>
      <c r="EFR264" s="336"/>
      <c r="EFS264" s="309"/>
      <c r="EFT264" s="337"/>
      <c r="EFU264" s="307"/>
      <c r="EFV264" s="336"/>
      <c r="EFW264" s="309"/>
      <c r="EFX264" s="337"/>
      <c r="EFY264" s="307"/>
      <c r="EFZ264" s="336"/>
      <c r="EGA264" s="309"/>
      <c r="EGB264" s="337"/>
      <c r="EGC264" s="307"/>
      <c r="EGD264" s="336"/>
      <c r="EGE264" s="309"/>
      <c r="EGF264" s="337"/>
      <c r="EGG264" s="307"/>
      <c r="EGH264" s="336"/>
      <c r="EGI264" s="309"/>
      <c r="EGJ264" s="337"/>
      <c r="EGK264" s="307"/>
      <c r="EGL264" s="336"/>
      <c r="EGM264" s="309"/>
      <c r="EGN264" s="337"/>
      <c r="EGO264" s="307"/>
      <c r="EGP264" s="336"/>
      <c r="EGQ264" s="309"/>
      <c r="EGR264" s="337"/>
      <c r="EGS264" s="307"/>
      <c r="EGT264" s="336"/>
      <c r="EGU264" s="309"/>
      <c r="EGV264" s="337"/>
      <c r="EGW264" s="307"/>
      <c r="EGX264" s="336"/>
      <c r="EGY264" s="309"/>
      <c r="EGZ264" s="337"/>
      <c r="EHA264" s="307"/>
      <c r="EHB264" s="336"/>
      <c r="EHC264" s="309"/>
      <c r="EHD264" s="337"/>
      <c r="EHE264" s="307"/>
      <c r="EHF264" s="336"/>
      <c r="EHG264" s="309"/>
      <c r="EHH264" s="337"/>
      <c r="EHI264" s="307"/>
      <c r="EHJ264" s="336"/>
      <c r="EHK264" s="309"/>
      <c r="EHL264" s="337"/>
      <c r="EHM264" s="307"/>
      <c r="EHN264" s="336"/>
      <c r="EHO264" s="309"/>
      <c r="EHP264" s="337"/>
      <c r="EHQ264" s="307"/>
      <c r="EHR264" s="336"/>
      <c r="EHS264" s="309"/>
      <c r="EHT264" s="337"/>
      <c r="EHU264" s="307"/>
      <c r="EHV264" s="336"/>
      <c r="EHW264" s="309"/>
      <c r="EHX264" s="337"/>
      <c r="EHY264" s="307"/>
      <c r="EHZ264" s="336"/>
      <c r="EIA264" s="309"/>
      <c r="EIB264" s="337"/>
      <c r="EIC264" s="307"/>
      <c r="EID264" s="336"/>
      <c r="EIE264" s="309"/>
      <c r="EIF264" s="337"/>
      <c r="EIG264" s="307"/>
      <c r="EIH264" s="336"/>
      <c r="EII264" s="309"/>
      <c r="EIJ264" s="337"/>
      <c r="EIK264" s="307"/>
      <c r="EIL264" s="336"/>
      <c r="EIM264" s="309"/>
      <c r="EIN264" s="337"/>
      <c r="EIO264" s="307"/>
      <c r="EIP264" s="336"/>
      <c r="EIQ264" s="309"/>
      <c r="EIR264" s="337"/>
      <c r="EIS264" s="307"/>
      <c r="EIT264" s="336"/>
      <c r="EIU264" s="309"/>
      <c r="EIV264" s="337"/>
      <c r="EIW264" s="307"/>
      <c r="EIX264" s="336"/>
      <c r="EIY264" s="309"/>
      <c r="EIZ264" s="337"/>
      <c r="EJA264" s="307"/>
      <c r="EJB264" s="336"/>
      <c r="EJC264" s="309"/>
      <c r="EJD264" s="337"/>
      <c r="EJE264" s="307"/>
      <c r="EJF264" s="336"/>
      <c r="EJG264" s="309"/>
      <c r="EJH264" s="337"/>
      <c r="EJI264" s="307"/>
      <c r="EJJ264" s="336"/>
      <c r="EJK264" s="309"/>
      <c r="EJL264" s="337"/>
      <c r="EJM264" s="307"/>
      <c r="EJN264" s="336"/>
      <c r="EJO264" s="309"/>
      <c r="EJP264" s="337"/>
      <c r="EJQ264" s="307"/>
      <c r="EJR264" s="336"/>
      <c r="EJS264" s="309"/>
      <c r="EJT264" s="337"/>
      <c r="EJU264" s="307"/>
      <c r="EJV264" s="336"/>
      <c r="EJW264" s="309"/>
      <c r="EJX264" s="337"/>
      <c r="EJY264" s="307"/>
      <c r="EJZ264" s="336"/>
      <c r="EKA264" s="309"/>
      <c r="EKB264" s="337"/>
      <c r="EKC264" s="307"/>
      <c r="EKD264" s="336"/>
      <c r="EKE264" s="309"/>
      <c r="EKF264" s="337"/>
      <c r="EKG264" s="307"/>
      <c r="EKH264" s="336"/>
      <c r="EKI264" s="309"/>
      <c r="EKJ264" s="337"/>
      <c r="EKK264" s="307"/>
      <c r="EKL264" s="336"/>
      <c r="EKM264" s="309"/>
      <c r="EKN264" s="337"/>
      <c r="EKO264" s="307"/>
      <c r="EKP264" s="336"/>
      <c r="EKQ264" s="309"/>
      <c r="EKR264" s="337"/>
      <c r="EKS264" s="307"/>
      <c r="EKT264" s="336"/>
      <c r="EKU264" s="309"/>
      <c r="EKV264" s="337"/>
      <c r="EKW264" s="307"/>
      <c r="EKX264" s="336"/>
      <c r="EKY264" s="309"/>
      <c r="EKZ264" s="337"/>
      <c r="ELA264" s="307"/>
      <c r="ELB264" s="336"/>
      <c r="ELC264" s="309"/>
      <c r="ELD264" s="337"/>
      <c r="ELE264" s="307"/>
      <c r="ELF264" s="336"/>
      <c r="ELG264" s="309"/>
      <c r="ELH264" s="337"/>
      <c r="ELI264" s="307"/>
      <c r="ELJ264" s="336"/>
      <c r="ELK264" s="309"/>
      <c r="ELL264" s="337"/>
      <c r="ELM264" s="307"/>
      <c r="ELN264" s="336"/>
      <c r="ELO264" s="309"/>
      <c r="ELP264" s="337"/>
      <c r="ELQ264" s="307"/>
      <c r="ELR264" s="336"/>
      <c r="ELS264" s="309"/>
      <c r="ELT264" s="337"/>
      <c r="ELU264" s="307"/>
      <c r="ELV264" s="336"/>
      <c r="ELW264" s="309"/>
      <c r="ELX264" s="337"/>
      <c r="ELY264" s="307"/>
      <c r="ELZ264" s="336"/>
      <c r="EMA264" s="309"/>
      <c r="EMB264" s="337"/>
      <c r="EMC264" s="307"/>
      <c r="EMD264" s="336"/>
      <c r="EME264" s="309"/>
      <c r="EMF264" s="337"/>
      <c r="EMG264" s="307"/>
      <c r="EMH264" s="336"/>
      <c r="EMI264" s="309"/>
      <c r="EMJ264" s="337"/>
      <c r="EMK264" s="307"/>
      <c r="EML264" s="336"/>
      <c r="EMM264" s="309"/>
      <c r="EMN264" s="337"/>
      <c r="EMO264" s="307"/>
      <c r="EMP264" s="336"/>
      <c r="EMQ264" s="309"/>
      <c r="EMR264" s="337"/>
      <c r="EMS264" s="307"/>
      <c r="EMT264" s="336"/>
      <c r="EMU264" s="309"/>
      <c r="EMV264" s="337"/>
      <c r="EMW264" s="307"/>
      <c r="EMX264" s="336"/>
      <c r="EMY264" s="309"/>
      <c r="EMZ264" s="337"/>
      <c r="ENA264" s="307"/>
      <c r="ENB264" s="336"/>
      <c r="ENC264" s="309"/>
      <c r="END264" s="337"/>
      <c r="ENE264" s="307"/>
      <c r="ENF264" s="336"/>
      <c r="ENG264" s="309"/>
      <c r="ENH264" s="337"/>
      <c r="ENI264" s="307"/>
      <c r="ENJ264" s="336"/>
      <c r="ENK264" s="309"/>
      <c r="ENL264" s="337"/>
      <c r="ENM264" s="307"/>
      <c r="ENN264" s="336"/>
      <c r="ENO264" s="309"/>
      <c r="ENP264" s="337"/>
      <c r="ENQ264" s="307"/>
      <c r="ENR264" s="336"/>
      <c r="ENS264" s="309"/>
      <c r="ENT264" s="337"/>
      <c r="ENU264" s="307"/>
      <c r="ENV264" s="336"/>
      <c r="ENW264" s="309"/>
      <c r="ENX264" s="337"/>
      <c r="ENY264" s="307"/>
      <c r="ENZ264" s="336"/>
      <c r="EOA264" s="309"/>
      <c r="EOB264" s="337"/>
      <c r="EOC264" s="307"/>
      <c r="EOD264" s="336"/>
      <c r="EOE264" s="309"/>
      <c r="EOF264" s="337"/>
      <c r="EOG264" s="307"/>
      <c r="EOH264" s="336"/>
      <c r="EOI264" s="309"/>
      <c r="EOJ264" s="337"/>
      <c r="EOK264" s="307"/>
      <c r="EOL264" s="336"/>
      <c r="EOM264" s="309"/>
      <c r="EON264" s="337"/>
      <c r="EOO264" s="307"/>
      <c r="EOP264" s="336"/>
      <c r="EOQ264" s="309"/>
      <c r="EOR264" s="337"/>
      <c r="EOS264" s="307"/>
      <c r="EOT264" s="336"/>
      <c r="EOU264" s="309"/>
      <c r="EOV264" s="337"/>
      <c r="EOW264" s="307"/>
      <c r="EOX264" s="336"/>
      <c r="EOY264" s="309"/>
      <c r="EOZ264" s="337"/>
      <c r="EPA264" s="307"/>
      <c r="EPB264" s="336"/>
      <c r="EPC264" s="309"/>
      <c r="EPD264" s="337"/>
      <c r="EPE264" s="307"/>
      <c r="EPF264" s="336"/>
      <c r="EPG264" s="309"/>
      <c r="EPH264" s="337"/>
      <c r="EPI264" s="307"/>
      <c r="EPJ264" s="336"/>
      <c r="EPK264" s="309"/>
      <c r="EPL264" s="337"/>
      <c r="EPM264" s="307"/>
      <c r="EPN264" s="336"/>
      <c r="EPO264" s="309"/>
      <c r="EPP264" s="337"/>
      <c r="EPQ264" s="307"/>
      <c r="EPR264" s="336"/>
      <c r="EPS264" s="309"/>
      <c r="EPT264" s="337"/>
      <c r="EPU264" s="307"/>
      <c r="EPV264" s="336"/>
      <c r="EPW264" s="309"/>
      <c r="EPX264" s="337"/>
      <c r="EPY264" s="307"/>
      <c r="EPZ264" s="336"/>
      <c r="EQA264" s="309"/>
      <c r="EQB264" s="337"/>
      <c r="EQC264" s="307"/>
      <c r="EQD264" s="336"/>
      <c r="EQE264" s="309"/>
      <c r="EQF264" s="337"/>
      <c r="EQG264" s="307"/>
      <c r="EQH264" s="336"/>
      <c r="EQI264" s="309"/>
      <c r="EQJ264" s="337"/>
      <c r="EQK264" s="307"/>
      <c r="EQL264" s="336"/>
      <c r="EQM264" s="309"/>
      <c r="EQN264" s="337"/>
      <c r="EQO264" s="307"/>
      <c r="EQP264" s="336"/>
      <c r="EQQ264" s="309"/>
      <c r="EQR264" s="337"/>
      <c r="EQS264" s="307"/>
      <c r="EQT264" s="336"/>
      <c r="EQU264" s="309"/>
      <c r="EQV264" s="337"/>
      <c r="EQW264" s="307"/>
      <c r="EQX264" s="336"/>
      <c r="EQY264" s="309"/>
      <c r="EQZ264" s="337"/>
      <c r="ERA264" s="307"/>
      <c r="ERB264" s="336"/>
      <c r="ERC264" s="309"/>
      <c r="ERD264" s="337"/>
      <c r="ERE264" s="307"/>
      <c r="ERF264" s="336"/>
      <c r="ERG264" s="309"/>
      <c r="ERH264" s="337"/>
      <c r="ERI264" s="307"/>
      <c r="ERJ264" s="336"/>
      <c r="ERK264" s="309"/>
      <c r="ERL264" s="337"/>
      <c r="ERM264" s="307"/>
      <c r="ERN264" s="336"/>
      <c r="ERO264" s="309"/>
      <c r="ERP264" s="337"/>
      <c r="ERQ264" s="307"/>
      <c r="ERR264" s="336"/>
      <c r="ERS264" s="309"/>
      <c r="ERT264" s="337"/>
      <c r="ERU264" s="307"/>
      <c r="ERV264" s="336"/>
      <c r="ERW264" s="309"/>
      <c r="ERX264" s="337"/>
      <c r="ERY264" s="307"/>
      <c r="ERZ264" s="336"/>
      <c r="ESA264" s="309"/>
      <c r="ESB264" s="337"/>
      <c r="ESC264" s="307"/>
      <c r="ESD264" s="336"/>
      <c r="ESE264" s="309"/>
      <c r="ESF264" s="337"/>
      <c r="ESG264" s="307"/>
      <c r="ESH264" s="336"/>
      <c r="ESI264" s="309"/>
      <c r="ESJ264" s="337"/>
      <c r="ESK264" s="307"/>
      <c r="ESL264" s="336"/>
      <c r="ESM264" s="309"/>
      <c r="ESN264" s="337"/>
      <c r="ESO264" s="307"/>
      <c r="ESP264" s="336"/>
      <c r="ESQ264" s="309"/>
      <c r="ESR264" s="337"/>
      <c r="ESS264" s="307"/>
      <c r="EST264" s="336"/>
      <c r="ESU264" s="309"/>
      <c r="ESV264" s="337"/>
      <c r="ESW264" s="307"/>
      <c r="ESX264" s="336"/>
      <c r="ESY264" s="309"/>
      <c r="ESZ264" s="337"/>
      <c r="ETA264" s="307"/>
      <c r="ETB264" s="336"/>
      <c r="ETC264" s="309"/>
      <c r="ETD264" s="337"/>
      <c r="ETE264" s="307"/>
      <c r="ETF264" s="336"/>
      <c r="ETG264" s="309"/>
      <c r="ETH264" s="337"/>
      <c r="ETI264" s="307"/>
      <c r="ETJ264" s="336"/>
      <c r="ETK264" s="309"/>
      <c r="ETL264" s="337"/>
      <c r="ETM264" s="307"/>
      <c r="ETN264" s="336"/>
      <c r="ETO264" s="309"/>
      <c r="ETP264" s="337"/>
      <c r="ETQ264" s="307"/>
      <c r="ETR264" s="336"/>
      <c r="ETS264" s="309"/>
      <c r="ETT264" s="337"/>
      <c r="ETU264" s="307"/>
      <c r="ETV264" s="336"/>
      <c r="ETW264" s="309"/>
      <c r="ETX264" s="337"/>
      <c r="ETY264" s="307"/>
      <c r="ETZ264" s="336"/>
      <c r="EUA264" s="309"/>
      <c r="EUB264" s="337"/>
      <c r="EUC264" s="307"/>
      <c r="EUD264" s="336"/>
      <c r="EUE264" s="309"/>
      <c r="EUF264" s="337"/>
      <c r="EUG264" s="307"/>
      <c r="EUH264" s="336"/>
      <c r="EUI264" s="309"/>
      <c r="EUJ264" s="337"/>
      <c r="EUK264" s="307"/>
      <c r="EUL264" s="336"/>
      <c r="EUM264" s="309"/>
      <c r="EUN264" s="337"/>
      <c r="EUO264" s="307"/>
      <c r="EUP264" s="336"/>
      <c r="EUQ264" s="309"/>
      <c r="EUR264" s="337"/>
      <c r="EUS264" s="307"/>
      <c r="EUT264" s="336"/>
      <c r="EUU264" s="309"/>
      <c r="EUV264" s="337"/>
      <c r="EUW264" s="307"/>
      <c r="EUX264" s="336"/>
      <c r="EUY264" s="309"/>
      <c r="EUZ264" s="337"/>
      <c r="EVA264" s="307"/>
      <c r="EVB264" s="336"/>
      <c r="EVC264" s="309"/>
      <c r="EVD264" s="337"/>
      <c r="EVE264" s="307"/>
      <c r="EVF264" s="336"/>
      <c r="EVG264" s="309"/>
      <c r="EVH264" s="337"/>
      <c r="EVI264" s="307"/>
      <c r="EVJ264" s="336"/>
      <c r="EVK264" s="309"/>
      <c r="EVL264" s="337"/>
      <c r="EVM264" s="307"/>
      <c r="EVN264" s="336"/>
      <c r="EVO264" s="309"/>
      <c r="EVP264" s="337"/>
      <c r="EVQ264" s="307"/>
      <c r="EVR264" s="336"/>
      <c r="EVS264" s="309"/>
      <c r="EVT264" s="337"/>
      <c r="EVU264" s="307"/>
      <c r="EVV264" s="336"/>
      <c r="EVW264" s="309"/>
      <c r="EVX264" s="337"/>
      <c r="EVY264" s="307"/>
      <c r="EVZ264" s="336"/>
      <c r="EWA264" s="309"/>
      <c r="EWB264" s="337"/>
      <c r="EWC264" s="307"/>
      <c r="EWD264" s="336"/>
      <c r="EWE264" s="309"/>
      <c r="EWF264" s="337"/>
      <c r="EWG264" s="307"/>
      <c r="EWH264" s="336"/>
      <c r="EWI264" s="309"/>
      <c r="EWJ264" s="337"/>
      <c r="EWK264" s="307"/>
      <c r="EWL264" s="336"/>
      <c r="EWM264" s="309"/>
      <c r="EWN264" s="337"/>
      <c r="EWO264" s="307"/>
      <c r="EWP264" s="336"/>
      <c r="EWQ264" s="309"/>
      <c r="EWR264" s="337"/>
      <c r="EWS264" s="307"/>
      <c r="EWT264" s="336"/>
      <c r="EWU264" s="309"/>
      <c r="EWV264" s="337"/>
      <c r="EWW264" s="307"/>
      <c r="EWX264" s="336"/>
      <c r="EWY264" s="309"/>
      <c r="EWZ264" s="337"/>
      <c r="EXA264" s="307"/>
      <c r="EXB264" s="336"/>
      <c r="EXC264" s="309"/>
      <c r="EXD264" s="337"/>
      <c r="EXE264" s="307"/>
      <c r="EXF264" s="336"/>
      <c r="EXG264" s="309"/>
      <c r="EXH264" s="337"/>
      <c r="EXI264" s="307"/>
      <c r="EXJ264" s="336"/>
      <c r="EXK264" s="309"/>
      <c r="EXL264" s="337"/>
      <c r="EXM264" s="307"/>
      <c r="EXN264" s="336"/>
      <c r="EXO264" s="309"/>
      <c r="EXP264" s="337"/>
      <c r="EXQ264" s="307"/>
      <c r="EXR264" s="336"/>
      <c r="EXS264" s="309"/>
      <c r="EXT264" s="337"/>
      <c r="EXU264" s="307"/>
      <c r="EXV264" s="336"/>
      <c r="EXW264" s="309"/>
      <c r="EXX264" s="337"/>
      <c r="EXY264" s="307"/>
      <c r="EXZ264" s="336"/>
      <c r="EYA264" s="309"/>
      <c r="EYB264" s="337"/>
      <c r="EYC264" s="307"/>
      <c r="EYD264" s="336"/>
      <c r="EYE264" s="309"/>
      <c r="EYF264" s="337"/>
      <c r="EYG264" s="307"/>
      <c r="EYH264" s="336"/>
      <c r="EYI264" s="309"/>
      <c r="EYJ264" s="337"/>
      <c r="EYK264" s="307"/>
      <c r="EYL264" s="336"/>
      <c r="EYM264" s="309"/>
      <c r="EYN264" s="337"/>
      <c r="EYO264" s="307"/>
      <c r="EYP264" s="336"/>
      <c r="EYQ264" s="309"/>
      <c r="EYR264" s="337"/>
      <c r="EYS264" s="307"/>
      <c r="EYT264" s="336"/>
      <c r="EYU264" s="309"/>
      <c r="EYV264" s="337"/>
      <c r="EYW264" s="307"/>
      <c r="EYX264" s="336"/>
      <c r="EYY264" s="309"/>
      <c r="EYZ264" s="337"/>
      <c r="EZA264" s="307"/>
      <c r="EZB264" s="336"/>
      <c r="EZC264" s="309"/>
      <c r="EZD264" s="337"/>
      <c r="EZE264" s="307"/>
      <c r="EZF264" s="336"/>
      <c r="EZG264" s="309"/>
      <c r="EZH264" s="337"/>
      <c r="EZI264" s="307"/>
      <c r="EZJ264" s="336"/>
      <c r="EZK264" s="309"/>
      <c r="EZL264" s="337"/>
      <c r="EZM264" s="307"/>
      <c r="EZN264" s="336"/>
      <c r="EZO264" s="309"/>
      <c r="EZP264" s="337"/>
      <c r="EZQ264" s="307"/>
      <c r="EZR264" s="336"/>
      <c r="EZS264" s="309"/>
      <c r="EZT264" s="337"/>
      <c r="EZU264" s="307"/>
      <c r="EZV264" s="336"/>
      <c r="EZW264" s="309"/>
      <c r="EZX264" s="337"/>
      <c r="EZY264" s="307"/>
      <c r="EZZ264" s="336"/>
      <c r="FAA264" s="309"/>
      <c r="FAB264" s="337"/>
      <c r="FAC264" s="307"/>
      <c r="FAD264" s="336"/>
      <c r="FAE264" s="309"/>
      <c r="FAF264" s="337"/>
      <c r="FAG264" s="307"/>
      <c r="FAH264" s="336"/>
      <c r="FAI264" s="309"/>
      <c r="FAJ264" s="337"/>
      <c r="FAK264" s="307"/>
      <c r="FAL264" s="336"/>
      <c r="FAM264" s="309"/>
      <c r="FAN264" s="337"/>
      <c r="FAO264" s="307"/>
      <c r="FAP264" s="336"/>
      <c r="FAQ264" s="309"/>
      <c r="FAR264" s="337"/>
      <c r="FAS264" s="307"/>
      <c r="FAT264" s="336"/>
      <c r="FAU264" s="309"/>
      <c r="FAV264" s="337"/>
      <c r="FAW264" s="307"/>
      <c r="FAX264" s="336"/>
      <c r="FAY264" s="309"/>
      <c r="FAZ264" s="337"/>
      <c r="FBA264" s="307"/>
      <c r="FBB264" s="336"/>
      <c r="FBC264" s="309"/>
      <c r="FBD264" s="337"/>
      <c r="FBE264" s="307"/>
      <c r="FBF264" s="336"/>
      <c r="FBG264" s="309"/>
      <c r="FBH264" s="337"/>
      <c r="FBI264" s="307"/>
      <c r="FBJ264" s="336"/>
      <c r="FBK264" s="309"/>
      <c r="FBL264" s="337"/>
      <c r="FBM264" s="307"/>
      <c r="FBN264" s="336"/>
      <c r="FBO264" s="309"/>
      <c r="FBP264" s="337"/>
      <c r="FBQ264" s="307"/>
      <c r="FBR264" s="336"/>
      <c r="FBS264" s="309"/>
      <c r="FBT264" s="337"/>
      <c r="FBU264" s="307"/>
      <c r="FBV264" s="336"/>
      <c r="FBW264" s="309"/>
      <c r="FBX264" s="337"/>
      <c r="FBY264" s="307"/>
      <c r="FBZ264" s="336"/>
      <c r="FCA264" s="309"/>
      <c r="FCB264" s="337"/>
      <c r="FCC264" s="307"/>
      <c r="FCD264" s="336"/>
      <c r="FCE264" s="309"/>
      <c r="FCF264" s="337"/>
      <c r="FCG264" s="307"/>
      <c r="FCH264" s="336"/>
      <c r="FCI264" s="309"/>
      <c r="FCJ264" s="337"/>
      <c r="FCK264" s="307"/>
      <c r="FCL264" s="336"/>
      <c r="FCM264" s="309"/>
      <c r="FCN264" s="337"/>
      <c r="FCO264" s="307"/>
      <c r="FCP264" s="336"/>
      <c r="FCQ264" s="309"/>
      <c r="FCR264" s="337"/>
      <c r="FCS264" s="307"/>
      <c r="FCT264" s="336"/>
      <c r="FCU264" s="309"/>
      <c r="FCV264" s="337"/>
      <c r="FCW264" s="307"/>
      <c r="FCX264" s="336"/>
      <c r="FCY264" s="309"/>
      <c r="FCZ264" s="337"/>
      <c r="FDA264" s="307"/>
      <c r="FDB264" s="336"/>
      <c r="FDC264" s="309"/>
      <c r="FDD264" s="337"/>
      <c r="FDE264" s="307"/>
      <c r="FDF264" s="336"/>
      <c r="FDG264" s="309"/>
      <c r="FDH264" s="337"/>
      <c r="FDI264" s="307"/>
      <c r="FDJ264" s="336"/>
      <c r="FDK264" s="309"/>
      <c r="FDL264" s="337"/>
      <c r="FDM264" s="307"/>
      <c r="FDN264" s="336"/>
      <c r="FDO264" s="309"/>
      <c r="FDP264" s="337"/>
      <c r="FDQ264" s="307"/>
      <c r="FDR264" s="336"/>
      <c r="FDS264" s="309"/>
      <c r="FDT264" s="337"/>
      <c r="FDU264" s="307"/>
      <c r="FDV264" s="336"/>
      <c r="FDW264" s="309"/>
      <c r="FDX264" s="337"/>
      <c r="FDY264" s="307"/>
      <c r="FDZ264" s="336"/>
      <c r="FEA264" s="309"/>
      <c r="FEB264" s="337"/>
      <c r="FEC264" s="307"/>
      <c r="FED264" s="336"/>
      <c r="FEE264" s="309"/>
      <c r="FEF264" s="337"/>
      <c r="FEG264" s="307"/>
      <c r="FEH264" s="336"/>
      <c r="FEI264" s="309"/>
      <c r="FEJ264" s="337"/>
      <c r="FEK264" s="307"/>
      <c r="FEL264" s="336"/>
      <c r="FEM264" s="309"/>
      <c r="FEN264" s="337"/>
      <c r="FEO264" s="307"/>
      <c r="FEP264" s="336"/>
      <c r="FEQ264" s="309"/>
      <c r="FER264" s="337"/>
      <c r="FES264" s="307"/>
      <c r="FET264" s="336"/>
      <c r="FEU264" s="309"/>
      <c r="FEV264" s="337"/>
      <c r="FEW264" s="307"/>
      <c r="FEX264" s="336"/>
      <c r="FEY264" s="309"/>
      <c r="FEZ264" s="337"/>
      <c r="FFA264" s="307"/>
      <c r="FFB264" s="336"/>
      <c r="FFC264" s="309"/>
      <c r="FFD264" s="337"/>
      <c r="FFE264" s="307"/>
      <c r="FFF264" s="336"/>
      <c r="FFG264" s="309"/>
      <c r="FFH264" s="337"/>
      <c r="FFI264" s="307"/>
      <c r="FFJ264" s="336"/>
      <c r="FFK264" s="309"/>
      <c r="FFL264" s="337"/>
      <c r="FFM264" s="307"/>
      <c r="FFN264" s="336"/>
      <c r="FFO264" s="309"/>
      <c r="FFP264" s="337"/>
      <c r="FFQ264" s="307"/>
      <c r="FFR264" s="336"/>
      <c r="FFS264" s="309"/>
      <c r="FFT264" s="337"/>
      <c r="FFU264" s="307"/>
      <c r="FFV264" s="336"/>
      <c r="FFW264" s="309"/>
      <c r="FFX264" s="337"/>
      <c r="FFY264" s="307"/>
      <c r="FFZ264" s="336"/>
      <c r="FGA264" s="309"/>
      <c r="FGB264" s="337"/>
      <c r="FGC264" s="307"/>
      <c r="FGD264" s="336"/>
      <c r="FGE264" s="309"/>
      <c r="FGF264" s="337"/>
      <c r="FGG264" s="307"/>
      <c r="FGH264" s="336"/>
      <c r="FGI264" s="309"/>
      <c r="FGJ264" s="337"/>
      <c r="FGK264" s="307"/>
      <c r="FGL264" s="336"/>
      <c r="FGM264" s="309"/>
      <c r="FGN264" s="337"/>
      <c r="FGO264" s="307"/>
      <c r="FGP264" s="336"/>
      <c r="FGQ264" s="309"/>
      <c r="FGR264" s="337"/>
      <c r="FGS264" s="307"/>
      <c r="FGT264" s="336"/>
      <c r="FGU264" s="309"/>
      <c r="FGV264" s="337"/>
      <c r="FGW264" s="307"/>
      <c r="FGX264" s="336"/>
      <c r="FGY264" s="309"/>
      <c r="FGZ264" s="337"/>
      <c r="FHA264" s="307"/>
      <c r="FHB264" s="336"/>
      <c r="FHC264" s="309"/>
      <c r="FHD264" s="337"/>
      <c r="FHE264" s="307"/>
      <c r="FHF264" s="336"/>
      <c r="FHG264" s="309"/>
      <c r="FHH264" s="337"/>
      <c r="FHI264" s="307"/>
      <c r="FHJ264" s="336"/>
      <c r="FHK264" s="309"/>
      <c r="FHL264" s="337"/>
      <c r="FHM264" s="307"/>
      <c r="FHN264" s="336"/>
      <c r="FHO264" s="309"/>
      <c r="FHP264" s="337"/>
      <c r="FHQ264" s="307"/>
      <c r="FHR264" s="336"/>
      <c r="FHS264" s="309"/>
      <c r="FHT264" s="337"/>
      <c r="FHU264" s="307"/>
      <c r="FHV264" s="336"/>
      <c r="FHW264" s="309"/>
      <c r="FHX264" s="337"/>
      <c r="FHY264" s="307"/>
      <c r="FHZ264" s="336"/>
      <c r="FIA264" s="309"/>
      <c r="FIB264" s="337"/>
      <c r="FIC264" s="307"/>
      <c r="FID264" s="336"/>
      <c r="FIE264" s="309"/>
      <c r="FIF264" s="337"/>
      <c r="FIG264" s="307"/>
      <c r="FIH264" s="336"/>
      <c r="FII264" s="309"/>
      <c r="FIJ264" s="337"/>
      <c r="FIK264" s="307"/>
      <c r="FIL264" s="336"/>
      <c r="FIM264" s="309"/>
      <c r="FIN264" s="337"/>
      <c r="FIO264" s="307"/>
      <c r="FIP264" s="336"/>
      <c r="FIQ264" s="309"/>
      <c r="FIR264" s="337"/>
      <c r="FIS264" s="307"/>
      <c r="FIT264" s="336"/>
      <c r="FIU264" s="309"/>
      <c r="FIV264" s="337"/>
      <c r="FIW264" s="307"/>
      <c r="FIX264" s="336"/>
      <c r="FIY264" s="309"/>
      <c r="FIZ264" s="337"/>
      <c r="FJA264" s="307"/>
      <c r="FJB264" s="336"/>
      <c r="FJC264" s="309"/>
      <c r="FJD264" s="337"/>
      <c r="FJE264" s="307"/>
      <c r="FJF264" s="336"/>
      <c r="FJG264" s="309"/>
      <c r="FJH264" s="337"/>
      <c r="FJI264" s="307"/>
      <c r="FJJ264" s="336"/>
      <c r="FJK264" s="309"/>
      <c r="FJL264" s="337"/>
      <c r="FJM264" s="307"/>
      <c r="FJN264" s="336"/>
      <c r="FJO264" s="309"/>
      <c r="FJP264" s="337"/>
      <c r="FJQ264" s="307"/>
      <c r="FJR264" s="336"/>
      <c r="FJS264" s="309"/>
      <c r="FJT264" s="337"/>
      <c r="FJU264" s="307"/>
      <c r="FJV264" s="336"/>
      <c r="FJW264" s="309"/>
      <c r="FJX264" s="337"/>
      <c r="FJY264" s="307"/>
      <c r="FJZ264" s="336"/>
      <c r="FKA264" s="309"/>
      <c r="FKB264" s="337"/>
      <c r="FKC264" s="307"/>
      <c r="FKD264" s="336"/>
      <c r="FKE264" s="309"/>
      <c r="FKF264" s="337"/>
      <c r="FKG264" s="307"/>
      <c r="FKH264" s="336"/>
      <c r="FKI264" s="309"/>
      <c r="FKJ264" s="337"/>
      <c r="FKK264" s="307"/>
      <c r="FKL264" s="336"/>
      <c r="FKM264" s="309"/>
      <c r="FKN264" s="337"/>
      <c r="FKO264" s="307"/>
      <c r="FKP264" s="336"/>
      <c r="FKQ264" s="309"/>
      <c r="FKR264" s="337"/>
      <c r="FKS264" s="307"/>
      <c r="FKT264" s="336"/>
      <c r="FKU264" s="309"/>
      <c r="FKV264" s="337"/>
      <c r="FKW264" s="307"/>
      <c r="FKX264" s="336"/>
      <c r="FKY264" s="309"/>
      <c r="FKZ264" s="337"/>
      <c r="FLA264" s="307"/>
      <c r="FLB264" s="336"/>
      <c r="FLC264" s="309"/>
      <c r="FLD264" s="337"/>
      <c r="FLE264" s="307"/>
      <c r="FLF264" s="336"/>
      <c r="FLG264" s="309"/>
      <c r="FLH264" s="337"/>
      <c r="FLI264" s="307"/>
      <c r="FLJ264" s="336"/>
      <c r="FLK264" s="309"/>
      <c r="FLL264" s="337"/>
      <c r="FLM264" s="307"/>
      <c r="FLN264" s="336"/>
      <c r="FLO264" s="309"/>
      <c r="FLP264" s="337"/>
      <c r="FLQ264" s="307"/>
      <c r="FLR264" s="336"/>
      <c r="FLS264" s="309"/>
      <c r="FLT264" s="337"/>
      <c r="FLU264" s="307"/>
      <c r="FLV264" s="336"/>
      <c r="FLW264" s="309"/>
      <c r="FLX264" s="337"/>
      <c r="FLY264" s="307"/>
      <c r="FLZ264" s="336"/>
      <c r="FMA264" s="309"/>
      <c r="FMB264" s="337"/>
      <c r="FMC264" s="307"/>
      <c r="FMD264" s="336"/>
      <c r="FME264" s="309"/>
      <c r="FMF264" s="337"/>
      <c r="FMG264" s="307"/>
      <c r="FMH264" s="336"/>
      <c r="FMI264" s="309"/>
      <c r="FMJ264" s="337"/>
      <c r="FMK264" s="307"/>
      <c r="FML264" s="336"/>
      <c r="FMM264" s="309"/>
      <c r="FMN264" s="337"/>
      <c r="FMO264" s="307"/>
      <c r="FMP264" s="336"/>
      <c r="FMQ264" s="309"/>
      <c r="FMR264" s="337"/>
      <c r="FMS264" s="307"/>
      <c r="FMT264" s="336"/>
      <c r="FMU264" s="309"/>
      <c r="FMV264" s="337"/>
      <c r="FMW264" s="307"/>
      <c r="FMX264" s="336"/>
      <c r="FMY264" s="309"/>
      <c r="FMZ264" s="337"/>
      <c r="FNA264" s="307"/>
      <c r="FNB264" s="336"/>
      <c r="FNC264" s="309"/>
      <c r="FND264" s="337"/>
      <c r="FNE264" s="307"/>
      <c r="FNF264" s="336"/>
      <c r="FNG264" s="309"/>
      <c r="FNH264" s="337"/>
      <c r="FNI264" s="307"/>
      <c r="FNJ264" s="336"/>
      <c r="FNK264" s="309"/>
      <c r="FNL264" s="337"/>
      <c r="FNM264" s="307"/>
      <c r="FNN264" s="336"/>
      <c r="FNO264" s="309"/>
      <c r="FNP264" s="337"/>
      <c r="FNQ264" s="307"/>
      <c r="FNR264" s="336"/>
      <c r="FNS264" s="309"/>
      <c r="FNT264" s="337"/>
      <c r="FNU264" s="307"/>
      <c r="FNV264" s="336"/>
      <c r="FNW264" s="309"/>
      <c r="FNX264" s="337"/>
      <c r="FNY264" s="307"/>
      <c r="FNZ264" s="336"/>
      <c r="FOA264" s="309"/>
      <c r="FOB264" s="337"/>
      <c r="FOC264" s="307"/>
      <c r="FOD264" s="336"/>
      <c r="FOE264" s="309"/>
      <c r="FOF264" s="337"/>
      <c r="FOG264" s="307"/>
      <c r="FOH264" s="336"/>
      <c r="FOI264" s="309"/>
      <c r="FOJ264" s="337"/>
      <c r="FOK264" s="307"/>
      <c r="FOL264" s="336"/>
      <c r="FOM264" s="309"/>
      <c r="FON264" s="337"/>
      <c r="FOO264" s="307"/>
      <c r="FOP264" s="336"/>
      <c r="FOQ264" s="309"/>
      <c r="FOR264" s="337"/>
      <c r="FOS264" s="307"/>
      <c r="FOT264" s="336"/>
      <c r="FOU264" s="309"/>
      <c r="FOV264" s="337"/>
      <c r="FOW264" s="307"/>
      <c r="FOX264" s="336"/>
      <c r="FOY264" s="309"/>
      <c r="FOZ264" s="337"/>
      <c r="FPA264" s="307"/>
      <c r="FPB264" s="336"/>
      <c r="FPC264" s="309"/>
      <c r="FPD264" s="337"/>
      <c r="FPE264" s="307"/>
      <c r="FPF264" s="336"/>
      <c r="FPG264" s="309"/>
      <c r="FPH264" s="337"/>
      <c r="FPI264" s="307"/>
      <c r="FPJ264" s="336"/>
      <c r="FPK264" s="309"/>
      <c r="FPL264" s="337"/>
      <c r="FPM264" s="307"/>
      <c r="FPN264" s="336"/>
      <c r="FPO264" s="309"/>
      <c r="FPP264" s="337"/>
      <c r="FPQ264" s="307"/>
      <c r="FPR264" s="336"/>
      <c r="FPS264" s="309"/>
      <c r="FPT264" s="337"/>
      <c r="FPU264" s="307"/>
      <c r="FPV264" s="336"/>
      <c r="FPW264" s="309"/>
      <c r="FPX264" s="337"/>
      <c r="FPY264" s="307"/>
      <c r="FPZ264" s="336"/>
      <c r="FQA264" s="309"/>
      <c r="FQB264" s="337"/>
      <c r="FQC264" s="307"/>
      <c r="FQD264" s="336"/>
      <c r="FQE264" s="309"/>
      <c r="FQF264" s="337"/>
      <c r="FQG264" s="307"/>
      <c r="FQH264" s="336"/>
      <c r="FQI264" s="309"/>
      <c r="FQJ264" s="337"/>
      <c r="FQK264" s="307"/>
      <c r="FQL264" s="336"/>
      <c r="FQM264" s="309"/>
      <c r="FQN264" s="337"/>
      <c r="FQO264" s="307"/>
      <c r="FQP264" s="336"/>
      <c r="FQQ264" s="309"/>
      <c r="FQR264" s="337"/>
      <c r="FQS264" s="307"/>
      <c r="FQT264" s="336"/>
      <c r="FQU264" s="309"/>
      <c r="FQV264" s="337"/>
      <c r="FQW264" s="307"/>
      <c r="FQX264" s="336"/>
      <c r="FQY264" s="309"/>
      <c r="FQZ264" s="337"/>
      <c r="FRA264" s="307"/>
      <c r="FRB264" s="336"/>
      <c r="FRC264" s="309"/>
      <c r="FRD264" s="337"/>
      <c r="FRE264" s="307"/>
      <c r="FRF264" s="336"/>
      <c r="FRG264" s="309"/>
      <c r="FRH264" s="337"/>
      <c r="FRI264" s="307"/>
      <c r="FRJ264" s="336"/>
      <c r="FRK264" s="309"/>
      <c r="FRL264" s="337"/>
      <c r="FRM264" s="307"/>
      <c r="FRN264" s="336"/>
      <c r="FRO264" s="309"/>
      <c r="FRP264" s="337"/>
      <c r="FRQ264" s="307"/>
      <c r="FRR264" s="336"/>
      <c r="FRS264" s="309"/>
      <c r="FRT264" s="337"/>
      <c r="FRU264" s="307"/>
      <c r="FRV264" s="336"/>
      <c r="FRW264" s="309"/>
      <c r="FRX264" s="337"/>
      <c r="FRY264" s="307"/>
      <c r="FRZ264" s="336"/>
      <c r="FSA264" s="309"/>
      <c r="FSB264" s="337"/>
      <c r="FSC264" s="307"/>
      <c r="FSD264" s="336"/>
      <c r="FSE264" s="309"/>
      <c r="FSF264" s="337"/>
      <c r="FSG264" s="307"/>
      <c r="FSH264" s="336"/>
      <c r="FSI264" s="309"/>
      <c r="FSJ264" s="337"/>
      <c r="FSK264" s="307"/>
      <c r="FSL264" s="336"/>
      <c r="FSM264" s="309"/>
      <c r="FSN264" s="337"/>
      <c r="FSO264" s="307"/>
      <c r="FSP264" s="336"/>
      <c r="FSQ264" s="309"/>
      <c r="FSR264" s="337"/>
      <c r="FSS264" s="307"/>
      <c r="FST264" s="336"/>
      <c r="FSU264" s="309"/>
      <c r="FSV264" s="337"/>
      <c r="FSW264" s="307"/>
      <c r="FSX264" s="336"/>
      <c r="FSY264" s="309"/>
      <c r="FSZ264" s="337"/>
      <c r="FTA264" s="307"/>
      <c r="FTB264" s="336"/>
      <c r="FTC264" s="309"/>
      <c r="FTD264" s="337"/>
      <c r="FTE264" s="307"/>
      <c r="FTF264" s="336"/>
      <c r="FTG264" s="309"/>
      <c r="FTH264" s="337"/>
      <c r="FTI264" s="307"/>
      <c r="FTJ264" s="336"/>
      <c r="FTK264" s="309"/>
      <c r="FTL264" s="337"/>
      <c r="FTM264" s="307"/>
      <c r="FTN264" s="336"/>
      <c r="FTO264" s="309"/>
      <c r="FTP264" s="337"/>
      <c r="FTQ264" s="307"/>
      <c r="FTR264" s="336"/>
      <c r="FTS264" s="309"/>
      <c r="FTT264" s="337"/>
      <c r="FTU264" s="307"/>
      <c r="FTV264" s="336"/>
      <c r="FTW264" s="309"/>
      <c r="FTX264" s="337"/>
      <c r="FTY264" s="307"/>
      <c r="FTZ264" s="336"/>
      <c r="FUA264" s="309"/>
      <c r="FUB264" s="337"/>
      <c r="FUC264" s="307"/>
      <c r="FUD264" s="336"/>
      <c r="FUE264" s="309"/>
      <c r="FUF264" s="337"/>
      <c r="FUG264" s="307"/>
      <c r="FUH264" s="336"/>
      <c r="FUI264" s="309"/>
      <c r="FUJ264" s="337"/>
      <c r="FUK264" s="307"/>
      <c r="FUL264" s="336"/>
      <c r="FUM264" s="309"/>
      <c r="FUN264" s="337"/>
      <c r="FUO264" s="307"/>
      <c r="FUP264" s="336"/>
      <c r="FUQ264" s="309"/>
      <c r="FUR264" s="337"/>
      <c r="FUS264" s="307"/>
      <c r="FUT264" s="336"/>
      <c r="FUU264" s="309"/>
      <c r="FUV264" s="337"/>
      <c r="FUW264" s="307"/>
      <c r="FUX264" s="336"/>
      <c r="FUY264" s="309"/>
      <c r="FUZ264" s="337"/>
      <c r="FVA264" s="307"/>
      <c r="FVB264" s="336"/>
      <c r="FVC264" s="309"/>
      <c r="FVD264" s="337"/>
      <c r="FVE264" s="307"/>
      <c r="FVF264" s="336"/>
      <c r="FVG264" s="309"/>
      <c r="FVH264" s="337"/>
      <c r="FVI264" s="307"/>
      <c r="FVJ264" s="336"/>
      <c r="FVK264" s="309"/>
      <c r="FVL264" s="337"/>
      <c r="FVM264" s="307"/>
      <c r="FVN264" s="336"/>
      <c r="FVO264" s="309"/>
      <c r="FVP264" s="337"/>
      <c r="FVQ264" s="307"/>
      <c r="FVR264" s="336"/>
      <c r="FVS264" s="309"/>
      <c r="FVT264" s="337"/>
      <c r="FVU264" s="307"/>
      <c r="FVV264" s="336"/>
      <c r="FVW264" s="309"/>
      <c r="FVX264" s="337"/>
      <c r="FVY264" s="307"/>
      <c r="FVZ264" s="336"/>
      <c r="FWA264" s="309"/>
      <c r="FWB264" s="337"/>
      <c r="FWC264" s="307"/>
      <c r="FWD264" s="336"/>
      <c r="FWE264" s="309"/>
      <c r="FWF264" s="337"/>
      <c r="FWG264" s="307"/>
      <c r="FWH264" s="336"/>
      <c r="FWI264" s="309"/>
      <c r="FWJ264" s="337"/>
      <c r="FWK264" s="307"/>
      <c r="FWL264" s="336"/>
      <c r="FWM264" s="309"/>
      <c r="FWN264" s="337"/>
      <c r="FWO264" s="307"/>
      <c r="FWP264" s="336"/>
      <c r="FWQ264" s="309"/>
      <c r="FWR264" s="337"/>
      <c r="FWS264" s="307"/>
      <c r="FWT264" s="336"/>
      <c r="FWU264" s="309"/>
      <c r="FWV264" s="337"/>
      <c r="FWW264" s="307"/>
      <c r="FWX264" s="336"/>
      <c r="FWY264" s="309"/>
      <c r="FWZ264" s="337"/>
      <c r="FXA264" s="307"/>
      <c r="FXB264" s="336"/>
      <c r="FXC264" s="309"/>
      <c r="FXD264" s="337"/>
      <c r="FXE264" s="307"/>
      <c r="FXF264" s="336"/>
      <c r="FXG264" s="309"/>
      <c r="FXH264" s="337"/>
      <c r="FXI264" s="307"/>
      <c r="FXJ264" s="336"/>
      <c r="FXK264" s="309"/>
      <c r="FXL264" s="337"/>
      <c r="FXM264" s="307"/>
      <c r="FXN264" s="336"/>
      <c r="FXO264" s="309"/>
      <c r="FXP264" s="337"/>
      <c r="FXQ264" s="307"/>
      <c r="FXR264" s="336"/>
      <c r="FXS264" s="309"/>
      <c r="FXT264" s="337"/>
      <c r="FXU264" s="307"/>
      <c r="FXV264" s="336"/>
      <c r="FXW264" s="309"/>
      <c r="FXX264" s="337"/>
      <c r="FXY264" s="307"/>
      <c r="FXZ264" s="336"/>
      <c r="FYA264" s="309"/>
      <c r="FYB264" s="337"/>
      <c r="FYC264" s="307"/>
      <c r="FYD264" s="336"/>
      <c r="FYE264" s="309"/>
      <c r="FYF264" s="337"/>
      <c r="FYG264" s="307"/>
      <c r="FYH264" s="336"/>
      <c r="FYI264" s="309"/>
      <c r="FYJ264" s="337"/>
      <c r="FYK264" s="307"/>
      <c r="FYL264" s="336"/>
      <c r="FYM264" s="309"/>
      <c r="FYN264" s="337"/>
      <c r="FYO264" s="307"/>
      <c r="FYP264" s="336"/>
      <c r="FYQ264" s="309"/>
      <c r="FYR264" s="337"/>
      <c r="FYS264" s="307"/>
      <c r="FYT264" s="336"/>
      <c r="FYU264" s="309"/>
      <c r="FYV264" s="337"/>
      <c r="FYW264" s="307"/>
      <c r="FYX264" s="336"/>
      <c r="FYY264" s="309"/>
      <c r="FYZ264" s="337"/>
      <c r="FZA264" s="307"/>
      <c r="FZB264" s="336"/>
      <c r="FZC264" s="309"/>
      <c r="FZD264" s="337"/>
      <c r="FZE264" s="307"/>
      <c r="FZF264" s="336"/>
      <c r="FZG264" s="309"/>
      <c r="FZH264" s="337"/>
      <c r="FZI264" s="307"/>
      <c r="FZJ264" s="336"/>
      <c r="FZK264" s="309"/>
      <c r="FZL264" s="337"/>
      <c r="FZM264" s="307"/>
      <c r="FZN264" s="336"/>
      <c r="FZO264" s="309"/>
      <c r="FZP264" s="337"/>
      <c r="FZQ264" s="307"/>
      <c r="FZR264" s="336"/>
      <c r="FZS264" s="309"/>
      <c r="FZT264" s="337"/>
      <c r="FZU264" s="307"/>
      <c r="FZV264" s="336"/>
      <c r="FZW264" s="309"/>
      <c r="FZX264" s="337"/>
      <c r="FZY264" s="307"/>
      <c r="FZZ264" s="336"/>
      <c r="GAA264" s="309"/>
      <c r="GAB264" s="337"/>
      <c r="GAC264" s="307"/>
      <c r="GAD264" s="336"/>
      <c r="GAE264" s="309"/>
      <c r="GAF264" s="337"/>
      <c r="GAG264" s="307"/>
      <c r="GAH264" s="336"/>
      <c r="GAI264" s="309"/>
      <c r="GAJ264" s="337"/>
      <c r="GAK264" s="307"/>
      <c r="GAL264" s="336"/>
      <c r="GAM264" s="309"/>
      <c r="GAN264" s="337"/>
      <c r="GAO264" s="307"/>
      <c r="GAP264" s="336"/>
      <c r="GAQ264" s="309"/>
      <c r="GAR264" s="337"/>
      <c r="GAS264" s="307"/>
      <c r="GAT264" s="336"/>
      <c r="GAU264" s="309"/>
      <c r="GAV264" s="337"/>
      <c r="GAW264" s="307"/>
      <c r="GAX264" s="336"/>
      <c r="GAY264" s="309"/>
      <c r="GAZ264" s="337"/>
      <c r="GBA264" s="307"/>
      <c r="GBB264" s="336"/>
      <c r="GBC264" s="309"/>
      <c r="GBD264" s="337"/>
      <c r="GBE264" s="307"/>
      <c r="GBF264" s="336"/>
      <c r="GBG264" s="309"/>
      <c r="GBH264" s="337"/>
      <c r="GBI264" s="307"/>
      <c r="GBJ264" s="336"/>
      <c r="GBK264" s="309"/>
      <c r="GBL264" s="337"/>
      <c r="GBM264" s="307"/>
      <c r="GBN264" s="336"/>
      <c r="GBO264" s="309"/>
      <c r="GBP264" s="337"/>
      <c r="GBQ264" s="307"/>
      <c r="GBR264" s="336"/>
      <c r="GBS264" s="309"/>
      <c r="GBT264" s="337"/>
      <c r="GBU264" s="307"/>
      <c r="GBV264" s="336"/>
      <c r="GBW264" s="309"/>
      <c r="GBX264" s="337"/>
      <c r="GBY264" s="307"/>
      <c r="GBZ264" s="336"/>
      <c r="GCA264" s="309"/>
      <c r="GCB264" s="337"/>
      <c r="GCC264" s="307"/>
      <c r="GCD264" s="336"/>
      <c r="GCE264" s="309"/>
      <c r="GCF264" s="337"/>
      <c r="GCG264" s="307"/>
      <c r="GCH264" s="336"/>
      <c r="GCI264" s="309"/>
      <c r="GCJ264" s="337"/>
      <c r="GCK264" s="307"/>
      <c r="GCL264" s="336"/>
      <c r="GCM264" s="309"/>
      <c r="GCN264" s="337"/>
      <c r="GCO264" s="307"/>
      <c r="GCP264" s="336"/>
      <c r="GCQ264" s="309"/>
      <c r="GCR264" s="337"/>
      <c r="GCS264" s="307"/>
      <c r="GCT264" s="336"/>
      <c r="GCU264" s="309"/>
      <c r="GCV264" s="337"/>
      <c r="GCW264" s="307"/>
      <c r="GCX264" s="336"/>
      <c r="GCY264" s="309"/>
      <c r="GCZ264" s="337"/>
      <c r="GDA264" s="307"/>
      <c r="GDB264" s="336"/>
      <c r="GDC264" s="309"/>
      <c r="GDD264" s="337"/>
      <c r="GDE264" s="307"/>
      <c r="GDF264" s="336"/>
      <c r="GDG264" s="309"/>
      <c r="GDH264" s="337"/>
      <c r="GDI264" s="307"/>
      <c r="GDJ264" s="336"/>
      <c r="GDK264" s="309"/>
      <c r="GDL264" s="337"/>
      <c r="GDM264" s="307"/>
      <c r="GDN264" s="336"/>
      <c r="GDO264" s="309"/>
      <c r="GDP264" s="337"/>
      <c r="GDQ264" s="307"/>
      <c r="GDR264" s="336"/>
      <c r="GDS264" s="309"/>
      <c r="GDT264" s="337"/>
      <c r="GDU264" s="307"/>
      <c r="GDV264" s="336"/>
      <c r="GDW264" s="309"/>
      <c r="GDX264" s="337"/>
      <c r="GDY264" s="307"/>
      <c r="GDZ264" s="336"/>
      <c r="GEA264" s="309"/>
      <c r="GEB264" s="337"/>
      <c r="GEC264" s="307"/>
      <c r="GED264" s="336"/>
      <c r="GEE264" s="309"/>
      <c r="GEF264" s="337"/>
      <c r="GEG264" s="307"/>
      <c r="GEH264" s="336"/>
      <c r="GEI264" s="309"/>
      <c r="GEJ264" s="337"/>
      <c r="GEK264" s="307"/>
      <c r="GEL264" s="336"/>
      <c r="GEM264" s="309"/>
      <c r="GEN264" s="337"/>
      <c r="GEO264" s="307"/>
      <c r="GEP264" s="336"/>
      <c r="GEQ264" s="309"/>
      <c r="GER264" s="337"/>
      <c r="GES264" s="307"/>
      <c r="GET264" s="336"/>
      <c r="GEU264" s="309"/>
      <c r="GEV264" s="337"/>
      <c r="GEW264" s="307"/>
      <c r="GEX264" s="336"/>
      <c r="GEY264" s="309"/>
      <c r="GEZ264" s="337"/>
      <c r="GFA264" s="307"/>
      <c r="GFB264" s="336"/>
      <c r="GFC264" s="309"/>
      <c r="GFD264" s="337"/>
      <c r="GFE264" s="307"/>
      <c r="GFF264" s="336"/>
      <c r="GFG264" s="309"/>
      <c r="GFH264" s="337"/>
      <c r="GFI264" s="307"/>
      <c r="GFJ264" s="336"/>
      <c r="GFK264" s="309"/>
      <c r="GFL264" s="337"/>
      <c r="GFM264" s="307"/>
      <c r="GFN264" s="336"/>
      <c r="GFO264" s="309"/>
      <c r="GFP264" s="337"/>
      <c r="GFQ264" s="307"/>
      <c r="GFR264" s="336"/>
      <c r="GFS264" s="309"/>
      <c r="GFT264" s="337"/>
      <c r="GFU264" s="307"/>
      <c r="GFV264" s="336"/>
      <c r="GFW264" s="309"/>
      <c r="GFX264" s="337"/>
      <c r="GFY264" s="307"/>
      <c r="GFZ264" s="336"/>
      <c r="GGA264" s="309"/>
      <c r="GGB264" s="337"/>
      <c r="GGC264" s="307"/>
      <c r="GGD264" s="336"/>
      <c r="GGE264" s="309"/>
      <c r="GGF264" s="337"/>
      <c r="GGG264" s="307"/>
      <c r="GGH264" s="336"/>
      <c r="GGI264" s="309"/>
      <c r="GGJ264" s="337"/>
      <c r="GGK264" s="307"/>
      <c r="GGL264" s="336"/>
      <c r="GGM264" s="309"/>
      <c r="GGN264" s="337"/>
      <c r="GGO264" s="307"/>
      <c r="GGP264" s="336"/>
      <c r="GGQ264" s="309"/>
      <c r="GGR264" s="337"/>
      <c r="GGS264" s="307"/>
      <c r="GGT264" s="336"/>
      <c r="GGU264" s="309"/>
      <c r="GGV264" s="337"/>
      <c r="GGW264" s="307"/>
      <c r="GGX264" s="336"/>
      <c r="GGY264" s="309"/>
      <c r="GGZ264" s="337"/>
      <c r="GHA264" s="307"/>
      <c r="GHB264" s="336"/>
      <c r="GHC264" s="309"/>
      <c r="GHD264" s="337"/>
      <c r="GHE264" s="307"/>
      <c r="GHF264" s="336"/>
      <c r="GHG264" s="309"/>
      <c r="GHH264" s="337"/>
      <c r="GHI264" s="307"/>
      <c r="GHJ264" s="336"/>
      <c r="GHK264" s="309"/>
      <c r="GHL264" s="337"/>
      <c r="GHM264" s="307"/>
      <c r="GHN264" s="336"/>
      <c r="GHO264" s="309"/>
      <c r="GHP264" s="337"/>
      <c r="GHQ264" s="307"/>
      <c r="GHR264" s="336"/>
      <c r="GHS264" s="309"/>
      <c r="GHT264" s="337"/>
      <c r="GHU264" s="307"/>
      <c r="GHV264" s="336"/>
      <c r="GHW264" s="309"/>
      <c r="GHX264" s="337"/>
      <c r="GHY264" s="307"/>
      <c r="GHZ264" s="336"/>
      <c r="GIA264" s="309"/>
      <c r="GIB264" s="337"/>
      <c r="GIC264" s="307"/>
      <c r="GID264" s="336"/>
      <c r="GIE264" s="309"/>
      <c r="GIF264" s="337"/>
      <c r="GIG264" s="307"/>
      <c r="GIH264" s="336"/>
      <c r="GII264" s="309"/>
      <c r="GIJ264" s="337"/>
      <c r="GIK264" s="307"/>
      <c r="GIL264" s="336"/>
      <c r="GIM264" s="309"/>
      <c r="GIN264" s="337"/>
      <c r="GIO264" s="307"/>
      <c r="GIP264" s="336"/>
      <c r="GIQ264" s="309"/>
      <c r="GIR264" s="337"/>
      <c r="GIS264" s="307"/>
      <c r="GIT264" s="336"/>
      <c r="GIU264" s="309"/>
      <c r="GIV264" s="337"/>
      <c r="GIW264" s="307"/>
      <c r="GIX264" s="336"/>
      <c r="GIY264" s="309"/>
      <c r="GIZ264" s="337"/>
      <c r="GJA264" s="307"/>
      <c r="GJB264" s="336"/>
      <c r="GJC264" s="309"/>
      <c r="GJD264" s="337"/>
      <c r="GJE264" s="307"/>
      <c r="GJF264" s="336"/>
      <c r="GJG264" s="309"/>
      <c r="GJH264" s="337"/>
      <c r="GJI264" s="307"/>
      <c r="GJJ264" s="336"/>
      <c r="GJK264" s="309"/>
      <c r="GJL264" s="337"/>
      <c r="GJM264" s="307"/>
      <c r="GJN264" s="336"/>
      <c r="GJO264" s="309"/>
      <c r="GJP264" s="337"/>
      <c r="GJQ264" s="307"/>
      <c r="GJR264" s="336"/>
      <c r="GJS264" s="309"/>
      <c r="GJT264" s="337"/>
      <c r="GJU264" s="307"/>
      <c r="GJV264" s="336"/>
      <c r="GJW264" s="309"/>
      <c r="GJX264" s="337"/>
      <c r="GJY264" s="307"/>
      <c r="GJZ264" s="336"/>
      <c r="GKA264" s="309"/>
      <c r="GKB264" s="337"/>
      <c r="GKC264" s="307"/>
      <c r="GKD264" s="336"/>
      <c r="GKE264" s="309"/>
      <c r="GKF264" s="337"/>
      <c r="GKG264" s="307"/>
      <c r="GKH264" s="336"/>
      <c r="GKI264" s="309"/>
      <c r="GKJ264" s="337"/>
      <c r="GKK264" s="307"/>
      <c r="GKL264" s="336"/>
      <c r="GKM264" s="309"/>
      <c r="GKN264" s="337"/>
      <c r="GKO264" s="307"/>
      <c r="GKP264" s="336"/>
      <c r="GKQ264" s="309"/>
      <c r="GKR264" s="337"/>
      <c r="GKS264" s="307"/>
      <c r="GKT264" s="336"/>
      <c r="GKU264" s="309"/>
      <c r="GKV264" s="337"/>
      <c r="GKW264" s="307"/>
      <c r="GKX264" s="336"/>
      <c r="GKY264" s="309"/>
      <c r="GKZ264" s="337"/>
      <c r="GLA264" s="307"/>
      <c r="GLB264" s="336"/>
      <c r="GLC264" s="309"/>
      <c r="GLD264" s="337"/>
      <c r="GLE264" s="307"/>
      <c r="GLF264" s="336"/>
      <c r="GLG264" s="309"/>
      <c r="GLH264" s="337"/>
      <c r="GLI264" s="307"/>
      <c r="GLJ264" s="336"/>
      <c r="GLK264" s="309"/>
      <c r="GLL264" s="337"/>
      <c r="GLM264" s="307"/>
      <c r="GLN264" s="336"/>
      <c r="GLO264" s="309"/>
      <c r="GLP264" s="337"/>
      <c r="GLQ264" s="307"/>
      <c r="GLR264" s="336"/>
      <c r="GLS264" s="309"/>
      <c r="GLT264" s="337"/>
      <c r="GLU264" s="307"/>
      <c r="GLV264" s="336"/>
      <c r="GLW264" s="309"/>
      <c r="GLX264" s="337"/>
      <c r="GLY264" s="307"/>
      <c r="GLZ264" s="336"/>
      <c r="GMA264" s="309"/>
      <c r="GMB264" s="337"/>
      <c r="GMC264" s="307"/>
      <c r="GMD264" s="336"/>
      <c r="GME264" s="309"/>
      <c r="GMF264" s="337"/>
      <c r="GMG264" s="307"/>
      <c r="GMH264" s="336"/>
      <c r="GMI264" s="309"/>
      <c r="GMJ264" s="337"/>
      <c r="GMK264" s="307"/>
      <c r="GML264" s="336"/>
      <c r="GMM264" s="309"/>
      <c r="GMN264" s="337"/>
      <c r="GMO264" s="307"/>
      <c r="GMP264" s="336"/>
      <c r="GMQ264" s="309"/>
      <c r="GMR264" s="337"/>
      <c r="GMS264" s="307"/>
      <c r="GMT264" s="336"/>
      <c r="GMU264" s="309"/>
      <c r="GMV264" s="337"/>
      <c r="GMW264" s="307"/>
      <c r="GMX264" s="336"/>
      <c r="GMY264" s="309"/>
      <c r="GMZ264" s="337"/>
      <c r="GNA264" s="307"/>
      <c r="GNB264" s="336"/>
      <c r="GNC264" s="309"/>
      <c r="GND264" s="337"/>
      <c r="GNE264" s="307"/>
      <c r="GNF264" s="336"/>
      <c r="GNG264" s="309"/>
      <c r="GNH264" s="337"/>
      <c r="GNI264" s="307"/>
      <c r="GNJ264" s="336"/>
      <c r="GNK264" s="309"/>
      <c r="GNL264" s="337"/>
      <c r="GNM264" s="307"/>
      <c r="GNN264" s="336"/>
      <c r="GNO264" s="309"/>
      <c r="GNP264" s="337"/>
      <c r="GNQ264" s="307"/>
      <c r="GNR264" s="336"/>
      <c r="GNS264" s="309"/>
      <c r="GNT264" s="337"/>
      <c r="GNU264" s="307"/>
      <c r="GNV264" s="336"/>
      <c r="GNW264" s="309"/>
      <c r="GNX264" s="337"/>
      <c r="GNY264" s="307"/>
      <c r="GNZ264" s="336"/>
      <c r="GOA264" s="309"/>
      <c r="GOB264" s="337"/>
      <c r="GOC264" s="307"/>
      <c r="GOD264" s="336"/>
      <c r="GOE264" s="309"/>
      <c r="GOF264" s="337"/>
      <c r="GOG264" s="307"/>
      <c r="GOH264" s="336"/>
      <c r="GOI264" s="309"/>
      <c r="GOJ264" s="337"/>
      <c r="GOK264" s="307"/>
      <c r="GOL264" s="336"/>
      <c r="GOM264" s="309"/>
      <c r="GON264" s="337"/>
      <c r="GOO264" s="307"/>
      <c r="GOP264" s="336"/>
      <c r="GOQ264" s="309"/>
      <c r="GOR264" s="337"/>
      <c r="GOS264" s="307"/>
      <c r="GOT264" s="336"/>
      <c r="GOU264" s="309"/>
      <c r="GOV264" s="337"/>
      <c r="GOW264" s="307"/>
      <c r="GOX264" s="336"/>
      <c r="GOY264" s="309"/>
      <c r="GOZ264" s="337"/>
      <c r="GPA264" s="307"/>
      <c r="GPB264" s="336"/>
      <c r="GPC264" s="309"/>
      <c r="GPD264" s="337"/>
      <c r="GPE264" s="307"/>
      <c r="GPF264" s="336"/>
      <c r="GPG264" s="309"/>
      <c r="GPH264" s="337"/>
      <c r="GPI264" s="307"/>
      <c r="GPJ264" s="336"/>
      <c r="GPK264" s="309"/>
      <c r="GPL264" s="337"/>
      <c r="GPM264" s="307"/>
      <c r="GPN264" s="336"/>
      <c r="GPO264" s="309"/>
      <c r="GPP264" s="337"/>
      <c r="GPQ264" s="307"/>
      <c r="GPR264" s="336"/>
      <c r="GPS264" s="309"/>
      <c r="GPT264" s="337"/>
      <c r="GPU264" s="307"/>
      <c r="GPV264" s="336"/>
      <c r="GPW264" s="309"/>
      <c r="GPX264" s="337"/>
      <c r="GPY264" s="307"/>
      <c r="GPZ264" s="336"/>
      <c r="GQA264" s="309"/>
      <c r="GQB264" s="337"/>
      <c r="GQC264" s="307"/>
      <c r="GQD264" s="336"/>
      <c r="GQE264" s="309"/>
      <c r="GQF264" s="337"/>
      <c r="GQG264" s="307"/>
      <c r="GQH264" s="336"/>
      <c r="GQI264" s="309"/>
      <c r="GQJ264" s="337"/>
      <c r="GQK264" s="307"/>
      <c r="GQL264" s="336"/>
      <c r="GQM264" s="309"/>
      <c r="GQN264" s="337"/>
      <c r="GQO264" s="307"/>
      <c r="GQP264" s="336"/>
      <c r="GQQ264" s="309"/>
      <c r="GQR264" s="337"/>
      <c r="GQS264" s="307"/>
      <c r="GQT264" s="336"/>
      <c r="GQU264" s="309"/>
      <c r="GQV264" s="337"/>
      <c r="GQW264" s="307"/>
      <c r="GQX264" s="336"/>
      <c r="GQY264" s="309"/>
      <c r="GQZ264" s="337"/>
      <c r="GRA264" s="307"/>
      <c r="GRB264" s="336"/>
      <c r="GRC264" s="309"/>
      <c r="GRD264" s="337"/>
      <c r="GRE264" s="307"/>
      <c r="GRF264" s="336"/>
      <c r="GRG264" s="309"/>
      <c r="GRH264" s="337"/>
      <c r="GRI264" s="307"/>
      <c r="GRJ264" s="336"/>
      <c r="GRK264" s="309"/>
      <c r="GRL264" s="337"/>
      <c r="GRM264" s="307"/>
      <c r="GRN264" s="336"/>
      <c r="GRO264" s="309"/>
      <c r="GRP264" s="337"/>
      <c r="GRQ264" s="307"/>
      <c r="GRR264" s="336"/>
      <c r="GRS264" s="309"/>
      <c r="GRT264" s="337"/>
      <c r="GRU264" s="307"/>
      <c r="GRV264" s="336"/>
      <c r="GRW264" s="309"/>
      <c r="GRX264" s="337"/>
      <c r="GRY264" s="307"/>
      <c r="GRZ264" s="336"/>
      <c r="GSA264" s="309"/>
      <c r="GSB264" s="337"/>
      <c r="GSC264" s="307"/>
      <c r="GSD264" s="336"/>
      <c r="GSE264" s="309"/>
      <c r="GSF264" s="337"/>
      <c r="GSG264" s="307"/>
      <c r="GSH264" s="336"/>
      <c r="GSI264" s="309"/>
      <c r="GSJ264" s="337"/>
      <c r="GSK264" s="307"/>
      <c r="GSL264" s="336"/>
      <c r="GSM264" s="309"/>
      <c r="GSN264" s="337"/>
      <c r="GSO264" s="307"/>
      <c r="GSP264" s="336"/>
      <c r="GSQ264" s="309"/>
      <c r="GSR264" s="337"/>
      <c r="GSS264" s="307"/>
      <c r="GST264" s="336"/>
      <c r="GSU264" s="309"/>
      <c r="GSV264" s="337"/>
      <c r="GSW264" s="307"/>
      <c r="GSX264" s="336"/>
      <c r="GSY264" s="309"/>
      <c r="GSZ264" s="337"/>
      <c r="GTA264" s="307"/>
      <c r="GTB264" s="336"/>
      <c r="GTC264" s="309"/>
      <c r="GTD264" s="337"/>
      <c r="GTE264" s="307"/>
      <c r="GTF264" s="336"/>
      <c r="GTG264" s="309"/>
      <c r="GTH264" s="337"/>
      <c r="GTI264" s="307"/>
      <c r="GTJ264" s="336"/>
      <c r="GTK264" s="309"/>
      <c r="GTL264" s="337"/>
      <c r="GTM264" s="307"/>
      <c r="GTN264" s="336"/>
      <c r="GTO264" s="309"/>
      <c r="GTP264" s="337"/>
      <c r="GTQ264" s="307"/>
      <c r="GTR264" s="336"/>
      <c r="GTS264" s="309"/>
      <c r="GTT264" s="337"/>
      <c r="GTU264" s="307"/>
      <c r="GTV264" s="336"/>
      <c r="GTW264" s="309"/>
      <c r="GTX264" s="337"/>
      <c r="GTY264" s="307"/>
      <c r="GTZ264" s="336"/>
      <c r="GUA264" s="309"/>
      <c r="GUB264" s="337"/>
      <c r="GUC264" s="307"/>
      <c r="GUD264" s="336"/>
      <c r="GUE264" s="309"/>
      <c r="GUF264" s="337"/>
      <c r="GUG264" s="307"/>
      <c r="GUH264" s="336"/>
      <c r="GUI264" s="309"/>
      <c r="GUJ264" s="337"/>
      <c r="GUK264" s="307"/>
      <c r="GUL264" s="336"/>
      <c r="GUM264" s="309"/>
      <c r="GUN264" s="337"/>
      <c r="GUO264" s="307"/>
      <c r="GUP264" s="336"/>
      <c r="GUQ264" s="309"/>
      <c r="GUR264" s="337"/>
      <c r="GUS264" s="307"/>
      <c r="GUT264" s="336"/>
      <c r="GUU264" s="309"/>
      <c r="GUV264" s="337"/>
      <c r="GUW264" s="307"/>
      <c r="GUX264" s="336"/>
      <c r="GUY264" s="309"/>
      <c r="GUZ264" s="337"/>
      <c r="GVA264" s="307"/>
      <c r="GVB264" s="336"/>
      <c r="GVC264" s="309"/>
      <c r="GVD264" s="337"/>
      <c r="GVE264" s="307"/>
      <c r="GVF264" s="336"/>
      <c r="GVG264" s="309"/>
      <c r="GVH264" s="337"/>
      <c r="GVI264" s="307"/>
      <c r="GVJ264" s="336"/>
      <c r="GVK264" s="309"/>
      <c r="GVL264" s="337"/>
      <c r="GVM264" s="307"/>
      <c r="GVN264" s="336"/>
      <c r="GVO264" s="309"/>
      <c r="GVP264" s="337"/>
      <c r="GVQ264" s="307"/>
      <c r="GVR264" s="336"/>
      <c r="GVS264" s="309"/>
      <c r="GVT264" s="337"/>
      <c r="GVU264" s="307"/>
      <c r="GVV264" s="336"/>
      <c r="GVW264" s="309"/>
      <c r="GVX264" s="337"/>
      <c r="GVY264" s="307"/>
      <c r="GVZ264" s="336"/>
      <c r="GWA264" s="309"/>
      <c r="GWB264" s="337"/>
      <c r="GWC264" s="307"/>
      <c r="GWD264" s="336"/>
      <c r="GWE264" s="309"/>
      <c r="GWF264" s="337"/>
      <c r="GWG264" s="307"/>
      <c r="GWH264" s="336"/>
      <c r="GWI264" s="309"/>
      <c r="GWJ264" s="337"/>
      <c r="GWK264" s="307"/>
      <c r="GWL264" s="336"/>
      <c r="GWM264" s="309"/>
      <c r="GWN264" s="337"/>
      <c r="GWO264" s="307"/>
      <c r="GWP264" s="336"/>
      <c r="GWQ264" s="309"/>
      <c r="GWR264" s="337"/>
      <c r="GWS264" s="307"/>
      <c r="GWT264" s="336"/>
      <c r="GWU264" s="309"/>
      <c r="GWV264" s="337"/>
      <c r="GWW264" s="307"/>
      <c r="GWX264" s="336"/>
      <c r="GWY264" s="309"/>
      <c r="GWZ264" s="337"/>
      <c r="GXA264" s="307"/>
      <c r="GXB264" s="336"/>
      <c r="GXC264" s="309"/>
      <c r="GXD264" s="337"/>
      <c r="GXE264" s="307"/>
      <c r="GXF264" s="336"/>
      <c r="GXG264" s="309"/>
      <c r="GXH264" s="337"/>
      <c r="GXI264" s="307"/>
      <c r="GXJ264" s="336"/>
      <c r="GXK264" s="309"/>
      <c r="GXL264" s="337"/>
      <c r="GXM264" s="307"/>
      <c r="GXN264" s="336"/>
      <c r="GXO264" s="309"/>
      <c r="GXP264" s="337"/>
      <c r="GXQ264" s="307"/>
      <c r="GXR264" s="336"/>
      <c r="GXS264" s="309"/>
      <c r="GXT264" s="337"/>
      <c r="GXU264" s="307"/>
      <c r="GXV264" s="336"/>
      <c r="GXW264" s="309"/>
      <c r="GXX264" s="337"/>
      <c r="GXY264" s="307"/>
      <c r="GXZ264" s="336"/>
      <c r="GYA264" s="309"/>
      <c r="GYB264" s="337"/>
      <c r="GYC264" s="307"/>
      <c r="GYD264" s="336"/>
      <c r="GYE264" s="309"/>
      <c r="GYF264" s="337"/>
      <c r="GYG264" s="307"/>
      <c r="GYH264" s="336"/>
      <c r="GYI264" s="309"/>
      <c r="GYJ264" s="337"/>
      <c r="GYK264" s="307"/>
      <c r="GYL264" s="336"/>
      <c r="GYM264" s="309"/>
      <c r="GYN264" s="337"/>
      <c r="GYO264" s="307"/>
      <c r="GYP264" s="336"/>
      <c r="GYQ264" s="309"/>
      <c r="GYR264" s="337"/>
      <c r="GYS264" s="307"/>
      <c r="GYT264" s="336"/>
      <c r="GYU264" s="309"/>
      <c r="GYV264" s="337"/>
      <c r="GYW264" s="307"/>
      <c r="GYX264" s="336"/>
      <c r="GYY264" s="309"/>
      <c r="GYZ264" s="337"/>
      <c r="GZA264" s="307"/>
      <c r="GZB264" s="336"/>
      <c r="GZC264" s="309"/>
      <c r="GZD264" s="337"/>
      <c r="GZE264" s="307"/>
      <c r="GZF264" s="336"/>
      <c r="GZG264" s="309"/>
      <c r="GZH264" s="337"/>
      <c r="GZI264" s="307"/>
      <c r="GZJ264" s="336"/>
      <c r="GZK264" s="309"/>
      <c r="GZL264" s="337"/>
      <c r="GZM264" s="307"/>
      <c r="GZN264" s="336"/>
      <c r="GZO264" s="309"/>
      <c r="GZP264" s="337"/>
      <c r="GZQ264" s="307"/>
      <c r="GZR264" s="336"/>
      <c r="GZS264" s="309"/>
      <c r="GZT264" s="337"/>
      <c r="GZU264" s="307"/>
      <c r="GZV264" s="336"/>
      <c r="GZW264" s="309"/>
      <c r="GZX264" s="337"/>
      <c r="GZY264" s="307"/>
      <c r="GZZ264" s="336"/>
      <c r="HAA264" s="309"/>
      <c r="HAB264" s="337"/>
      <c r="HAC264" s="307"/>
      <c r="HAD264" s="336"/>
      <c r="HAE264" s="309"/>
      <c r="HAF264" s="337"/>
      <c r="HAG264" s="307"/>
      <c r="HAH264" s="336"/>
      <c r="HAI264" s="309"/>
      <c r="HAJ264" s="337"/>
      <c r="HAK264" s="307"/>
      <c r="HAL264" s="336"/>
      <c r="HAM264" s="309"/>
      <c r="HAN264" s="337"/>
      <c r="HAO264" s="307"/>
      <c r="HAP264" s="336"/>
      <c r="HAQ264" s="309"/>
      <c r="HAR264" s="337"/>
      <c r="HAS264" s="307"/>
      <c r="HAT264" s="336"/>
      <c r="HAU264" s="309"/>
      <c r="HAV264" s="337"/>
      <c r="HAW264" s="307"/>
      <c r="HAX264" s="336"/>
      <c r="HAY264" s="309"/>
      <c r="HAZ264" s="337"/>
      <c r="HBA264" s="307"/>
      <c r="HBB264" s="336"/>
      <c r="HBC264" s="309"/>
      <c r="HBD264" s="337"/>
      <c r="HBE264" s="307"/>
      <c r="HBF264" s="336"/>
      <c r="HBG264" s="309"/>
      <c r="HBH264" s="337"/>
      <c r="HBI264" s="307"/>
      <c r="HBJ264" s="336"/>
      <c r="HBK264" s="309"/>
      <c r="HBL264" s="337"/>
      <c r="HBM264" s="307"/>
      <c r="HBN264" s="336"/>
      <c r="HBO264" s="309"/>
      <c r="HBP264" s="337"/>
      <c r="HBQ264" s="307"/>
      <c r="HBR264" s="336"/>
      <c r="HBS264" s="309"/>
      <c r="HBT264" s="337"/>
      <c r="HBU264" s="307"/>
      <c r="HBV264" s="336"/>
      <c r="HBW264" s="309"/>
      <c r="HBX264" s="337"/>
      <c r="HBY264" s="307"/>
      <c r="HBZ264" s="336"/>
      <c r="HCA264" s="309"/>
      <c r="HCB264" s="337"/>
      <c r="HCC264" s="307"/>
      <c r="HCD264" s="336"/>
      <c r="HCE264" s="309"/>
      <c r="HCF264" s="337"/>
      <c r="HCG264" s="307"/>
      <c r="HCH264" s="336"/>
      <c r="HCI264" s="309"/>
      <c r="HCJ264" s="337"/>
      <c r="HCK264" s="307"/>
      <c r="HCL264" s="336"/>
      <c r="HCM264" s="309"/>
      <c r="HCN264" s="337"/>
      <c r="HCO264" s="307"/>
      <c r="HCP264" s="336"/>
      <c r="HCQ264" s="309"/>
      <c r="HCR264" s="337"/>
      <c r="HCS264" s="307"/>
      <c r="HCT264" s="336"/>
      <c r="HCU264" s="309"/>
      <c r="HCV264" s="337"/>
      <c r="HCW264" s="307"/>
      <c r="HCX264" s="336"/>
      <c r="HCY264" s="309"/>
      <c r="HCZ264" s="337"/>
      <c r="HDA264" s="307"/>
      <c r="HDB264" s="336"/>
      <c r="HDC264" s="309"/>
      <c r="HDD264" s="337"/>
      <c r="HDE264" s="307"/>
      <c r="HDF264" s="336"/>
      <c r="HDG264" s="309"/>
      <c r="HDH264" s="337"/>
      <c r="HDI264" s="307"/>
      <c r="HDJ264" s="336"/>
      <c r="HDK264" s="309"/>
      <c r="HDL264" s="337"/>
      <c r="HDM264" s="307"/>
      <c r="HDN264" s="336"/>
      <c r="HDO264" s="309"/>
      <c r="HDP264" s="337"/>
      <c r="HDQ264" s="307"/>
      <c r="HDR264" s="336"/>
      <c r="HDS264" s="309"/>
      <c r="HDT264" s="337"/>
      <c r="HDU264" s="307"/>
      <c r="HDV264" s="336"/>
      <c r="HDW264" s="309"/>
      <c r="HDX264" s="337"/>
      <c r="HDY264" s="307"/>
      <c r="HDZ264" s="336"/>
      <c r="HEA264" s="309"/>
      <c r="HEB264" s="337"/>
      <c r="HEC264" s="307"/>
      <c r="HED264" s="336"/>
      <c r="HEE264" s="309"/>
      <c r="HEF264" s="337"/>
      <c r="HEG264" s="307"/>
      <c r="HEH264" s="336"/>
      <c r="HEI264" s="309"/>
      <c r="HEJ264" s="337"/>
      <c r="HEK264" s="307"/>
      <c r="HEL264" s="336"/>
      <c r="HEM264" s="309"/>
      <c r="HEN264" s="337"/>
      <c r="HEO264" s="307"/>
      <c r="HEP264" s="336"/>
      <c r="HEQ264" s="309"/>
      <c r="HER264" s="337"/>
      <c r="HES264" s="307"/>
      <c r="HET264" s="336"/>
      <c r="HEU264" s="309"/>
      <c r="HEV264" s="337"/>
      <c r="HEW264" s="307"/>
      <c r="HEX264" s="336"/>
      <c r="HEY264" s="309"/>
      <c r="HEZ264" s="337"/>
      <c r="HFA264" s="307"/>
      <c r="HFB264" s="336"/>
      <c r="HFC264" s="309"/>
      <c r="HFD264" s="337"/>
      <c r="HFE264" s="307"/>
      <c r="HFF264" s="336"/>
      <c r="HFG264" s="309"/>
      <c r="HFH264" s="337"/>
      <c r="HFI264" s="307"/>
      <c r="HFJ264" s="336"/>
      <c r="HFK264" s="309"/>
      <c r="HFL264" s="337"/>
      <c r="HFM264" s="307"/>
      <c r="HFN264" s="336"/>
      <c r="HFO264" s="309"/>
      <c r="HFP264" s="337"/>
      <c r="HFQ264" s="307"/>
      <c r="HFR264" s="336"/>
      <c r="HFS264" s="309"/>
      <c r="HFT264" s="337"/>
      <c r="HFU264" s="307"/>
      <c r="HFV264" s="336"/>
      <c r="HFW264" s="309"/>
      <c r="HFX264" s="337"/>
      <c r="HFY264" s="307"/>
      <c r="HFZ264" s="336"/>
      <c r="HGA264" s="309"/>
      <c r="HGB264" s="337"/>
      <c r="HGC264" s="307"/>
      <c r="HGD264" s="336"/>
      <c r="HGE264" s="309"/>
      <c r="HGF264" s="337"/>
      <c r="HGG264" s="307"/>
      <c r="HGH264" s="336"/>
      <c r="HGI264" s="309"/>
      <c r="HGJ264" s="337"/>
      <c r="HGK264" s="307"/>
      <c r="HGL264" s="336"/>
      <c r="HGM264" s="309"/>
      <c r="HGN264" s="337"/>
      <c r="HGO264" s="307"/>
      <c r="HGP264" s="336"/>
      <c r="HGQ264" s="309"/>
      <c r="HGR264" s="337"/>
      <c r="HGS264" s="307"/>
      <c r="HGT264" s="336"/>
      <c r="HGU264" s="309"/>
      <c r="HGV264" s="337"/>
      <c r="HGW264" s="307"/>
      <c r="HGX264" s="336"/>
      <c r="HGY264" s="309"/>
      <c r="HGZ264" s="337"/>
      <c r="HHA264" s="307"/>
      <c r="HHB264" s="336"/>
      <c r="HHC264" s="309"/>
      <c r="HHD264" s="337"/>
      <c r="HHE264" s="307"/>
      <c r="HHF264" s="336"/>
      <c r="HHG264" s="309"/>
      <c r="HHH264" s="337"/>
      <c r="HHI264" s="307"/>
      <c r="HHJ264" s="336"/>
      <c r="HHK264" s="309"/>
      <c r="HHL264" s="337"/>
      <c r="HHM264" s="307"/>
      <c r="HHN264" s="336"/>
      <c r="HHO264" s="309"/>
      <c r="HHP264" s="337"/>
      <c r="HHQ264" s="307"/>
      <c r="HHR264" s="336"/>
      <c r="HHS264" s="309"/>
      <c r="HHT264" s="337"/>
      <c r="HHU264" s="307"/>
      <c r="HHV264" s="336"/>
      <c r="HHW264" s="309"/>
      <c r="HHX264" s="337"/>
      <c r="HHY264" s="307"/>
      <c r="HHZ264" s="336"/>
      <c r="HIA264" s="309"/>
      <c r="HIB264" s="337"/>
      <c r="HIC264" s="307"/>
      <c r="HID264" s="336"/>
      <c r="HIE264" s="309"/>
      <c r="HIF264" s="337"/>
      <c r="HIG264" s="307"/>
      <c r="HIH264" s="336"/>
      <c r="HII264" s="309"/>
      <c r="HIJ264" s="337"/>
      <c r="HIK264" s="307"/>
      <c r="HIL264" s="336"/>
      <c r="HIM264" s="309"/>
      <c r="HIN264" s="337"/>
      <c r="HIO264" s="307"/>
      <c r="HIP264" s="336"/>
      <c r="HIQ264" s="309"/>
      <c r="HIR264" s="337"/>
      <c r="HIS264" s="307"/>
      <c r="HIT264" s="336"/>
      <c r="HIU264" s="309"/>
      <c r="HIV264" s="337"/>
      <c r="HIW264" s="307"/>
      <c r="HIX264" s="336"/>
      <c r="HIY264" s="309"/>
      <c r="HIZ264" s="337"/>
      <c r="HJA264" s="307"/>
      <c r="HJB264" s="336"/>
      <c r="HJC264" s="309"/>
      <c r="HJD264" s="337"/>
      <c r="HJE264" s="307"/>
      <c r="HJF264" s="336"/>
      <c r="HJG264" s="309"/>
      <c r="HJH264" s="337"/>
      <c r="HJI264" s="307"/>
      <c r="HJJ264" s="336"/>
      <c r="HJK264" s="309"/>
      <c r="HJL264" s="337"/>
      <c r="HJM264" s="307"/>
      <c r="HJN264" s="336"/>
      <c r="HJO264" s="309"/>
      <c r="HJP264" s="337"/>
      <c r="HJQ264" s="307"/>
      <c r="HJR264" s="336"/>
      <c r="HJS264" s="309"/>
      <c r="HJT264" s="337"/>
      <c r="HJU264" s="307"/>
      <c r="HJV264" s="336"/>
      <c r="HJW264" s="309"/>
      <c r="HJX264" s="337"/>
      <c r="HJY264" s="307"/>
      <c r="HJZ264" s="336"/>
      <c r="HKA264" s="309"/>
      <c r="HKB264" s="337"/>
      <c r="HKC264" s="307"/>
      <c r="HKD264" s="336"/>
      <c r="HKE264" s="309"/>
      <c r="HKF264" s="337"/>
      <c r="HKG264" s="307"/>
      <c r="HKH264" s="336"/>
      <c r="HKI264" s="309"/>
      <c r="HKJ264" s="337"/>
      <c r="HKK264" s="307"/>
      <c r="HKL264" s="336"/>
      <c r="HKM264" s="309"/>
      <c r="HKN264" s="337"/>
      <c r="HKO264" s="307"/>
      <c r="HKP264" s="336"/>
      <c r="HKQ264" s="309"/>
      <c r="HKR264" s="337"/>
      <c r="HKS264" s="307"/>
      <c r="HKT264" s="336"/>
      <c r="HKU264" s="309"/>
      <c r="HKV264" s="337"/>
      <c r="HKW264" s="307"/>
      <c r="HKX264" s="336"/>
      <c r="HKY264" s="309"/>
      <c r="HKZ264" s="337"/>
      <c r="HLA264" s="307"/>
      <c r="HLB264" s="336"/>
      <c r="HLC264" s="309"/>
      <c r="HLD264" s="337"/>
      <c r="HLE264" s="307"/>
      <c r="HLF264" s="336"/>
      <c r="HLG264" s="309"/>
      <c r="HLH264" s="337"/>
      <c r="HLI264" s="307"/>
      <c r="HLJ264" s="336"/>
      <c r="HLK264" s="309"/>
      <c r="HLL264" s="337"/>
      <c r="HLM264" s="307"/>
      <c r="HLN264" s="336"/>
      <c r="HLO264" s="309"/>
      <c r="HLP264" s="337"/>
      <c r="HLQ264" s="307"/>
      <c r="HLR264" s="336"/>
      <c r="HLS264" s="309"/>
      <c r="HLT264" s="337"/>
      <c r="HLU264" s="307"/>
      <c r="HLV264" s="336"/>
      <c r="HLW264" s="309"/>
      <c r="HLX264" s="337"/>
      <c r="HLY264" s="307"/>
      <c r="HLZ264" s="336"/>
      <c r="HMA264" s="309"/>
      <c r="HMB264" s="337"/>
      <c r="HMC264" s="307"/>
      <c r="HMD264" s="336"/>
      <c r="HME264" s="309"/>
      <c r="HMF264" s="337"/>
      <c r="HMG264" s="307"/>
      <c r="HMH264" s="336"/>
      <c r="HMI264" s="309"/>
      <c r="HMJ264" s="337"/>
      <c r="HMK264" s="307"/>
      <c r="HML264" s="336"/>
      <c r="HMM264" s="309"/>
      <c r="HMN264" s="337"/>
      <c r="HMO264" s="307"/>
      <c r="HMP264" s="336"/>
      <c r="HMQ264" s="309"/>
      <c r="HMR264" s="337"/>
      <c r="HMS264" s="307"/>
      <c r="HMT264" s="336"/>
      <c r="HMU264" s="309"/>
      <c r="HMV264" s="337"/>
      <c r="HMW264" s="307"/>
      <c r="HMX264" s="336"/>
      <c r="HMY264" s="309"/>
      <c r="HMZ264" s="337"/>
      <c r="HNA264" s="307"/>
      <c r="HNB264" s="336"/>
      <c r="HNC264" s="309"/>
      <c r="HND264" s="337"/>
      <c r="HNE264" s="307"/>
      <c r="HNF264" s="336"/>
      <c r="HNG264" s="309"/>
      <c r="HNH264" s="337"/>
      <c r="HNI264" s="307"/>
      <c r="HNJ264" s="336"/>
      <c r="HNK264" s="309"/>
      <c r="HNL264" s="337"/>
      <c r="HNM264" s="307"/>
      <c r="HNN264" s="336"/>
      <c r="HNO264" s="309"/>
      <c r="HNP264" s="337"/>
      <c r="HNQ264" s="307"/>
      <c r="HNR264" s="336"/>
      <c r="HNS264" s="309"/>
      <c r="HNT264" s="337"/>
      <c r="HNU264" s="307"/>
      <c r="HNV264" s="336"/>
      <c r="HNW264" s="309"/>
      <c r="HNX264" s="337"/>
      <c r="HNY264" s="307"/>
      <c r="HNZ264" s="336"/>
      <c r="HOA264" s="309"/>
      <c r="HOB264" s="337"/>
      <c r="HOC264" s="307"/>
      <c r="HOD264" s="336"/>
      <c r="HOE264" s="309"/>
      <c r="HOF264" s="337"/>
      <c r="HOG264" s="307"/>
      <c r="HOH264" s="336"/>
      <c r="HOI264" s="309"/>
      <c r="HOJ264" s="337"/>
      <c r="HOK264" s="307"/>
      <c r="HOL264" s="336"/>
      <c r="HOM264" s="309"/>
      <c r="HON264" s="337"/>
      <c r="HOO264" s="307"/>
      <c r="HOP264" s="336"/>
      <c r="HOQ264" s="309"/>
      <c r="HOR264" s="337"/>
      <c r="HOS264" s="307"/>
      <c r="HOT264" s="336"/>
      <c r="HOU264" s="309"/>
      <c r="HOV264" s="337"/>
      <c r="HOW264" s="307"/>
      <c r="HOX264" s="336"/>
      <c r="HOY264" s="309"/>
      <c r="HOZ264" s="337"/>
      <c r="HPA264" s="307"/>
      <c r="HPB264" s="336"/>
      <c r="HPC264" s="309"/>
      <c r="HPD264" s="337"/>
      <c r="HPE264" s="307"/>
      <c r="HPF264" s="336"/>
      <c r="HPG264" s="309"/>
      <c r="HPH264" s="337"/>
      <c r="HPI264" s="307"/>
      <c r="HPJ264" s="336"/>
      <c r="HPK264" s="309"/>
      <c r="HPL264" s="337"/>
      <c r="HPM264" s="307"/>
      <c r="HPN264" s="336"/>
      <c r="HPO264" s="309"/>
      <c r="HPP264" s="337"/>
      <c r="HPQ264" s="307"/>
      <c r="HPR264" s="336"/>
      <c r="HPS264" s="309"/>
      <c r="HPT264" s="337"/>
      <c r="HPU264" s="307"/>
      <c r="HPV264" s="336"/>
      <c r="HPW264" s="309"/>
      <c r="HPX264" s="337"/>
      <c r="HPY264" s="307"/>
      <c r="HPZ264" s="336"/>
      <c r="HQA264" s="309"/>
      <c r="HQB264" s="337"/>
      <c r="HQC264" s="307"/>
      <c r="HQD264" s="336"/>
      <c r="HQE264" s="309"/>
      <c r="HQF264" s="337"/>
      <c r="HQG264" s="307"/>
      <c r="HQH264" s="336"/>
      <c r="HQI264" s="309"/>
      <c r="HQJ264" s="337"/>
      <c r="HQK264" s="307"/>
      <c r="HQL264" s="336"/>
      <c r="HQM264" s="309"/>
      <c r="HQN264" s="337"/>
      <c r="HQO264" s="307"/>
      <c r="HQP264" s="336"/>
      <c r="HQQ264" s="309"/>
      <c r="HQR264" s="337"/>
      <c r="HQS264" s="307"/>
      <c r="HQT264" s="336"/>
      <c r="HQU264" s="309"/>
      <c r="HQV264" s="337"/>
      <c r="HQW264" s="307"/>
      <c r="HQX264" s="336"/>
      <c r="HQY264" s="309"/>
      <c r="HQZ264" s="337"/>
      <c r="HRA264" s="307"/>
      <c r="HRB264" s="336"/>
      <c r="HRC264" s="309"/>
      <c r="HRD264" s="337"/>
      <c r="HRE264" s="307"/>
      <c r="HRF264" s="336"/>
      <c r="HRG264" s="309"/>
      <c r="HRH264" s="337"/>
      <c r="HRI264" s="307"/>
      <c r="HRJ264" s="336"/>
      <c r="HRK264" s="309"/>
      <c r="HRL264" s="337"/>
      <c r="HRM264" s="307"/>
      <c r="HRN264" s="336"/>
      <c r="HRO264" s="309"/>
      <c r="HRP264" s="337"/>
      <c r="HRQ264" s="307"/>
      <c r="HRR264" s="336"/>
      <c r="HRS264" s="309"/>
      <c r="HRT264" s="337"/>
      <c r="HRU264" s="307"/>
      <c r="HRV264" s="336"/>
      <c r="HRW264" s="309"/>
      <c r="HRX264" s="337"/>
      <c r="HRY264" s="307"/>
      <c r="HRZ264" s="336"/>
      <c r="HSA264" s="309"/>
      <c r="HSB264" s="337"/>
      <c r="HSC264" s="307"/>
      <c r="HSD264" s="336"/>
      <c r="HSE264" s="309"/>
      <c r="HSF264" s="337"/>
      <c r="HSG264" s="307"/>
      <c r="HSH264" s="336"/>
      <c r="HSI264" s="309"/>
      <c r="HSJ264" s="337"/>
      <c r="HSK264" s="307"/>
      <c r="HSL264" s="336"/>
      <c r="HSM264" s="309"/>
      <c r="HSN264" s="337"/>
      <c r="HSO264" s="307"/>
      <c r="HSP264" s="336"/>
      <c r="HSQ264" s="309"/>
      <c r="HSR264" s="337"/>
      <c r="HSS264" s="307"/>
      <c r="HST264" s="336"/>
      <c r="HSU264" s="309"/>
      <c r="HSV264" s="337"/>
      <c r="HSW264" s="307"/>
      <c r="HSX264" s="336"/>
      <c r="HSY264" s="309"/>
      <c r="HSZ264" s="337"/>
      <c r="HTA264" s="307"/>
      <c r="HTB264" s="336"/>
      <c r="HTC264" s="309"/>
      <c r="HTD264" s="337"/>
      <c r="HTE264" s="307"/>
      <c r="HTF264" s="336"/>
      <c r="HTG264" s="309"/>
      <c r="HTH264" s="337"/>
      <c r="HTI264" s="307"/>
      <c r="HTJ264" s="336"/>
      <c r="HTK264" s="309"/>
      <c r="HTL264" s="337"/>
      <c r="HTM264" s="307"/>
      <c r="HTN264" s="336"/>
      <c r="HTO264" s="309"/>
      <c r="HTP264" s="337"/>
      <c r="HTQ264" s="307"/>
      <c r="HTR264" s="336"/>
      <c r="HTS264" s="309"/>
      <c r="HTT264" s="337"/>
      <c r="HTU264" s="307"/>
      <c r="HTV264" s="336"/>
      <c r="HTW264" s="309"/>
      <c r="HTX264" s="337"/>
      <c r="HTY264" s="307"/>
      <c r="HTZ264" s="336"/>
      <c r="HUA264" s="309"/>
      <c r="HUB264" s="337"/>
      <c r="HUC264" s="307"/>
      <c r="HUD264" s="336"/>
      <c r="HUE264" s="309"/>
      <c r="HUF264" s="337"/>
      <c r="HUG264" s="307"/>
      <c r="HUH264" s="336"/>
      <c r="HUI264" s="309"/>
      <c r="HUJ264" s="337"/>
      <c r="HUK264" s="307"/>
      <c r="HUL264" s="336"/>
      <c r="HUM264" s="309"/>
      <c r="HUN264" s="337"/>
      <c r="HUO264" s="307"/>
      <c r="HUP264" s="336"/>
      <c r="HUQ264" s="309"/>
      <c r="HUR264" s="337"/>
      <c r="HUS264" s="307"/>
      <c r="HUT264" s="336"/>
      <c r="HUU264" s="309"/>
      <c r="HUV264" s="337"/>
      <c r="HUW264" s="307"/>
      <c r="HUX264" s="336"/>
      <c r="HUY264" s="309"/>
      <c r="HUZ264" s="337"/>
      <c r="HVA264" s="307"/>
      <c r="HVB264" s="336"/>
      <c r="HVC264" s="309"/>
      <c r="HVD264" s="337"/>
      <c r="HVE264" s="307"/>
      <c r="HVF264" s="336"/>
      <c r="HVG264" s="309"/>
      <c r="HVH264" s="337"/>
      <c r="HVI264" s="307"/>
      <c r="HVJ264" s="336"/>
      <c r="HVK264" s="309"/>
      <c r="HVL264" s="337"/>
      <c r="HVM264" s="307"/>
      <c r="HVN264" s="336"/>
      <c r="HVO264" s="309"/>
      <c r="HVP264" s="337"/>
      <c r="HVQ264" s="307"/>
      <c r="HVR264" s="336"/>
      <c r="HVS264" s="309"/>
      <c r="HVT264" s="337"/>
      <c r="HVU264" s="307"/>
      <c r="HVV264" s="336"/>
      <c r="HVW264" s="309"/>
      <c r="HVX264" s="337"/>
      <c r="HVY264" s="307"/>
      <c r="HVZ264" s="336"/>
      <c r="HWA264" s="309"/>
      <c r="HWB264" s="337"/>
      <c r="HWC264" s="307"/>
      <c r="HWD264" s="336"/>
      <c r="HWE264" s="309"/>
      <c r="HWF264" s="337"/>
      <c r="HWG264" s="307"/>
      <c r="HWH264" s="336"/>
      <c r="HWI264" s="309"/>
      <c r="HWJ264" s="337"/>
      <c r="HWK264" s="307"/>
      <c r="HWL264" s="336"/>
      <c r="HWM264" s="309"/>
      <c r="HWN264" s="337"/>
      <c r="HWO264" s="307"/>
      <c r="HWP264" s="336"/>
      <c r="HWQ264" s="309"/>
      <c r="HWR264" s="337"/>
      <c r="HWS264" s="307"/>
      <c r="HWT264" s="336"/>
      <c r="HWU264" s="309"/>
      <c r="HWV264" s="337"/>
      <c r="HWW264" s="307"/>
      <c r="HWX264" s="336"/>
      <c r="HWY264" s="309"/>
      <c r="HWZ264" s="337"/>
      <c r="HXA264" s="307"/>
      <c r="HXB264" s="336"/>
      <c r="HXC264" s="309"/>
      <c r="HXD264" s="337"/>
      <c r="HXE264" s="307"/>
      <c r="HXF264" s="336"/>
      <c r="HXG264" s="309"/>
      <c r="HXH264" s="337"/>
      <c r="HXI264" s="307"/>
      <c r="HXJ264" s="336"/>
      <c r="HXK264" s="309"/>
      <c r="HXL264" s="337"/>
      <c r="HXM264" s="307"/>
      <c r="HXN264" s="336"/>
      <c r="HXO264" s="309"/>
      <c r="HXP264" s="337"/>
      <c r="HXQ264" s="307"/>
      <c r="HXR264" s="336"/>
      <c r="HXS264" s="309"/>
      <c r="HXT264" s="337"/>
      <c r="HXU264" s="307"/>
      <c r="HXV264" s="336"/>
      <c r="HXW264" s="309"/>
      <c r="HXX264" s="337"/>
      <c r="HXY264" s="307"/>
      <c r="HXZ264" s="336"/>
      <c r="HYA264" s="309"/>
      <c r="HYB264" s="337"/>
      <c r="HYC264" s="307"/>
      <c r="HYD264" s="336"/>
      <c r="HYE264" s="309"/>
      <c r="HYF264" s="337"/>
      <c r="HYG264" s="307"/>
      <c r="HYH264" s="336"/>
      <c r="HYI264" s="309"/>
      <c r="HYJ264" s="337"/>
      <c r="HYK264" s="307"/>
      <c r="HYL264" s="336"/>
      <c r="HYM264" s="309"/>
      <c r="HYN264" s="337"/>
      <c r="HYO264" s="307"/>
      <c r="HYP264" s="336"/>
      <c r="HYQ264" s="309"/>
      <c r="HYR264" s="337"/>
      <c r="HYS264" s="307"/>
      <c r="HYT264" s="336"/>
      <c r="HYU264" s="309"/>
      <c r="HYV264" s="337"/>
      <c r="HYW264" s="307"/>
      <c r="HYX264" s="336"/>
      <c r="HYY264" s="309"/>
      <c r="HYZ264" s="337"/>
      <c r="HZA264" s="307"/>
      <c r="HZB264" s="336"/>
      <c r="HZC264" s="309"/>
      <c r="HZD264" s="337"/>
      <c r="HZE264" s="307"/>
      <c r="HZF264" s="336"/>
      <c r="HZG264" s="309"/>
      <c r="HZH264" s="337"/>
      <c r="HZI264" s="307"/>
      <c r="HZJ264" s="336"/>
      <c r="HZK264" s="309"/>
      <c r="HZL264" s="337"/>
      <c r="HZM264" s="307"/>
      <c r="HZN264" s="336"/>
      <c r="HZO264" s="309"/>
      <c r="HZP264" s="337"/>
      <c r="HZQ264" s="307"/>
      <c r="HZR264" s="336"/>
      <c r="HZS264" s="309"/>
      <c r="HZT264" s="337"/>
      <c r="HZU264" s="307"/>
      <c r="HZV264" s="336"/>
      <c r="HZW264" s="309"/>
      <c r="HZX264" s="337"/>
      <c r="HZY264" s="307"/>
      <c r="HZZ264" s="336"/>
      <c r="IAA264" s="309"/>
      <c r="IAB264" s="337"/>
      <c r="IAC264" s="307"/>
      <c r="IAD264" s="336"/>
      <c r="IAE264" s="309"/>
      <c r="IAF264" s="337"/>
      <c r="IAG264" s="307"/>
      <c r="IAH264" s="336"/>
      <c r="IAI264" s="309"/>
      <c r="IAJ264" s="337"/>
      <c r="IAK264" s="307"/>
      <c r="IAL264" s="336"/>
      <c r="IAM264" s="309"/>
      <c r="IAN264" s="337"/>
      <c r="IAO264" s="307"/>
      <c r="IAP264" s="336"/>
      <c r="IAQ264" s="309"/>
      <c r="IAR264" s="337"/>
      <c r="IAS264" s="307"/>
      <c r="IAT264" s="336"/>
      <c r="IAU264" s="309"/>
      <c r="IAV264" s="337"/>
      <c r="IAW264" s="307"/>
      <c r="IAX264" s="336"/>
      <c r="IAY264" s="309"/>
      <c r="IAZ264" s="337"/>
      <c r="IBA264" s="307"/>
      <c r="IBB264" s="336"/>
      <c r="IBC264" s="309"/>
      <c r="IBD264" s="337"/>
      <c r="IBE264" s="307"/>
      <c r="IBF264" s="336"/>
      <c r="IBG264" s="309"/>
      <c r="IBH264" s="337"/>
      <c r="IBI264" s="307"/>
      <c r="IBJ264" s="336"/>
      <c r="IBK264" s="309"/>
      <c r="IBL264" s="337"/>
      <c r="IBM264" s="307"/>
      <c r="IBN264" s="336"/>
      <c r="IBO264" s="309"/>
      <c r="IBP264" s="337"/>
      <c r="IBQ264" s="307"/>
      <c r="IBR264" s="336"/>
      <c r="IBS264" s="309"/>
      <c r="IBT264" s="337"/>
      <c r="IBU264" s="307"/>
      <c r="IBV264" s="336"/>
      <c r="IBW264" s="309"/>
      <c r="IBX264" s="337"/>
      <c r="IBY264" s="307"/>
      <c r="IBZ264" s="336"/>
      <c r="ICA264" s="309"/>
      <c r="ICB264" s="337"/>
      <c r="ICC264" s="307"/>
      <c r="ICD264" s="336"/>
      <c r="ICE264" s="309"/>
      <c r="ICF264" s="337"/>
      <c r="ICG264" s="307"/>
      <c r="ICH264" s="336"/>
      <c r="ICI264" s="309"/>
      <c r="ICJ264" s="337"/>
      <c r="ICK264" s="307"/>
      <c r="ICL264" s="336"/>
      <c r="ICM264" s="309"/>
      <c r="ICN264" s="337"/>
      <c r="ICO264" s="307"/>
      <c r="ICP264" s="336"/>
      <c r="ICQ264" s="309"/>
      <c r="ICR264" s="337"/>
      <c r="ICS264" s="307"/>
      <c r="ICT264" s="336"/>
      <c r="ICU264" s="309"/>
      <c r="ICV264" s="337"/>
      <c r="ICW264" s="307"/>
      <c r="ICX264" s="336"/>
      <c r="ICY264" s="309"/>
      <c r="ICZ264" s="337"/>
      <c r="IDA264" s="307"/>
      <c r="IDB264" s="336"/>
      <c r="IDC264" s="309"/>
      <c r="IDD264" s="337"/>
      <c r="IDE264" s="307"/>
      <c r="IDF264" s="336"/>
      <c r="IDG264" s="309"/>
      <c r="IDH264" s="337"/>
      <c r="IDI264" s="307"/>
      <c r="IDJ264" s="336"/>
      <c r="IDK264" s="309"/>
      <c r="IDL264" s="337"/>
      <c r="IDM264" s="307"/>
      <c r="IDN264" s="336"/>
      <c r="IDO264" s="309"/>
      <c r="IDP264" s="337"/>
      <c r="IDQ264" s="307"/>
      <c r="IDR264" s="336"/>
      <c r="IDS264" s="309"/>
      <c r="IDT264" s="337"/>
      <c r="IDU264" s="307"/>
      <c r="IDV264" s="336"/>
      <c r="IDW264" s="309"/>
      <c r="IDX264" s="337"/>
      <c r="IDY264" s="307"/>
      <c r="IDZ264" s="336"/>
      <c r="IEA264" s="309"/>
      <c r="IEB264" s="337"/>
      <c r="IEC264" s="307"/>
      <c r="IED264" s="336"/>
      <c r="IEE264" s="309"/>
      <c r="IEF264" s="337"/>
      <c r="IEG264" s="307"/>
      <c r="IEH264" s="336"/>
      <c r="IEI264" s="309"/>
      <c r="IEJ264" s="337"/>
      <c r="IEK264" s="307"/>
      <c r="IEL264" s="336"/>
      <c r="IEM264" s="309"/>
      <c r="IEN264" s="337"/>
      <c r="IEO264" s="307"/>
      <c r="IEP264" s="336"/>
      <c r="IEQ264" s="309"/>
      <c r="IER264" s="337"/>
      <c r="IES264" s="307"/>
      <c r="IET264" s="336"/>
      <c r="IEU264" s="309"/>
      <c r="IEV264" s="337"/>
      <c r="IEW264" s="307"/>
      <c r="IEX264" s="336"/>
      <c r="IEY264" s="309"/>
      <c r="IEZ264" s="337"/>
      <c r="IFA264" s="307"/>
      <c r="IFB264" s="336"/>
      <c r="IFC264" s="309"/>
      <c r="IFD264" s="337"/>
      <c r="IFE264" s="307"/>
      <c r="IFF264" s="336"/>
      <c r="IFG264" s="309"/>
      <c r="IFH264" s="337"/>
      <c r="IFI264" s="307"/>
      <c r="IFJ264" s="336"/>
      <c r="IFK264" s="309"/>
      <c r="IFL264" s="337"/>
      <c r="IFM264" s="307"/>
      <c r="IFN264" s="336"/>
      <c r="IFO264" s="309"/>
      <c r="IFP264" s="337"/>
      <c r="IFQ264" s="307"/>
      <c r="IFR264" s="336"/>
      <c r="IFS264" s="309"/>
      <c r="IFT264" s="337"/>
      <c r="IFU264" s="307"/>
      <c r="IFV264" s="336"/>
      <c r="IFW264" s="309"/>
      <c r="IFX264" s="337"/>
      <c r="IFY264" s="307"/>
      <c r="IFZ264" s="336"/>
      <c r="IGA264" s="309"/>
      <c r="IGB264" s="337"/>
      <c r="IGC264" s="307"/>
      <c r="IGD264" s="336"/>
      <c r="IGE264" s="309"/>
      <c r="IGF264" s="337"/>
      <c r="IGG264" s="307"/>
      <c r="IGH264" s="336"/>
      <c r="IGI264" s="309"/>
      <c r="IGJ264" s="337"/>
      <c r="IGK264" s="307"/>
      <c r="IGL264" s="336"/>
      <c r="IGM264" s="309"/>
      <c r="IGN264" s="337"/>
      <c r="IGO264" s="307"/>
      <c r="IGP264" s="336"/>
      <c r="IGQ264" s="309"/>
      <c r="IGR264" s="337"/>
      <c r="IGS264" s="307"/>
      <c r="IGT264" s="336"/>
      <c r="IGU264" s="309"/>
      <c r="IGV264" s="337"/>
      <c r="IGW264" s="307"/>
      <c r="IGX264" s="336"/>
      <c r="IGY264" s="309"/>
      <c r="IGZ264" s="337"/>
      <c r="IHA264" s="307"/>
      <c r="IHB264" s="336"/>
      <c r="IHC264" s="309"/>
      <c r="IHD264" s="337"/>
      <c r="IHE264" s="307"/>
      <c r="IHF264" s="336"/>
      <c r="IHG264" s="309"/>
      <c r="IHH264" s="337"/>
      <c r="IHI264" s="307"/>
      <c r="IHJ264" s="336"/>
      <c r="IHK264" s="309"/>
      <c r="IHL264" s="337"/>
      <c r="IHM264" s="307"/>
      <c r="IHN264" s="336"/>
      <c r="IHO264" s="309"/>
      <c r="IHP264" s="337"/>
      <c r="IHQ264" s="307"/>
      <c r="IHR264" s="336"/>
      <c r="IHS264" s="309"/>
      <c r="IHT264" s="337"/>
      <c r="IHU264" s="307"/>
      <c r="IHV264" s="336"/>
      <c r="IHW264" s="309"/>
      <c r="IHX264" s="337"/>
      <c r="IHY264" s="307"/>
      <c r="IHZ264" s="336"/>
      <c r="IIA264" s="309"/>
      <c r="IIB264" s="337"/>
      <c r="IIC264" s="307"/>
      <c r="IID264" s="336"/>
      <c r="IIE264" s="309"/>
      <c r="IIF264" s="337"/>
      <c r="IIG264" s="307"/>
      <c r="IIH264" s="336"/>
      <c r="III264" s="309"/>
      <c r="IIJ264" s="337"/>
      <c r="IIK264" s="307"/>
      <c r="IIL264" s="336"/>
      <c r="IIM264" s="309"/>
      <c r="IIN264" s="337"/>
      <c r="IIO264" s="307"/>
      <c r="IIP264" s="336"/>
      <c r="IIQ264" s="309"/>
      <c r="IIR264" s="337"/>
      <c r="IIS264" s="307"/>
      <c r="IIT264" s="336"/>
      <c r="IIU264" s="309"/>
      <c r="IIV264" s="337"/>
      <c r="IIW264" s="307"/>
      <c r="IIX264" s="336"/>
      <c r="IIY264" s="309"/>
      <c r="IIZ264" s="337"/>
      <c r="IJA264" s="307"/>
      <c r="IJB264" s="336"/>
      <c r="IJC264" s="309"/>
      <c r="IJD264" s="337"/>
      <c r="IJE264" s="307"/>
      <c r="IJF264" s="336"/>
      <c r="IJG264" s="309"/>
      <c r="IJH264" s="337"/>
      <c r="IJI264" s="307"/>
      <c r="IJJ264" s="336"/>
      <c r="IJK264" s="309"/>
      <c r="IJL264" s="337"/>
      <c r="IJM264" s="307"/>
      <c r="IJN264" s="336"/>
      <c r="IJO264" s="309"/>
      <c r="IJP264" s="337"/>
      <c r="IJQ264" s="307"/>
      <c r="IJR264" s="336"/>
      <c r="IJS264" s="309"/>
      <c r="IJT264" s="337"/>
      <c r="IJU264" s="307"/>
      <c r="IJV264" s="336"/>
      <c r="IJW264" s="309"/>
      <c r="IJX264" s="337"/>
      <c r="IJY264" s="307"/>
      <c r="IJZ264" s="336"/>
      <c r="IKA264" s="309"/>
      <c r="IKB264" s="337"/>
      <c r="IKC264" s="307"/>
      <c r="IKD264" s="336"/>
      <c r="IKE264" s="309"/>
      <c r="IKF264" s="337"/>
      <c r="IKG264" s="307"/>
      <c r="IKH264" s="336"/>
      <c r="IKI264" s="309"/>
      <c r="IKJ264" s="337"/>
      <c r="IKK264" s="307"/>
      <c r="IKL264" s="336"/>
      <c r="IKM264" s="309"/>
      <c r="IKN264" s="337"/>
      <c r="IKO264" s="307"/>
      <c r="IKP264" s="336"/>
      <c r="IKQ264" s="309"/>
      <c r="IKR264" s="337"/>
      <c r="IKS264" s="307"/>
      <c r="IKT264" s="336"/>
      <c r="IKU264" s="309"/>
      <c r="IKV264" s="337"/>
      <c r="IKW264" s="307"/>
      <c r="IKX264" s="336"/>
      <c r="IKY264" s="309"/>
      <c r="IKZ264" s="337"/>
      <c r="ILA264" s="307"/>
      <c r="ILB264" s="336"/>
      <c r="ILC264" s="309"/>
      <c r="ILD264" s="337"/>
      <c r="ILE264" s="307"/>
      <c r="ILF264" s="336"/>
      <c r="ILG264" s="309"/>
      <c r="ILH264" s="337"/>
      <c r="ILI264" s="307"/>
      <c r="ILJ264" s="336"/>
      <c r="ILK264" s="309"/>
      <c r="ILL264" s="337"/>
      <c r="ILM264" s="307"/>
      <c r="ILN264" s="336"/>
      <c r="ILO264" s="309"/>
      <c r="ILP264" s="337"/>
      <c r="ILQ264" s="307"/>
      <c r="ILR264" s="336"/>
      <c r="ILS264" s="309"/>
      <c r="ILT264" s="337"/>
      <c r="ILU264" s="307"/>
      <c r="ILV264" s="336"/>
      <c r="ILW264" s="309"/>
      <c r="ILX264" s="337"/>
      <c r="ILY264" s="307"/>
      <c r="ILZ264" s="336"/>
      <c r="IMA264" s="309"/>
      <c r="IMB264" s="337"/>
      <c r="IMC264" s="307"/>
      <c r="IMD264" s="336"/>
      <c r="IME264" s="309"/>
      <c r="IMF264" s="337"/>
      <c r="IMG264" s="307"/>
      <c r="IMH264" s="336"/>
      <c r="IMI264" s="309"/>
      <c r="IMJ264" s="337"/>
      <c r="IMK264" s="307"/>
      <c r="IML264" s="336"/>
      <c r="IMM264" s="309"/>
      <c r="IMN264" s="337"/>
      <c r="IMO264" s="307"/>
      <c r="IMP264" s="336"/>
      <c r="IMQ264" s="309"/>
      <c r="IMR264" s="337"/>
      <c r="IMS264" s="307"/>
      <c r="IMT264" s="336"/>
      <c r="IMU264" s="309"/>
      <c r="IMV264" s="337"/>
      <c r="IMW264" s="307"/>
      <c r="IMX264" s="336"/>
      <c r="IMY264" s="309"/>
      <c r="IMZ264" s="337"/>
      <c r="INA264" s="307"/>
      <c r="INB264" s="336"/>
      <c r="INC264" s="309"/>
      <c r="IND264" s="337"/>
      <c r="INE264" s="307"/>
      <c r="INF264" s="336"/>
      <c r="ING264" s="309"/>
      <c r="INH264" s="337"/>
      <c r="INI264" s="307"/>
      <c r="INJ264" s="336"/>
      <c r="INK264" s="309"/>
      <c r="INL264" s="337"/>
      <c r="INM264" s="307"/>
      <c r="INN264" s="336"/>
      <c r="INO264" s="309"/>
      <c r="INP264" s="337"/>
      <c r="INQ264" s="307"/>
      <c r="INR264" s="336"/>
      <c r="INS264" s="309"/>
      <c r="INT264" s="337"/>
      <c r="INU264" s="307"/>
      <c r="INV264" s="336"/>
      <c r="INW264" s="309"/>
      <c r="INX264" s="337"/>
      <c r="INY264" s="307"/>
      <c r="INZ264" s="336"/>
      <c r="IOA264" s="309"/>
      <c r="IOB264" s="337"/>
      <c r="IOC264" s="307"/>
      <c r="IOD264" s="336"/>
      <c r="IOE264" s="309"/>
      <c r="IOF264" s="337"/>
      <c r="IOG264" s="307"/>
      <c r="IOH264" s="336"/>
      <c r="IOI264" s="309"/>
      <c r="IOJ264" s="337"/>
      <c r="IOK264" s="307"/>
      <c r="IOL264" s="336"/>
      <c r="IOM264" s="309"/>
      <c r="ION264" s="337"/>
      <c r="IOO264" s="307"/>
      <c r="IOP264" s="336"/>
      <c r="IOQ264" s="309"/>
      <c r="IOR264" s="337"/>
      <c r="IOS264" s="307"/>
      <c r="IOT264" s="336"/>
      <c r="IOU264" s="309"/>
      <c r="IOV264" s="337"/>
      <c r="IOW264" s="307"/>
      <c r="IOX264" s="336"/>
      <c r="IOY264" s="309"/>
      <c r="IOZ264" s="337"/>
      <c r="IPA264" s="307"/>
      <c r="IPB264" s="336"/>
      <c r="IPC264" s="309"/>
      <c r="IPD264" s="337"/>
      <c r="IPE264" s="307"/>
      <c r="IPF264" s="336"/>
      <c r="IPG264" s="309"/>
      <c r="IPH264" s="337"/>
      <c r="IPI264" s="307"/>
      <c r="IPJ264" s="336"/>
      <c r="IPK264" s="309"/>
      <c r="IPL264" s="337"/>
      <c r="IPM264" s="307"/>
      <c r="IPN264" s="336"/>
      <c r="IPO264" s="309"/>
      <c r="IPP264" s="337"/>
      <c r="IPQ264" s="307"/>
      <c r="IPR264" s="336"/>
      <c r="IPS264" s="309"/>
      <c r="IPT264" s="337"/>
      <c r="IPU264" s="307"/>
      <c r="IPV264" s="336"/>
      <c r="IPW264" s="309"/>
      <c r="IPX264" s="337"/>
      <c r="IPY264" s="307"/>
      <c r="IPZ264" s="336"/>
      <c r="IQA264" s="309"/>
      <c r="IQB264" s="337"/>
      <c r="IQC264" s="307"/>
      <c r="IQD264" s="336"/>
      <c r="IQE264" s="309"/>
      <c r="IQF264" s="337"/>
      <c r="IQG264" s="307"/>
      <c r="IQH264" s="336"/>
      <c r="IQI264" s="309"/>
      <c r="IQJ264" s="337"/>
      <c r="IQK264" s="307"/>
      <c r="IQL264" s="336"/>
      <c r="IQM264" s="309"/>
      <c r="IQN264" s="337"/>
      <c r="IQO264" s="307"/>
      <c r="IQP264" s="336"/>
      <c r="IQQ264" s="309"/>
      <c r="IQR264" s="337"/>
      <c r="IQS264" s="307"/>
      <c r="IQT264" s="336"/>
      <c r="IQU264" s="309"/>
      <c r="IQV264" s="337"/>
      <c r="IQW264" s="307"/>
      <c r="IQX264" s="336"/>
      <c r="IQY264" s="309"/>
      <c r="IQZ264" s="337"/>
      <c r="IRA264" s="307"/>
      <c r="IRB264" s="336"/>
      <c r="IRC264" s="309"/>
      <c r="IRD264" s="337"/>
      <c r="IRE264" s="307"/>
      <c r="IRF264" s="336"/>
      <c r="IRG264" s="309"/>
      <c r="IRH264" s="337"/>
      <c r="IRI264" s="307"/>
      <c r="IRJ264" s="336"/>
      <c r="IRK264" s="309"/>
      <c r="IRL264" s="337"/>
      <c r="IRM264" s="307"/>
      <c r="IRN264" s="336"/>
      <c r="IRO264" s="309"/>
      <c r="IRP264" s="337"/>
      <c r="IRQ264" s="307"/>
      <c r="IRR264" s="336"/>
      <c r="IRS264" s="309"/>
      <c r="IRT264" s="337"/>
      <c r="IRU264" s="307"/>
      <c r="IRV264" s="336"/>
      <c r="IRW264" s="309"/>
      <c r="IRX264" s="337"/>
      <c r="IRY264" s="307"/>
      <c r="IRZ264" s="336"/>
      <c r="ISA264" s="309"/>
      <c r="ISB264" s="337"/>
      <c r="ISC264" s="307"/>
      <c r="ISD264" s="336"/>
      <c r="ISE264" s="309"/>
      <c r="ISF264" s="337"/>
      <c r="ISG264" s="307"/>
      <c r="ISH264" s="336"/>
      <c r="ISI264" s="309"/>
      <c r="ISJ264" s="337"/>
      <c r="ISK264" s="307"/>
      <c r="ISL264" s="336"/>
      <c r="ISM264" s="309"/>
      <c r="ISN264" s="337"/>
      <c r="ISO264" s="307"/>
      <c r="ISP264" s="336"/>
      <c r="ISQ264" s="309"/>
      <c r="ISR264" s="337"/>
      <c r="ISS264" s="307"/>
      <c r="IST264" s="336"/>
      <c r="ISU264" s="309"/>
      <c r="ISV264" s="337"/>
      <c r="ISW264" s="307"/>
      <c r="ISX264" s="336"/>
      <c r="ISY264" s="309"/>
      <c r="ISZ264" s="337"/>
      <c r="ITA264" s="307"/>
      <c r="ITB264" s="336"/>
      <c r="ITC264" s="309"/>
      <c r="ITD264" s="337"/>
      <c r="ITE264" s="307"/>
      <c r="ITF264" s="336"/>
      <c r="ITG264" s="309"/>
      <c r="ITH264" s="337"/>
      <c r="ITI264" s="307"/>
      <c r="ITJ264" s="336"/>
      <c r="ITK264" s="309"/>
      <c r="ITL264" s="337"/>
      <c r="ITM264" s="307"/>
      <c r="ITN264" s="336"/>
      <c r="ITO264" s="309"/>
      <c r="ITP264" s="337"/>
      <c r="ITQ264" s="307"/>
      <c r="ITR264" s="336"/>
      <c r="ITS264" s="309"/>
      <c r="ITT264" s="337"/>
      <c r="ITU264" s="307"/>
      <c r="ITV264" s="336"/>
      <c r="ITW264" s="309"/>
      <c r="ITX264" s="337"/>
      <c r="ITY264" s="307"/>
      <c r="ITZ264" s="336"/>
      <c r="IUA264" s="309"/>
      <c r="IUB264" s="337"/>
      <c r="IUC264" s="307"/>
      <c r="IUD264" s="336"/>
      <c r="IUE264" s="309"/>
      <c r="IUF264" s="337"/>
      <c r="IUG264" s="307"/>
      <c r="IUH264" s="336"/>
      <c r="IUI264" s="309"/>
      <c r="IUJ264" s="337"/>
      <c r="IUK264" s="307"/>
      <c r="IUL264" s="336"/>
      <c r="IUM264" s="309"/>
      <c r="IUN264" s="337"/>
      <c r="IUO264" s="307"/>
      <c r="IUP264" s="336"/>
      <c r="IUQ264" s="309"/>
      <c r="IUR264" s="337"/>
      <c r="IUS264" s="307"/>
      <c r="IUT264" s="336"/>
      <c r="IUU264" s="309"/>
      <c r="IUV264" s="337"/>
      <c r="IUW264" s="307"/>
      <c r="IUX264" s="336"/>
      <c r="IUY264" s="309"/>
      <c r="IUZ264" s="337"/>
      <c r="IVA264" s="307"/>
      <c r="IVB264" s="336"/>
      <c r="IVC264" s="309"/>
      <c r="IVD264" s="337"/>
      <c r="IVE264" s="307"/>
      <c r="IVF264" s="336"/>
      <c r="IVG264" s="309"/>
      <c r="IVH264" s="337"/>
      <c r="IVI264" s="307"/>
      <c r="IVJ264" s="336"/>
      <c r="IVK264" s="309"/>
      <c r="IVL264" s="337"/>
      <c r="IVM264" s="307"/>
      <c r="IVN264" s="336"/>
      <c r="IVO264" s="309"/>
      <c r="IVP264" s="337"/>
      <c r="IVQ264" s="307"/>
      <c r="IVR264" s="336"/>
      <c r="IVS264" s="309"/>
      <c r="IVT264" s="337"/>
      <c r="IVU264" s="307"/>
      <c r="IVV264" s="336"/>
      <c r="IVW264" s="309"/>
      <c r="IVX264" s="337"/>
      <c r="IVY264" s="307"/>
      <c r="IVZ264" s="336"/>
      <c r="IWA264" s="309"/>
      <c r="IWB264" s="337"/>
      <c r="IWC264" s="307"/>
      <c r="IWD264" s="336"/>
      <c r="IWE264" s="309"/>
      <c r="IWF264" s="337"/>
      <c r="IWG264" s="307"/>
      <c r="IWH264" s="336"/>
      <c r="IWI264" s="309"/>
      <c r="IWJ264" s="337"/>
      <c r="IWK264" s="307"/>
      <c r="IWL264" s="336"/>
      <c r="IWM264" s="309"/>
      <c r="IWN264" s="337"/>
      <c r="IWO264" s="307"/>
      <c r="IWP264" s="336"/>
      <c r="IWQ264" s="309"/>
      <c r="IWR264" s="337"/>
      <c r="IWS264" s="307"/>
      <c r="IWT264" s="336"/>
      <c r="IWU264" s="309"/>
      <c r="IWV264" s="337"/>
      <c r="IWW264" s="307"/>
      <c r="IWX264" s="336"/>
      <c r="IWY264" s="309"/>
      <c r="IWZ264" s="337"/>
      <c r="IXA264" s="307"/>
      <c r="IXB264" s="336"/>
      <c r="IXC264" s="309"/>
      <c r="IXD264" s="337"/>
      <c r="IXE264" s="307"/>
      <c r="IXF264" s="336"/>
      <c r="IXG264" s="309"/>
      <c r="IXH264" s="337"/>
      <c r="IXI264" s="307"/>
      <c r="IXJ264" s="336"/>
      <c r="IXK264" s="309"/>
      <c r="IXL264" s="337"/>
      <c r="IXM264" s="307"/>
      <c r="IXN264" s="336"/>
      <c r="IXO264" s="309"/>
      <c r="IXP264" s="337"/>
      <c r="IXQ264" s="307"/>
      <c r="IXR264" s="336"/>
      <c r="IXS264" s="309"/>
      <c r="IXT264" s="337"/>
      <c r="IXU264" s="307"/>
      <c r="IXV264" s="336"/>
      <c r="IXW264" s="309"/>
      <c r="IXX264" s="337"/>
      <c r="IXY264" s="307"/>
      <c r="IXZ264" s="336"/>
      <c r="IYA264" s="309"/>
      <c r="IYB264" s="337"/>
      <c r="IYC264" s="307"/>
      <c r="IYD264" s="336"/>
      <c r="IYE264" s="309"/>
      <c r="IYF264" s="337"/>
      <c r="IYG264" s="307"/>
      <c r="IYH264" s="336"/>
      <c r="IYI264" s="309"/>
      <c r="IYJ264" s="337"/>
      <c r="IYK264" s="307"/>
      <c r="IYL264" s="336"/>
      <c r="IYM264" s="309"/>
      <c r="IYN264" s="337"/>
      <c r="IYO264" s="307"/>
      <c r="IYP264" s="336"/>
      <c r="IYQ264" s="309"/>
      <c r="IYR264" s="337"/>
      <c r="IYS264" s="307"/>
      <c r="IYT264" s="336"/>
      <c r="IYU264" s="309"/>
      <c r="IYV264" s="337"/>
      <c r="IYW264" s="307"/>
      <c r="IYX264" s="336"/>
      <c r="IYY264" s="309"/>
      <c r="IYZ264" s="337"/>
      <c r="IZA264" s="307"/>
      <c r="IZB264" s="336"/>
      <c r="IZC264" s="309"/>
      <c r="IZD264" s="337"/>
      <c r="IZE264" s="307"/>
      <c r="IZF264" s="336"/>
      <c r="IZG264" s="309"/>
      <c r="IZH264" s="337"/>
      <c r="IZI264" s="307"/>
      <c r="IZJ264" s="336"/>
      <c r="IZK264" s="309"/>
      <c r="IZL264" s="337"/>
      <c r="IZM264" s="307"/>
      <c r="IZN264" s="336"/>
      <c r="IZO264" s="309"/>
      <c r="IZP264" s="337"/>
      <c r="IZQ264" s="307"/>
      <c r="IZR264" s="336"/>
      <c r="IZS264" s="309"/>
      <c r="IZT264" s="337"/>
      <c r="IZU264" s="307"/>
      <c r="IZV264" s="336"/>
      <c r="IZW264" s="309"/>
      <c r="IZX264" s="337"/>
      <c r="IZY264" s="307"/>
      <c r="IZZ264" s="336"/>
      <c r="JAA264" s="309"/>
      <c r="JAB264" s="337"/>
      <c r="JAC264" s="307"/>
      <c r="JAD264" s="336"/>
      <c r="JAE264" s="309"/>
      <c r="JAF264" s="337"/>
      <c r="JAG264" s="307"/>
      <c r="JAH264" s="336"/>
      <c r="JAI264" s="309"/>
      <c r="JAJ264" s="337"/>
      <c r="JAK264" s="307"/>
      <c r="JAL264" s="336"/>
      <c r="JAM264" s="309"/>
      <c r="JAN264" s="337"/>
      <c r="JAO264" s="307"/>
      <c r="JAP264" s="336"/>
      <c r="JAQ264" s="309"/>
      <c r="JAR264" s="337"/>
      <c r="JAS264" s="307"/>
      <c r="JAT264" s="336"/>
      <c r="JAU264" s="309"/>
      <c r="JAV264" s="337"/>
      <c r="JAW264" s="307"/>
      <c r="JAX264" s="336"/>
      <c r="JAY264" s="309"/>
      <c r="JAZ264" s="337"/>
      <c r="JBA264" s="307"/>
      <c r="JBB264" s="336"/>
      <c r="JBC264" s="309"/>
      <c r="JBD264" s="337"/>
      <c r="JBE264" s="307"/>
      <c r="JBF264" s="336"/>
      <c r="JBG264" s="309"/>
      <c r="JBH264" s="337"/>
      <c r="JBI264" s="307"/>
      <c r="JBJ264" s="336"/>
      <c r="JBK264" s="309"/>
      <c r="JBL264" s="337"/>
      <c r="JBM264" s="307"/>
      <c r="JBN264" s="336"/>
      <c r="JBO264" s="309"/>
      <c r="JBP264" s="337"/>
      <c r="JBQ264" s="307"/>
      <c r="JBR264" s="336"/>
      <c r="JBS264" s="309"/>
      <c r="JBT264" s="337"/>
      <c r="JBU264" s="307"/>
      <c r="JBV264" s="336"/>
      <c r="JBW264" s="309"/>
      <c r="JBX264" s="337"/>
      <c r="JBY264" s="307"/>
      <c r="JBZ264" s="336"/>
      <c r="JCA264" s="309"/>
      <c r="JCB264" s="337"/>
      <c r="JCC264" s="307"/>
      <c r="JCD264" s="336"/>
      <c r="JCE264" s="309"/>
      <c r="JCF264" s="337"/>
      <c r="JCG264" s="307"/>
      <c r="JCH264" s="336"/>
      <c r="JCI264" s="309"/>
      <c r="JCJ264" s="337"/>
      <c r="JCK264" s="307"/>
      <c r="JCL264" s="336"/>
      <c r="JCM264" s="309"/>
      <c r="JCN264" s="337"/>
      <c r="JCO264" s="307"/>
      <c r="JCP264" s="336"/>
      <c r="JCQ264" s="309"/>
      <c r="JCR264" s="337"/>
      <c r="JCS264" s="307"/>
      <c r="JCT264" s="336"/>
      <c r="JCU264" s="309"/>
      <c r="JCV264" s="337"/>
      <c r="JCW264" s="307"/>
      <c r="JCX264" s="336"/>
      <c r="JCY264" s="309"/>
      <c r="JCZ264" s="337"/>
      <c r="JDA264" s="307"/>
      <c r="JDB264" s="336"/>
      <c r="JDC264" s="309"/>
      <c r="JDD264" s="337"/>
      <c r="JDE264" s="307"/>
      <c r="JDF264" s="336"/>
      <c r="JDG264" s="309"/>
      <c r="JDH264" s="337"/>
      <c r="JDI264" s="307"/>
      <c r="JDJ264" s="336"/>
      <c r="JDK264" s="309"/>
      <c r="JDL264" s="337"/>
      <c r="JDM264" s="307"/>
      <c r="JDN264" s="336"/>
      <c r="JDO264" s="309"/>
      <c r="JDP264" s="337"/>
      <c r="JDQ264" s="307"/>
      <c r="JDR264" s="336"/>
      <c r="JDS264" s="309"/>
      <c r="JDT264" s="337"/>
      <c r="JDU264" s="307"/>
      <c r="JDV264" s="336"/>
      <c r="JDW264" s="309"/>
      <c r="JDX264" s="337"/>
      <c r="JDY264" s="307"/>
      <c r="JDZ264" s="336"/>
      <c r="JEA264" s="309"/>
      <c r="JEB264" s="337"/>
      <c r="JEC264" s="307"/>
      <c r="JED264" s="336"/>
      <c r="JEE264" s="309"/>
      <c r="JEF264" s="337"/>
      <c r="JEG264" s="307"/>
      <c r="JEH264" s="336"/>
      <c r="JEI264" s="309"/>
      <c r="JEJ264" s="337"/>
      <c r="JEK264" s="307"/>
      <c r="JEL264" s="336"/>
      <c r="JEM264" s="309"/>
      <c r="JEN264" s="337"/>
      <c r="JEO264" s="307"/>
      <c r="JEP264" s="336"/>
      <c r="JEQ264" s="309"/>
      <c r="JER264" s="337"/>
      <c r="JES264" s="307"/>
      <c r="JET264" s="336"/>
      <c r="JEU264" s="309"/>
      <c r="JEV264" s="337"/>
      <c r="JEW264" s="307"/>
      <c r="JEX264" s="336"/>
      <c r="JEY264" s="309"/>
      <c r="JEZ264" s="337"/>
      <c r="JFA264" s="307"/>
      <c r="JFB264" s="336"/>
      <c r="JFC264" s="309"/>
      <c r="JFD264" s="337"/>
      <c r="JFE264" s="307"/>
      <c r="JFF264" s="336"/>
      <c r="JFG264" s="309"/>
      <c r="JFH264" s="337"/>
      <c r="JFI264" s="307"/>
      <c r="JFJ264" s="336"/>
      <c r="JFK264" s="309"/>
      <c r="JFL264" s="337"/>
      <c r="JFM264" s="307"/>
      <c r="JFN264" s="336"/>
      <c r="JFO264" s="309"/>
      <c r="JFP264" s="337"/>
      <c r="JFQ264" s="307"/>
      <c r="JFR264" s="336"/>
      <c r="JFS264" s="309"/>
      <c r="JFT264" s="337"/>
      <c r="JFU264" s="307"/>
      <c r="JFV264" s="336"/>
      <c r="JFW264" s="309"/>
      <c r="JFX264" s="337"/>
      <c r="JFY264" s="307"/>
      <c r="JFZ264" s="336"/>
      <c r="JGA264" s="309"/>
      <c r="JGB264" s="337"/>
      <c r="JGC264" s="307"/>
      <c r="JGD264" s="336"/>
      <c r="JGE264" s="309"/>
      <c r="JGF264" s="337"/>
      <c r="JGG264" s="307"/>
      <c r="JGH264" s="336"/>
      <c r="JGI264" s="309"/>
      <c r="JGJ264" s="337"/>
      <c r="JGK264" s="307"/>
      <c r="JGL264" s="336"/>
      <c r="JGM264" s="309"/>
      <c r="JGN264" s="337"/>
      <c r="JGO264" s="307"/>
      <c r="JGP264" s="336"/>
      <c r="JGQ264" s="309"/>
      <c r="JGR264" s="337"/>
      <c r="JGS264" s="307"/>
      <c r="JGT264" s="336"/>
      <c r="JGU264" s="309"/>
      <c r="JGV264" s="337"/>
      <c r="JGW264" s="307"/>
      <c r="JGX264" s="336"/>
      <c r="JGY264" s="309"/>
      <c r="JGZ264" s="337"/>
      <c r="JHA264" s="307"/>
      <c r="JHB264" s="336"/>
      <c r="JHC264" s="309"/>
      <c r="JHD264" s="337"/>
      <c r="JHE264" s="307"/>
      <c r="JHF264" s="336"/>
      <c r="JHG264" s="309"/>
      <c r="JHH264" s="337"/>
      <c r="JHI264" s="307"/>
      <c r="JHJ264" s="336"/>
      <c r="JHK264" s="309"/>
      <c r="JHL264" s="337"/>
      <c r="JHM264" s="307"/>
      <c r="JHN264" s="336"/>
      <c r="JHO264" s="309"/>
      <c r="JHP264" s="337"/>
      <c r="JHQ264" s="307"/>
      <c r="JHR264" s="336"/>
      <c r="JHS264" s="309"/>
      <c r="JHT264" s="337"/>
      <c r="JHU264" s="307"/>
      <c r="JHV264" s="336"/>
      <c r="JHW264" s="309"/>
      <c r="JHX264" s="337"/>
      <c r="JHY264" s="307"/>
      <c r="JHZ264" s="336"/>
      <c r="JIA264" s="309"/>
      <c r="JIB264" s="337"/>
      <c r="JIC264" s="307"/>
      <c r="JID264" s="336"/>
      <c r="JIE264" s="309"/>
      <c r="JIF264" s="337"/>
      <c r="JIG264" s="307"/>
      <c r="JIH264" s="336"/>
      <c r="JII264" s="309"/>
      <c r="JIJ264" s="337"/>
      <c r="JIK264" s="307"/>
      <c r="JIL264" s="336"/>
      <c r="JIM264" s="309"/>
      <c r="JIN264" s="337"/>
      <c r="JIO264" s="307"/>
      <c r="JIP264" s="336"/>
      <c r="JIQ264" s="309"/>
      <c r="JIR264" s="337"/>
      <c r="JIS264" s="307"/>
      <c r="JIT264" s="336"/>
      <c r="JIU264" s="309"/>
      <c r="JIV264" s="337"/>
      <c r="JIW264" s="307"/>
      <c r="JIX264" s="336"/>
      <c r="JIY264" s="309"/>
      <c r="JIZ264" s="337"/>
      <c r="JJA264" s="307"/>
      <c r="JJB264" s="336"/>
      <c r="JJC264" s="309"/>
      <c r="JJD264" s="337"/>
      <c r="JJE264" s="307"/>
      <c r="JJF264" s="336"/>
      <c r="JJG264" s="309"/>
      <c r="JJH264" s="337"/>
      <c r="JJI264" s="307"/>
      <c r="JJJ264" s="336"/>
      <c r="JJK264" s="309"/>
      <c r="JJL264" s="337"/>
      <c r="JJM264" s="307"/>
      <c r="JJN264" s="336"/>
      <c r="JJO264" s="309"/>
      <c r="JJP264" s="337"/>
      <c r="JJQ264" s="307"/>
      <c r="JJR264" s="336"/>
      <c r="JJS264" s="309"/>
      <c r="JJT264" s="337"/>
      <c r="JJU264" s="307"/>
      <c r="JJV264" s="336"/>
      <c r="JJW264" s="309"/>
      <c r="JJX264" s="337"/>
      <c r="JJY264" s="307"/>
      <c r="JJZ264" s="336"/>
      <c r="JKA264" s="309"/>
      <c r="JKB264" s="337"/>
      <c r="JKC264" s="307"/>
      <c r="JKD264" s="336"/>
      <c r="JKE264" s="309"/>
      <c r="JKF264" s="337"/>
      <c r="JKG264" s="307"/>
      <c r="JKH264" s="336"/>
      <c r="JKI264" s="309"/>
      <c r="JKJ264" s="337"/>
      <c r="JKK264" s="307"/>
      <c r="JKL264" s="336"/>
      <c r="JKM264" s="309"/>
      <c r="JKN264" s="337"/>
      <c r="JKO264" s="307"/>
      <c r="JKP264" s="336"/>
      <c r="JKQ264" s="309"/>
      <c r="JKR264" s="337"/>
      <c r="JKS264" s="307"/>
      <c r="JKT264" s="336"/>
      <c r="JKU264" s="309"/>
      <c r="JKV264" s="337"/>
      <c r="JKW264" s="307"/>
      <c r="JKX264" s="336"/>
      <c r="JKY264" s="309"/>
      <c r="JKZ264" s="337"/>
      <c r="JLA264" s="307"/>
      <c r="JLB264" s="336"/>
      <c r="JLC264" s="309"/>
      <c r="JLD264" s="337"/>
      <c r="JLE264" s="307"/>
      <c r="JLF264" s="336"/>
      <c r="JLG264" s="309"/>
      <c r="JLH264" s="337"/>
      <c r="JLI264" s="307"/>
      <c r="JLJ264" s="336"/>
      <c r="JLK264" s="309"/>
      <c r="JLL264" s="337"/>
      <c r="JLM264" s="307"/>
      <c r="JLN264" s="336"/>
      <c r="JLO264" s="309"/>
      <c r="JLP264" s="337"/>
      <c r="JLQ264" s="307"/>
      <c r="JLR264" s="336"/>
      <c r="JLS264" s="309"/>
      <c r="JLT264" s="337"/>
      <c r="JLU264" s="307"/>
      <c r="JLV264" s="336"/>
      <c r="JLW264" s="309"/>
      <c r="JLX264" s="337"/>
      <c r="JLY264" s="307"/>
      <c r="JLZ264" s="336"/>
      <c r="JMA264" s="309"/>
      <c r="JMB264" s="337"/>
      <c r="JMC264" s="307"/>
      <c r="JMD264" s="336"/>
      <c r="JME264" s="309"/>
      <c r="JMF264" s="337"/>
      <c r="JMG264" s="307"/>
      <c r="JMH264" s="336"/>
      <c r="JMI264" s="309"/>
      <c r="JMJ264" s="337"/>
      <c r="JMK264" s="307"/>
      <c r="JML264" s="336"/>
      <c r="JMM264" s="309"/>
      <c r="JMN264" s="337"/>
      <c r="JMO264" s="307"/>
      <c r="JMP264" s="336"/>
      <c r="JMQ264" s="309"/>
      <c r="JMR264" s="337"/>
      <c r="JMS264" s="307"/>
      <c r="JMT264" s="336"/>
      <c r="JMU264" s="309"/>
      <c r="JMV264" s="337"/>
      <c r="JMW264" s="307"/>
      <c r="JMX264" s="336"/>
      <c r="JMY264" s="309"/>
      <c r="JMZ264" s="337"/>
      <c r="JNA264" s="307"/>
      <c r="JNB264" s="336"/>
      <c r="JNC264" s="309"/>
      <c r="JND264" s="337"/>
      <c r="JNE264" s="307"/>
      <c r="JNF264" s="336"/>
      <c r="JNG264" s="309"/>
      <c r="JNH264" s="337"/>
      <c r="JNI264" s="307"/>
      <c r="JNJ264" s="336"/>
      <c r="JNK264" s="309"/>
      <c r="JNL264" s="337"/>
      <c r="JNM264" s="307"/>
      <c r="JNN264" s="336"/>
      <c r="JNO264" s="309"/>
      <c r="JNP264" s="337"/>
      <c r="JNQ264" s="307"/>
      <c r="JNR264" s="336"/>
      <c r="JNS264" s="309"/>
      <c r="JNT264" s="337"/>
      <c r="JNU264" s="307"/>
      <c r="JNV264" s="336"/>
      <c r="JNW264" s="309"/>
      <c r="JNX264" s="337"/>
      <c r="JNY264" s="307"/>
      <c r="JNZ264" s="336"/>
      <c r="JOA264" s="309"/>
      <c r="JOB264" s="337"/>
      <c r="JOC264" s="307"/>
      <c r="JOD264" s="336"/>
      <c r="JOE264" s="309"/>
      <c r="JOF264" s="337"/>
      <c r="JOG264" s="307"/>
      <c r="JOH264" s="336"/>
      <c r="JOI264" s="309"/>
      <c r="JOJ264" s="337"/>
      <c r="JOK264" s="307"/>
      <c r="JOL264" s="336"/>
      <c r="JOM264" s="309"/>
      <c r="JON264" s="337"/>
      <c r="JOO264" s="307"/>
      <c r="JOP264" s="336"/>
      <c r="JOQ264" s="309"/>
      <c r="JOR264" s="337"/>
      <c r="JOS264" s="307"/>
      <c r="JOT264" s="336"/>
      <c r="JOU264" s="309"/>
      <c r="JOV264" s="337"/>
      <c r="JOW264" s="307"/>
      <c r="JOX264" s="336"/>
      <c r="JOY264" s="309"/>
      <c r="JOZ264" s="337"/>
      <c r="JPA264" s="307"/>
      <c r="JPB264" s="336"/>
      <c r="JPC264" s="309"/>
      <c r="JPD264" s="337"/>
      <c r="JPE264" s="307"/>
      <c r="JPF264" s="336"/>
      <c r="JPG264" s="309"/>
      <c r="JPH264" s="337"/>
      <c r="JPI264" s="307"/>
      <c r="JPJ264" s="336"/>
      <c r="JPK264" s="309"/>
      <c r="JPL264" s="337"/>
      <c r="JPM264" s="307"/>
      <c r="JPN264" s="336"/>
      <c r="JPO264" s="309"/>
      <c r="JPP264" s="337"/>
      <c r="JPQ264" s="307"/>
      <c r="JPR264" s="336"/>
      <c r="JPS264" s="309"/>
      <c r="JPT264" s="337"/>
      <c r="JPU264" s="307"/>
      <c r="JPV264" s="336"/>
      <c r="JPW264" s="309"/>
      <c r="JPX264" s="337"/>
      <c r="JPY264" s="307"/>
      <c r="JPZ264" s="336"/>
      <c r="JQA264" s="309"/>
      <c r="JQB264" s="337"/>
      <c r="JQC264" s="307"/>
      <c r="JQD264" s="336"/>
      <c r="JQE264" s="309"/>
      <c r="JQF264" s="337"/>
      <c r="JQG264" s="307"/>
      <c r="JQH264" s="336"/>
      <c r="JQI264" s="309"/>
      <c r="JQJ264" s="337"/>
      <c r="JQK264" s="307"/>
      <c r="JQL264" s="336"/>
      <c r="JQM264" s="309"/>
      <c r="JQN264" s="337"/>
      <c r="JQO264" s="307"/>
      <c r="JQP264" s="336"/>
      <c r="JQQ264" s="309"/>
      <c r="JQR264" s="337"/>
      <c r="JQS264" s="307"/>
      <c r="JQT264" s="336"/>
      <c r="JQU264" s="309"/>
      <c r="JQV264" s="337"/>
      <c r="JQW264" s="307"/>
      <c r="JQX264" s="336"/>
      <c r="JQY264" s="309"/>
      <c r="JQZ264" s="337"/>
      <c r="JRA264" s="307"/>
      <c r="JRB264" s="336"/>
      <c r="JRC264" s="309"/>
      <c r="JRD264" s="337"/>
      <c r="JRE264" s="307"/>
      <c r="JRF264" s="336"/>
      <c r="JRG264" s="309"/>
      <c r="JRH264" s="337"/>
      <c r="JRI264" s="307"/>
      <c r="JRJ264" s="336"/>
      <c r="JRK264" s="309"/>
      <c r="JRL264" s="337"/>
      <c r="JRM264" s="307"/>
      <c r="JRN264" s="336"/>
      <c r="JRO264" s="309"/>
      <c r="JRP264" s="337"/>
      <c r="JRQ264" s="307"/>
      <c r="JRR264" s="336"/>
      <c r="JRS264" s="309"/>
      <c r="JRT264" s="337"/>
      <c r="JRU264" s="307"/>
      <c r="JRV264" s="336"/>
      <c r="JRW264" s="309"/>
      <c r="JRX264" s="337"/>
      <c r="JRY264" s="307"/>
      <c r="JRZ264" s="336"/>
      <c r="JSA264" s="309"/>
      <c r="JSB264" s="337"/>
      <c r="JSC264" s="307"/>
      <c r="JSD264" s="336"/>
      <c r="JSE264" s="309"/>
      <c r="JSF264" s="337"/>
      <c r="JSG264" s="307"/>
      <c r="JSH264" s="336"/>
      <c r="JSI264" s="309"/>
      <c r="JSJ264" s="337"/>
      <c r="JSK264" s="307"/>
      <c r="JSL264" s="336"/>
      <c r="JSM264" s="309"/>
      <c r="JSN264" s="337"/>
      <c r="JSO264" s="307"/>
      <c r="JSP264" s="336"/>
      <c r="JSQ264" s="309"/>
      <c r="JSR264" s="337"/>
      <c r="JSS264" s="307"/>
      <c r="JST264" s="336"/>
      <c r="JSU264" s="309"/>
      <c r="JSV264" s="337"/>
      <c r="JSW264" s="307"/>
      <c r="JSX264" s="336"/>
      <c r="JSY264" s="309"/>
      <c r="JSZ264" s="337"/>
      <c r="JTA264" s="307"/>
      <c r="JTB264" s="336"/>
      <c r="JTC264" s="309"/>
      <c r="JTD264" s="337"/>
      <c r="JTE264" s="307"/>
      <c r="JTF264" s="336"/>
      <c r="JTG264" s="309"/>
      <c r="JTH264" s="337"/>
      <c r="JTI264" s="307"/>
      <c r="JTJ264" s="336"/>
      <c r="JTK264" s="309"/>
      <c r="JTL264" s="337"/>
      <c r="JTM264" s="307"/>
      <c r="JTN264" s="336"/>
      <c r="JTO264" s="309"/>
      <c r="JTP264" s="337"/>
      <c r="JTQ264" s="307"/>
      <c r="JTR264" s="336"/>
      <c r="JTS264" s="309"/>
      <c r="JTT264" s="337"/>
      <c r="JTU264" s="307"/>
      <c r="JTV264" s="336"/>
      <c r="JTW264" s="309"/>
      <c r="JTX264" s="337"/>
      <c r="JTY264" s="307"/>
      <c r="JTZ264" s="336"/>
      <c r="JUA264" s="309"/>
      <c r="JUB264" s="337"/>
      <c r="JUC264" s="307"/>
      <c r="JUD264" s="336"/>
      <c r="JUE264" s="309"/>
      <c r="JUF264" s="337"/>
      <c r="JUG264" s="307"/>
      <c r="JUH264" s="336"/>
      <c r="JUI264" s="309"/>
      <c r="JUJ264" s="337"/>
      <c r="JUK264" s="307"/>
      <c r="JUL264" s="336"/>
      <c r="JUM264" s="309"/>
      <c r="JUN264" s="337"/>
      <c r="JUO264" s="307"/>
      <c r="JUP264" s="336"/>
      <c r="JUQ264" s="309"/>
      <c r="JUR264" s="337"/>
      <c r="JUS264" s="307"/>
      <c r="JUT264" s="336"/>
      <c r="JUU264" s="309"/>
      <c r="JUV264" s="337"/>
      <c r="JUW264" s="307"/>
      <c r="JUX264" s="336"/>
      <c r="JUY264" s="309"/>
      <c r="JUZ264" s="337"/>
      <c r="JVA264" s="307"/>
      <c r="JVB264" s="336"/>
      <c r="JVC264" s="309"/>
      <c r="JVD264" s="337"/>
      <c r="JVE264" s="307"/>
      <c r="JVF264" s="336"/>
      <c r="JVG264" s="309"/>
      <c r="JVH264" s="337"/>
      <c r="JVI264" s="307"/>
      <c r="JVJ264" s="336"/>
      <c r="JVK264" s="309"/>
      <c r="JVL264" s="337"/>
      <c r="JVM264" s="307"/>
      <c r="JVN264" s="336"/>
      <c r="JVO264" s="309"/>
      <c r="JVP264" s="337"/>
      <c r="JVQ264" s="307"/>
      <c r="JVR264" s="336"/>
      <c r="JVS264" s="309"/>
      <c r="JVT264" s="337"/>
      <c r="JVU264" s="307"/>
      <c r="JVV264" s="336"/>
      <c r="JVW264" s="309"/>
      <c r="JVX264" s="337"/>
      <c r="JVY264" s="307"/>
      <c r="JVZ264" s="336"/>
      <c r="JWA264" s="309"/>
      <c r="JWB264" s="337"/>
      <c r="JWC264" s="307"/>
      <c r="JWD264" s="336"/>
      <c r="JWE264" s="309"/>
      <c r="JWF264" s="337"/>
      <c r="JWG264" s="307"/>
      <c r="JWH264" s="336"/>
      <c r="JWI264" s="309"/>
      <c r="JWJ264" s="337"/>
      <c r="JWK264" s="307"/>
      <c r="JWL264" s="336"/>
      <c r="JWM264" s="309"/>
      <c r="JWN264" s="337"/>
      <c r="JWO264" s="307"/>
      <c r="JWP264" s="336"/>
      <c r="JWQ264" s="309"/>
      <c r="JWR264" s="337"/>
      <c r="JWS264" s="307"/>
      <c r="JWT264" s="336"/>
      <c r="JWU264" s="309"/>
      <c r="JWV264" s="337"/>
      <c r="JWW264" s="307"/>
      <c r="JWX264" s="336"/>
      <c r="JWY264" s="309"/>
      <c r="JWZ264" s="337"/>
      <c r="JXA264" s="307"/>
      <c r="JXB264" s="336"/>
      <c r="JXC264" s="309"/>
      <c r="JXD264" s="337"/>
      <c r="JXE264" s="307"/>
      <c r="JXF264" s="336"/>
      <c r="JXG264" s="309"/>
      <c r="JXH264" s="337"/>
      <c r="JXI264" s="307"/>
      <c r="JXJ264" s="336"/>
      <c r="JXK264" s="309"/>
      <c r="JXL264" s="337"/>
      <c r="JXM264" s="307"/>
      <c r="JXN264" s="336"/>
      <c r="JXO264" s="309"/>
      <c r="JXP264" s="337"/>
      <c r="JXQ264" s="307"/>
      <c r="JXR264" s="336"/>
      <c r="JXS264" s="309"/>
      <c r="JXT264" s="337"/>
      <c r="JXU264" s="307"/>
      <c r="JXV264" s="336"/>
      <c r="JXW264" s="309"/>
      <c r="JXX264" s="337"/>
      <c r="JXY264" s="307"/>
      <c r="JXZ264" s="336"/>
      <c r="JYA264" s="309"/>
      <c r="JYB264" s="337"/>
      <c r="JYC264" s="307"/>
      <c r="JYD264" s="336"/>
      <c r="JYE264" s="309"/>
      <c r="JYF264" s="337"/>
      <c r="JYG264" s="307"/>
      <c r="JYH264" s="336"/>
      <c r="JYI264" s="309"/>
      <c r="JYJ264" s="337"/>
      <c r="JYK264" s="307"/>
      <c r="JYL264" s="336"/>
      <c r="JYM264" s="309"/>
      <c r="JYN264" s="337"/>
      <c r="JYO264" s="307"/>
      <c r="JYP264" s="336"/>
      <c r="JYQ264" s="309"/>
      <c r="JYR264" s="337"/>
      <c r="JYS264" s="307"/>
      <c r="JYT264" s="336"/>
      <c r="JYU264" s="309"/>
      <c r="JYV264" s="337"/>
      <c r="JYW264" s="307"/>
      <c r="JYX264" s="336"/>
      <c r="JYY264" s="309"/>
      <c r="JYZ264" s="337"/>
      <c r="JZA264" s="307"/>
      <c r="JZB264" s="336"/>
      <c r="JZC264" s="309"/>
      <c r="JZD264" s="337"/>
      <c r="JZE264" s="307"/>
      <c r="JZF264" s="336"/>
      <c r="JZG264" s="309"/>
      <c r="JZH264" s="337"/>
      <c r="JZI264" s="307"/>
      <c r="JZJ264" s="336"/>
      <c r="JZK264" s="309"/>
      <c r="JZL264" s="337"/>
      <c r="JZM264" s="307"/>
      <c r="JZN264" s="336"/>
      <c r="JZO264" s="309"/>
      <c r="JZP264" s="337"/>
      <c r="JZQ264" s="307"/>
      <c r="JZR264" s="336"/>
      <c r="JZS264" s="309"/>
      <c r="JZT264" s="337"/>
      <c r="JZU264" s="307"/>
      <c r="JZV264" s="336"/>
      <c r="JZW264" s="309"/>
      <c r="JZX264" s="337"/>
      <c r="JZY264" s="307"/>
      <c r="JZZ264" s="336"/>
      <c r="KAA264" s="309"/>
      <c r="KAB264" s="337"/>
      <c r="KAC264" s="307"/>
      <c r="KAD264" s="336"/>
      <c r="KAE264" s="309"/>
      <c r="KAF264" s="337"/>
      <c r="KAG264" s="307"/>
      <c r="KAH264" s="336"/>
      <c r="KAI264" s="309"/>
      <c r="KAJ264" s="337"/>
      <c r="KAK264" s="307"/>
      <c r="KAL264" s="336"/>
      <c r="KAM264" s="309"/>
      <c r="KAN264" s="337"/>
      <c r="KAO264" s="307"/>
      <c r="KAP264" s="336"/>
      <c r="KAQ264" s="309"/>
      <c r="KAR264" s="337"/>
      <c r="KAS264" s="307"/>
      <c r="KAT264" s="336"/>
      <c r="KAU264" s="309"/>
      <c r="KAV264" s="337"/>
      <c r="KAW264" s="307"/>
      <c r="KAX264" s="336"/>
      <c r="KAY264" s="309"/>
      <c r="KAZ264" s="337"/>
      <c r="KBA264" s="307"/>
      <c r="KBB264" s="336"/>
      <c r="KBC264" s="309"/>
      <c r="KBD264" s="337"/>
      <c r="KBE264" s="307"/>
      <c r="KBF264" s="336"/>
      <c r="KBG264" s="309"/>
      <c r="KBH264" s="337"/>
      <c r="KBI264" s="307"/>
      <c r="KBJ264" s="336"/>
      <c r="KBK264" s="309"/>
      <c r="KBL264" s="337"/>
      <c r="KBM264" s="307"/>
      <c r="KBN264" s="336"/>
      <c r="KBO264" s="309"/>
      <c r="KBP264" s="337"/>
      <c r="KBQ264" s="307"/>
      <c r="KBR264" s="336"/>
      <c r="KBS264" s="309"/>
      <c r="KBT264" s="337"/>
      <c r="KBU264" s="307"/>
      <c r="KBV264" s="336"/>
      <c r="KBW264" s="309"/>
      <c r="KBX264" s="337"/>
      <c r="KBY264" s="307"/>
      <c r="KBZ264" s="336"/>
      <c r="KCA264" s="309"/>
      <c r="KCB264" s="337"/>
      <c r="KCC264" s="307"/>
      <c r="KCD264" s="336"/>
      <c r="KCE264" s="309"/>
      <c r="KCF264" s="337"/>
      <c r="KCG264" s="307"/>
      <c r="KCH264" s="336"/>
      <c r="KCI264" s="309"/>
      <c r="KCJ264" s="337"/>
      <c r="KCK264" s="307"/>
      <c r="KCL264" s="336"/>
      <c r="KCM264" s="309"/>
      <c r="KCN264" s="337"/>
      <c r="KCO264" s="307"/>
      <c r="KCP264" s="336"/>
      <c r="KCQ264" s="309"/>
      <c r="KCR264" s="337"/>
      <c r="KCS264" s="307"/>
      <c r="KCT264" s="336"/>
      <c r="KCU264" s="309"/>
      <c r="KCV264" s="337"/>
      <c r="KCW264" s="307"/>
      <c r="KCX264" s="336"/>
      <c r="KCY264" s="309"/>
      <c r="KCZ264" s="337"/>
      <c r="KDA264" s="307"/>
      <c r="KDB264" s="336"/>
      <c r="KDC264" s="309"/>
      <c r="KDD264" s="337"/>
      <c r="KDE264" s="307"/>
      <c r="KDF264" s="336"/>
      <c r="KDG264" s="309"/>
      <c r="KDH264" s="337"/>
      <c r="KDI264" s="307"/>
      <c r="KDJ264" s="336"/>
      <c r="KDK264" s="309"/>
      <c r="KDL264" s="337"/>
      <c r="KDM264" s="307"/>
      <c r="KDN264" s="336"/>
      <c r="KDO264" s="309"/>
      <c r="KDP264" s="337"/>
      <c r="KDQ264" s="307"/>
      <c r="KDR264" s="336"/>
      <c r="KDS264" s="309"/>
      <c r="KDT264" s="337"/>
      <c r="KDU264" s="307"/>
      <c r="KDV264" s="336"/>
      <c r="KDW264" s="309"/>
      <c r="KDX264" s="337"/>
      <c r="KDY264" s="307"/>
      <c r="KDZ264" s="336"/>
      <c r="KEA264" s="309"/>
      <c r="KEB264" s="337"/>
      <c r="KEC264" s="307"/>
      <c r="KED264" s="336"/>
      <c r="KEE264" s="309"/>
      <c r="KEF264" s="337"/>
      <c r="KEG264" s="307"/>
      <c r="KEH264" s="336"/>
      <c r="KEI264" s="309"/>
      <c r="KEJ264" s="337"/>
      <c r="KEK264" s="307"/>
      <c r="KEL264" s="336"/>
      <c r="KEM264" s="309"/>
      <c r="KEN264" s="337"/>
      <c r="KEO264" s="307"/>
      <c r="KEP264" s="336"/>
      <c r="KEQ264" s="309"/>
      <c r="KER264" s="337"/>
      <c r="KES264" s="307"/>
      <c r="KET264" s="336"/>
      <c r="KEU264" s="309"/>
      <c r="KEV264" s="337"/>
      <c r="KEW264" s="307"/>
      <c r="KEX264" s="336"/>
      <c r="KEY264" s="309"/>
      <c r="KEZ264" s="337"/>
      <c r="KFA264" s="307"/>
      <c r="KFB264" s="336"/>
      <c r="KFC264" s="309"/>
      <c r="KFD264" s="337"/>
      <c r="KFE264" s="307"/>
      <c r="KFF264" s="336"/>
      <c r="KFG264" s="309"/>
      <c r="KFH264" s="337"/>
      <c r="KFI264" s="307"/>
      <c r="KFJ264" s="336"/>
      <c r="KFK264" s="309"/>
      <c r="KFL264" s="337"/>
      <c r="KFM264" s="307"/>
      <c r="KFN264" s="336"/>
      <c r="KFO264" s="309"/>
      <c r="KFP264" s="337"/>
      <c r="KFQ264" s="307"/>
      <c r="KFR264" s="336"/>
      <c r="KFS264" s="309"/>
      <c r="KFT264" s="337"/>
      <c r="KFU264" s="307"/>
      <c r="KFV264" s="336"/>
      <c r="KFW264" s="309"/>
      <c r="KFX264" s="337"/>
      <c r="KFY264" s="307"/>
      <c r="KFZ264" s="336"/>
      <c r="KGA264" s="309"/>
      <c r="KGB264" s="337"/>
      <c r="KGC264" s="307"/>
      <c r="KGD264" s="336"/>
      <c r="KGE264" s="309"/>
      <c r="KGF264" s="337"/>
      <c r="KGG264" s="307"/>
      <c r="KGH264" s="336"/>
      <c r="KGI264" s="309"/>
      <c r="KGJ264" s="337"/>
      <c r="KGK264" s="307"/>
      <c r="KGL264" s="336"/>
      <c r="KGM264" s="309"/>
      <c r="KGN264" s="337"/>
      <c r="KGO264" s="307"/>
      <c r="KGP264" s="336"/>
      <c r="KGQ264" s="309"/>
      <c r="KGR264" s="337"/>
      <c r="KGS264" s="307"/>
      <c r="KGT264" s="336"/>
      <c r="KGU264" s="309"/>
      <c r="KGV264" s="337"/>
      <c r="KGW264" s="307"/>
      <c r="KGX264" s="336"/>
      <c r="KGY264" s="309"/>
      <c r="KGZ264" s="337"/>
      <c r="KHA264" s="307"/>
      <c r="KHB264" s="336"/>
      <c r="KHC264" s="309"/>
      <c r="KHD264" s="337"/>
      <c r="KHE264" s="307"/>
      <c r="KHF264" s="336"/>
      <c r="KHG264" s="309"/>
      <c r="KHH264" s="337"/>
      <c r="KHI264" s="307"/>
      <c r="KHJ264" s="336"/>
      <c r="KHK264" s="309"/>
      <c r="KHL264" s="337"/>
      <c r="KHM264" s="307"/>
      <c r="KHN264" s="336"/>
      <c r="KHO264" s="309"/>
      <c r="KHP264" s="337"/>
      <c r="KHQ264" s="307"/>
      <c r="KHR264" s="336"/>
      <c r="KHS264" s="309"/>
      <c r="KHT264" s="337"/>
      <c r="KHU264" s="307"/>
      <c r="KHV264" s="336"/>
      <c r="KHW264" s="309"/>
      <c r="KHX264" s="337"/>
      <c r="KHY264" s="307"/>
      <c r="KHZ264" s="336"/>
      <c r="KIA264" s="309"/>
      <c r="KIB264" s="337"/>
      <c r="KIC264" s="307"/>
      <c r="KID264" s="336"/>
      <c r="KIE264" s="309"/>
      <c r="KIF264" s="337"/>
      <c r="KIG264" s="307"/>
      <c r="KIH264" s="336"/>
      <c r="KII264" s="309"/>
      <c r="KIJ264" s="337"/>
      <c r="KIK264" s="307"/>
      <c r="KIL264" s="336"/>
      <c r="KIM264" s="309"/>
      <c r="KIN264" s="337"/>
      <c r="KIO264" s="307"/>
      <c r="KIP264" s="336"/>
      <c r="KIQ264" s="309"/>
      <c r="KIR264" s="337"/>
      <c r="KIS264" s="307"/>
      <c r="KIT264" s="336"/>
      <c r="KIU264" s="309"/>
      <c r="KIV264" s="337"/>
      <c r="KIW264" s="307"/>
      <c r="KIX264" s="336"/>
      <c r="KIY264" s="309"/>
      <c r="KIZ264" s="337"/>
      <c r="KJA264" s="307"/>
      <c r="KJB264" s="336"/>
      <c r="KJC264" s="309"/>
      <c r="KJD264" s="337"/>
      <c r="KJE264" s="307"/>
      <c r="KJF264" s="336"/>
      <c r="KJG264" s="309"/>
      <c r="KJH264" s="337"/>
      <c r="KJI264" s="307"/>
      <c r="KJJ264" s="336"/>
      <c r="KJK264" s="309"/>
      <c r="KJL264" s="337"/>
      <c r="KJM264" s="307"/>
      <c r="KJN264" s="336"/>
      <c r="KJO264" s="309"/>
      <c r="KJP264" s="337"/>
      <c r="KJQ264" s="307"/>
      <c r="KJR264" s="336"/>
      <c r="KJS264" s="309"/>
      <c r="KJT264" s="337"/>
      <c r="KJU264" s="307"/>
      <c r="KJV264" s="336"/>
      <c r="KJW264" s="309"/>
      <c r="KJX264" s="337"/>
      <c r="KJY264" s="307"/>
      <c r="KJZ264" s="336"/>
      <c r="KKA264" s="309"/>
      <c r="KKB264" s="337"/>
      <c r="KKC264" s="307"/>
      <c r="KKD264" s="336"/>
      <c r="KKE264" s="309"/>
      <c r="KKF264" s="337"/>
      <c r="KKG264" s="307"/>
      <c r="KKH264" s="336"/>
      <c r="KKI264" s="309"/>
      <c r="KKJ264" s="337"/>
      <c r="KKK264" s="307"/>
      <c r="KKL264" s="336"/>
      <c r="KKM264" s="309"/>
      <c r="KKN264" s="337"/>
      <c r="KKO264" s="307"/>
      <c r="KKP264" s="336"/>
      <c r="KKQ264" s="309"/>
      <c r="KKR264" s="337"/>
      <c r="KKS264" s="307"/>
      <c r="KKT264" s="336"/>
      <c r="KKU264" s="309"/>
      <c r="KKV264" s="337"/>
      <c r="KKW264" s="307"/>
      <c r="KKX264" s="336"/>
      <c r="KKY264" s="309"/>
      <c r="KKZ264" s="337"/>
      <c r="KLA264" s="307"/>
      <c r="KLB264" s="336"/>
      <c r="KLC264" s="309"/>
      <c r="KLD264" s="337"/>
      <c r="KLE264" s="307"/>
      <c r="KLF264" s="336"/>
      <c r="KLG264" s="309"/>
      <c r="KLH264" s="337"/>
      <c r="KLI264" s="307"/>
      <c r="KLJ264" s="336"/>
      <c r="KLK264" s="309"/>
      <c r="KLL264" s="337"/>
      <c r="KLM264" s="307"/>
      <c r="KLN264" s="336"/>
      <c r="KLO264" s="309"/>
      <c r="KLP264" s="337"/>
      <c r="KLQ264" s="307"/>
      <c r="KLR264" s="336"/>
      <c r="KLS264" s="309"/>
      <c r="KLT264" s="337"/>
      <c r="KLU264" s="307"/>
      <c r="KLV264" s="336"/>
      <c r="KLW264" s="309"/>
      <c r="KLX264" s="337"/>
      <c r="KLY264" s="307"/>
      <c r="KLZ264" s="336"/>
      <c r="KMA264" s="309"/>
      <c r="KMB264" s="337"/>
      <c r="KMC264" s="307"/>
      <c r="KMD264" s="336"/>
      <c r="KME264" s="309"/>
      <c r="KMF264" s="337"/>
      <c r="KMG264" s="307"/>
      <c r="KMH264" s="336"/>
      <c r="KMI264" s="309"/>
      <c r="KMJ264" s="337"/>
      <c r="KMK264" s="307"/>
      <c r="KML264" s="336"/>
      <c r="KMM264" s="309"/>
      <c r="KMN264" s="337"/>
      <c r="KMO264" s="307"/>
      <c r="KMP264" s="336"/>
      <c r="KMQ264" s="309"/>
      <c r="KMR264" s="337"/>
      <c r="KMS264" s="307"/>
      <c r="KMT264" s="336"/>
      <c r="KMU264" s="309"/>
      <c r="KMV264" s="337"/>
      <c r="KMW264" s="307"/>
      <c r="KMX264" s="336"/>
      <c r="KMY264" s="309"/>
      <c r="KMZ264" s="337"/>
      <c r="KNA264" s="307"/>
      <c r="KNB264" s="336"/>
      <c r="KNC264" s="309"/>
      <c r="KND264" s="337"/>
      <c r="KNE264" s="307"/>
      <c r="KNF264" s="336"/>
      <c r="KNG264" s="309"/>
      <c r="KNH264" s="337"/>
      <c r="KNI264" s="307"/>
      <c r="KNJ264" s="336"/>
      <c r="KNK264" s="309"/>
      <c r="KNL264" s="337"/>
      <c r="KNM264" s="307"/>
      <c r="KNN264" s="336"/>
      <c r="KNO264" s="309"/>
      <c r="KNP264" s="337"/>
      <c r="KNQ264" s="307"/>
      <c r="KNR264" s="336"/>
      <c r="KNS264" s="309"/>
      <c r="KNT264" s="337"/>
      <c r="KNU264" s="307"/>
      <c r="KNV264" s="336"/>
      <c r="KNW264" s="309"/>
      <c r="KNX264" s="337"/>
      <c r="KNY264" s="307"/>
      <c r="KNZ264" s="336"/>
      <c r="KOA264" s="309"/>
      <c r="KOB264" s="337"/>
      <c r="KOC264" s="307"/>
      <c r="KOD264" s="336"/>
      <c r="KOE264" s="309"/>
      <c r="KOF264" s="337"/>
      <c r="KOG264" s="307"/>
      <c r="KOH264" s="336"/>
      <c r="KOI264" s="309"/>
      <c r="KOJ264" s="337"/>
      <c r="KOK264" s="307"/>
      <c r="KOL264" s="336"/>
      <c r="KOM264" s="309"/>
      <c r="KON264" s="337"/>
      <c r="KOO264" s="307"/>
      <c r="KOP264" s="336"/>
      <c r="KOQ264" s="309"/>
      <c r="KOR264" s="337"/>
      <c r="KOS264" s="307"/>
      <c r="KOT264" s="336"/>
      <c r="KOU264" s="309"/>
      <c r="KOV264" s="337"/>
      <c r="KOW264" s="307"/>
      <c r="KOX264" s="336"/>
      <c r="KOY264" s="309"/>
      <c r="KOZ264" s="337"/>
      <c r="KPA264" s="307"/>
      <c r="KPB264" s="336"/>
      <c r="KPC264" s="309"/>
      <c r="KPD264" s="337"/>
      <c r="KPE264" s="307"/>
      <c r="KPF264" s="336"/>
      <c r="KPG264" s="309"/>
      <c r="KPH264" s="337"/>
      <c r="KPI264" s="307"/>
      <c r="KPJ264" s="336"/>
      <c r="KPK264" s="309"/>
      <c r="KPL264" s="337"/>
      <c r="KPM264" s="307"/>
      <c r="KPN264" s="336"/>
      <c r="KPO264" s="309"/>
      <c r="KPP264" s="337"/>
      <c r="KPQ264" s="307"/>
      <c r="KPR264" s="336"/>
      <c r="KPS264" s="309"/>
      <c r="KPT264" s="337"/>
      <c r="KPU264" s="307"/>
      <c r="KPV264" s="336"/>
      <c r="KPW264" s="309"/>
      <c r="KPX264" s="337"/>
      <c r="KPY264" s="307"/>
      <c r="KPZ264" s="336"/>
      <c r="KQA264" s="309"/>
      <c r="KQB264" s="337"/>
      <c r="KQC264" s="307"/>
      <c r="KQD264" s="336"/>
      <c r="KQE264" s="309"/>
      <c r="KQF264" s="337"/>
      <c r="KQG264" s="307"/>
      <c r="KQH264" s="336"/>
      <c r="KQI264" s="309"/>
      <c r="KQJ264" s="337"/>
      <c r="KQK264" s="307"/>
      <c r="KQL264" s="336"/>
      <c r="KQM264" s="309"/>
      <c r="KQN264" s="337"/>
      <c r="KQO264" s="307"/>
      <c r="KQP264" s="336"/>
      <c r="KQQ264" s="309"/>
      <c r="KQR264" s="337"/>
      <c r="KQS264" s="307"/>
      <c r="KQT264" s="336"/>
      <c r="KQU264" s="309"/>
      <c r="KQV264" s="337"/>
      <c r="KQW264" s="307"/>
      <c r="KQX264" s="336"/>
      <c r="KQY264" s="309"/>
      <c r="KQZ264" s="337"/>
      <c r="KRA264" s="307"/>
      <c r="KRB264" s="336"/>
      <c r="KRC264" s="309"/>
      <c r="KRD264" s="337"/>
      <c r="KRE264" s="307"/>
      <c r="KRF264" s="336"/>
      <c r="KRG264" s="309"/>
      <c r="KRH264" s="337"/>
      <c r="KRI264" s="307"/>
      <c r="KRJ264" s="336"/>
      <c r="KRK264" s="309"/>
      <c r="KRL264" s="337"/>
      <c r="KRM264" s="307"/>
      <c r="KRN264" s="336"/>
      <c r="KRO264" s="309"/>
      <c r="KRP264" s="337"/>
      <c r="KRQ264" s="307"/>
      <c r="KRR264" s="336"/>
      <c r="KRS264" s="309"/>
      <c r="KRT264" s="337"/>
      <c r="KRU264" s="307"/>
      <c r="KRV264" s="336"/>
      <c r="KRW264" s="309"/>
      <c r="KRX264" s="337"/>
      <c r="KRY264" s="307"/>
      <c r="KRZ264" s="336"/>
      <c r="KSA264" s="309"/>
      <c r="KSB264" s="337"/>
      <c r="KSC264" s="307"/>
      <c r="KSD264" s="336"/>
      <c r="KSE264" s="309"/>
      <c r="KSF264" s="337"/>
      <c r="KSG264" s="307"/>
      <c r="KSH264" s="336"/>
      <c r="KSI264" s="309"/>
      <c r="KSJ264" s="337"/>
      <c r="KSK264" s="307"/>
      <c r="KSL264" s="336"/>
      <c r="KSM264" s="309"/>
      <c r="KSN264" s="337"/>
      <c r="KSO264" s="307"/>
      <c r="KSP264" s="336"/>
      <c r="KSQ264" s="309"/>
      <c r="KSR264" s="337"/>
      <c r="KSS264" s="307"/>
      <c r="KST264" s="336"/>
      <c r="KSU264" s="309"/>
      <c r="KSV264" s="337"/>
      <c r="KSW264" s="307"/>
      <c r="KSX264" s="336"/>
      <c r="KSY264" s="309"/>
      <c r="KSZ264" s="337"/>
      <c r="KTA264" s="307"/>
      <c r="KTB264" s="336"/>
      <c r="KTC264" s="309"/>
      <c r="KTD264" s="337"/>
      <c r="KTE264" s="307"/>
      <c r="KTF264" s="336"/>
      <c r="KTG264" s="309"/>
      <c r="KTH264" s="337"/>
      <c r="KTI264" s="307"/>
      <c r="KTJ264" s="336"/>
      <c r="KTK264" s="309"/>
      <c r="KTL264" s="337"/>
      <c r="KTM264" s="307"/>
      <c r="KTN264" s="336"/>
      <c r="KTO264" s="309"/>
      <c r="KTP264" s="337"/>
      <c r="KTQ264" s="307"/>
      <c r="KTR264" s="336"/>
      <c r="KTS264" s="309"/>
      <c r="KTT264" s="337"/>
      <c r="KTU264" s="307"/>
      <c r="KTV264" s="336"/>
      <c r="KTW264" s="309"/>
      <c r="KTX264" s="337"/>
      <c r="KTY264" s="307"/>
      <c r="KTZ264" s="336"/>
      <c r="KUA264" s="309"/>
      <c r="KUB264" s="337"/>
      <c r="KUC264" s="307"/>
      <c r="KUD264" s="336"/>
      <c r="KUE264" s="309"/>
      <c r="KUF264" s="337"/>
      <c r="KUG264" s="307"/>
      <c r="KUH264" s="336"/>
      <c r="KUI264" s="309"/>
      <c r="KUJ264" s="337"/>
      <c r="KUK264" s="307"/>
      <c r="KUL264" s="336"/>
      <c r="KUM264" s="309"/>
      <c r="KUN264" s="337"/>
      <c r="KUO264" s="307"/>
      <c r="KUP264" s="336"/>
      <c r="KUQ264" s="309"/>
      <c r="KUR264" s="337"/>
      <c r="KUS264" s="307"/>
      <c r="KUT264" s="336"/>
      <c r="KUU264" s="309"/>
      <c r="KUV264" s="337"/>
      <c r="KUW264" s="307"/>
      <c r="KUX264" s="336"/>
      <c r="KUY264" s="309"/>
      <c r="KUZ264" s="337"/>
      <c r="KVA264" s="307"/>
      <c r="KVB264" s="336"/>
      <c r="KVC264" s="309"/>
      <c r="KVD264" s="337"/>
      <c r="KVE264" s="307"/>
      <c r="KVF264" s="336"/>
      <c r="KVG264" s="309"/>
      <c r="KVH264" s="337"/>
      <c r="KVI264" s="307"/>
      <c r="KVJ264" s="336"/>
      <c r="KVK264" s="309"/>
      <c r="KVL264" s="337"/>
      <c r="KVM264" s="307"/>
      <c r="KVN264" s="336"/>
      <c r="KVO264" s="309"/>
      <c r="KVP264" s="337"/>
      <c r="KVQ264" s="307"/>
      <c r="KVR264" s="336"/>
      <c r="KVS264" s="309"/>
      <c r="KVT264" s="337"/>
      <c r="KVU264" s="307"/>
      <c r="KVV264" s="336"/>
      <c r="KVW264" s="309"/>
      <c r="KVX264" s="337"/>
      <c r="KVY264" s="307"/>
      <c r="KVZ264" s="336"/>
      <c r="KWA264" s="309"/>
      <c r="KWB264" s="337"/>
      <c r="KWC264" s="307"/>
      <c r="KWD264" s="336"/>
      <c r="KWE264" s="309"/>
      <c r="KWF264" s="337"/>
      <c r="KWG264" s="307"/>
      <c r="KWH264" s="336"/>
      <c r="KWI264" s="309"/>
      <c r="KWJ264" s="337"/>
      <c r="KWK264" s="307"/>
      <c r="KWL264" s="336"/>
      <c r="KWM264" s="309"/>
      <c r="KWN264" s="337"/>
      <c r="KWO264" s="307"/>
      <c r="KWP264" s="336"/>
      <c r="KWQ264" s="309"/>
      <c r="KWR264" s="337"/>
      <c r="KWS264" s="307"/>
      <c r="KWT264" s="336"/>
      <c r="KWU264" s="309"/>
      <c r="KWV264" s="337"/>
      <c r="KWW264" s="307"/>
      <c r="KWX264" s="336"/>
      <c r="KWY264" s="309"/>
      <c r="KWZ264" s="337"/>
      <c r="KXA264" s="307"/>
      <c r="KXB264" s="336"/>
      <c r="KXC264" s="309"/>
      <c r="KXD264" s="337"/>
      <c r="KXE264" s="307"/>
      <c r="KXF264" s="336"/>
      <c r="KXG264" s="309"/>
      <c r="KXH264" s="337"/>
      <c r="KXI264" s="307"/>
      <c r="KXJ264" s="336"/>
      <c r="KXK264" s="309"/>
      <c r="KXL264" s="337"/>
      <c r="KXM264" s="307"/>
      <c r="KXN264" s="336"/>
      <c r="KXO264" s="309"/>
      <c r="KXP264" s="337"/>
      <c r="KXQ264" s="307"/>
      <c r="KXR264" s="336"/>
      <c r="KXS264" s="309"/>
      <c r="KXT264" s="337"/>
      <c r="KXU264" s="307"/>
      <c r="KXV264" s="336"/>
      <c r="KXW264" s="309"/>
      <c r="KXX264" s="337"/>
      <c r="KXY264" s="307"/>
      <c r="KXZ264" s="336"/>
      <c r="KYA264" s="309"/>
      <c r="KYB264" s="337"/>
      <c r="KYC264" s="307"/>
      <c r="KYD264" s="336"/>
      <c r="KYE264" s="309"/>
      <c r="KYF264" s="337"/>
      <c r="KYG264" s="307"/>
      <c r="KYH264" s="336"/>
      <c r="KYI264" s="309"/>
      <c r="KYJ264" s="337"/>
      <c r="KYK264" s="307"/>
      <c r="KYL264" s="336"/>
      <c r="KYM264" s="309"/>
      <c r="KYN264" s="337"/>
      <c r="KYO264" s="307"/>
      <c r="KYP264" s="336"/>
      <c r="KYQ264" s="309"/>
      <c r="KYR264" s="337"/>
      <c r="KYS264" s="307"/>
      <c r="KYT264" s="336"/>
      <c r="KYU264" s="309"/>
      <c r="KYV264" s="337"/>
      <c r="KYW264" s="307"/>
      <c r="KYX264" s="336"/>
      <c r="KYY264" s="309"/>
      <c r="KYZ264" s="337"/>
      <c r="KZA264" s="307"/>
      <c r="KZB264" s="336"/>
      <c r="KZC264" s="309"/>
      <c r="KZD264" s="337"/>
      <c r="KZE264" s="307"/>
      <c r="KZF264" s="336"/>
      <c r="KZG264" s="309"/>
      <c r="KZH264" s="337"/>
      <c r="KZI264" s="307"/>
      <c r="KZJ264" s="336"/>
      <c r="KZK264" s="309"/>
      <c r="KZL264" s="337"/>
      <c r="KZM264" s="307"/>
      <c r="KZN264" s="336"/>
      <c r="KZO264" s="309"/>
      <c r="KZP264" s="337"/>
      <c r="KZQ264" s="307"/>
      <c r="KZR264" s="336"/>
      <c r="KZS264" s="309"/>
      <c r="KZT264" s="337"/>
      <c r="KZU264" s="307"/>
      <c r="KZV264" s="336"/>
      <c r="KZW264" s="309"/>
      <c r="KZX264" s="337"/>
      <c r="KZY264" s="307"/>
      <c r="KZZ264" s="336"/>
      <c r="LAA264" s="309"/>
      <c r="LAB264" s="337"/>
      <c r="LAC264" s="307"/>
      <c r="LAD264" s="336"/>
      <c r="LAE264" s="309"/>
      <c r="LAF264" s="337"/>
      <c r="LAG264" s="307"/>
      <c r="LAH264" s="336"/>
      <c r="LAI264" s="309"/>
      <c r="LAJ264" s="337"/>
      <c r="LAK264" s="307"/>
      <c r="LAL264" s="336"/>
      <c r="LAM264" s="309"/>
      <c r="LAN264" s="337"/>
      <c r="LAO264" s="307"/>
      <c r="LAP264" s="336"/>
      <c r="LAQ264" s="309"/>
      <c r="LAR264" s="337"/>
      <c r="LAS264" s="307"/>
      <c r="LAT264" s="336"/>
      <c r="LAU264" s="309"/>
      <c r="LAV264" s="337"/>
      <c r="LAW264" s="307"/>
      <c r="LAX264" s="336"/>
      <c r="LAY264" s="309"/>
      <c r="LAZ264" s="337"/>
      <c r="LBA264" s="307"/>
      <c r="LBB264" s="336"/>
      <c r="LBC264" s="309"/>
      <c r="LBD264" s="337"/>
      <c r="LBE264" s="307"/>
      <c r="LBF264" s="336"/>
      <c r="LBG264" s="309"/>
      <c r="LBH264" s="337"/>
      <c r="LBI264" s="307"/>
      <c r="LBJ264" s="336"/>
      <c r="LBK264" s="309"/>
      <c r="LBL264" s="337"/>
      <c r="LBM264" s="307"/>
      <c r="LBN264" s="336"/>
      <c r="LBO264" s="309"/>
      <c r="LBP264" s="337"/>
      <c r="LBQ264" s="307"/>
      <c r="LBR264" s="336"/>
      <c r="LBS264" s="309"/>
      <c r="LBT264" s="337"/>
      <c r="LBU264" s="307"/>
      <c r="LBV264" s="336"/>
      <c r="LBW264" s="309"/>
      <c r="LBX264" s="337"/>
      <c r="LBY264" s="307"/>
      <c r="LBZ264" s="336"/>
      <c r="LCA264" s="309"/>
      <c r="LCB264" s="337"/>
      <c r="LCC264" s="307"/>
      <c r="LCD264" s="336"/>
      <c r="LCE264" s="309"/>
      <c r="LCF264" s="337"/>
      <c r="LCG264" s="307"/>
      <c r="LCH264" s="336"/>
      <c r="LCI264" s="309"/>
      <c r="LCJ264" s="337"/>
      <c r="LCK264" s="307"/>
      <c r="LCL264" s="336"/>
      <c r="LCM264" s="309"/>
      <c r="LCN264" s="337"/>
      <c r="LCO264" s="307"/>
      <c r="LCP264" s="336"/>
      <c r="LCQ264" s="309"/>
      <c r="LCR264" s="337"/>
      <c r="LCS264" s="307"/>
      <c r="LCT264" s="336"/>
      <c r="LCU264" s="309"/>
      <c r="LCV264" s="337"/>
      <c r="LCW264" s="307"/>
      <c r="LCX264" s="336"/>
      <c r="LCY264" s="309"/>
      <c r="LCZ264" s="337"/>
      <c r="LDA264" s="307"/>
      <c r="LDB264" s="336"/>
      <c r="LDC264" s="309"/>
      <c r="LDD264" s="337"/>
      <c r="LDE264" s="307"/>
      <c r="LDF264" s="336"/>
      <c r="LDG264" s="309"/>
      <c r="LDH264" s="337"/>
      <c r="LDI264" s="307"/>
      <c r="LDJ264" s="336"/>
      <c r="LDK264" s="309"/>
      <c r="LDL264" s="337"/>
      <c r="LDM264" s="307"/>
      <c r="LDN264" s="336"/>
      <c r="LDO264" s="309"/>
      <c r="LDP264" s="337"/>
      <c r="LDQ264" s="307"/>
      <c r="LDR264" s="336"/>
      <c r="LDS264" s="309"/>
      <c r="LDT264" s="337"/>
      <c r="LDU264" s="307"/>
      <c r="LDV264" s="336"/>
      <c r="LDW264" s="309"/>
      <c r="LDX264" s="337"/>
      <c r="LDY264" s="307"/>
      <c r="LDZ264" s="336"/>
      <c r="LEA264" s="309"/>
      <c r="LEB264" s="337"/>
      <c r="LEC264" s="307"/>
      <c r="LED264" s="336"/>
      <c r="LEE264" s="309"/>
      <c r="LEF264" s="337"/>
      <c r="LEG264" s="307"/>
      <c r="LEH264" s="336"/>
      <c r="LEI264" s="309"/>
      <c r="LEJ264" s="337"/>
      <c r="LEK264" s="307"/>
      <c r="LEL264" s="336"/>
      <c r="LEM264" s="309"/>
      <c r="LEN264" s="337"/>
      <c r="LEO264" s="307"/>
      <c r="LEP264" s="336"/>
      <c r="LEQ264" s="309"/>
      <c r="LER264" s="337"/>
      <c r="LES264" s="307"/>
      <c r="LET264" s="336"/>
      <c r="LEU264" s="309"/>
      <c r="LEV264" s="337"/>
      <c r="LEW264" s="307"/>
      <c r="LEX264" s="336"/>
      <c r="LEY264" s="309"/>
      <c r="LEZ264" s="337"/>
      <c r="LFA264" s="307"/>
      <c r="LFB264" s="336"/>
      <c r="LFC264" s="309"/>
      <c r="LFD264" s="337"/>
      <c r="LFE264" s="307"/>
      <c r="LFF264" s="336"/>
      <c r="LFG264" s="309"/>
      <c r="LFH264" s="337"/>
      <c r="LFI264" s="307"/>
      <c r="LFJ264" s="336"/>
      <c r="LFK264" s="309"/>
      <c r="LFL264" s="337"/>
      <c r="LFM264" s="307"/>
      <c r="LFN264" s="336"/>
      <c r="LFO264" s="309"/>
      <c r="LFP264" s="337"/>
      <c r="LFQ264" s="307"/>
      <c r="LFR264" s="336"/>
      <c r="LFS264" s="309"/>
      <c r="LFT264" s="337"/>
      <c r="LFU264" s="307"/>
      <c r="LFV264" s="336"/>
      <c r="LFW264" s="309"/>
      <c r="LFX264" s="337"/>
      <c r="LFY264" s="307"/>
      <c r="LFZ264" s="336"/>
      <c r="LGA264" s="309"/>
      <c r="LGB264" s="337"/>
      <c r="LGC264" s="307"/>
      <c r="LGD264" s="336"/>
      <c r="LGE264" s="309"/>
      <c r="LGF264" s="337"/>
      <c r="LGG264" s="307"/>
      <c r="LGH264" s="336"/>
      <c r="LGI264" s="309"/>
      <c r="LGJ264" s="337"/>
      <c r="LGK264" s="307"/>
      <c r="LGL264" s="336"/>
      <c r="LGM264" s="309"/>
      <c r="LGN264" s="337"/>
      <c r="LGO264" s="307"/>
      <c r="LGP264" s="336"/>
      <c r="LGQ264" s="309"/>
      <c r="LGR264" s="337"/>
      <c r="LGS264" s="307"/>
      <c r="LGT264" s="336"/>
      <c r="LGU264" s="309"/>
      <c r="LGV264" s="337"/>
      <c r="LGW264" s="307"/>
      <c r="LGX264" s="336"/>
      <c r="LGY264" s="309"/>
      <c r="LGZ264" s="337"/>
      <c r="LHA264" s="307"/>
      <c r="LHB264" s="336"/>
      <c r="LHC264" s="309"/>
      <c r="LHD264" s="337"/>
      <c r="LHE264" s="307"/>
      <c r="LHF264" s="336"/>
      <c r="LHG264" s="309"/>
      <c r="LHH264" s="337"/>
      <c r="LHI264" s="307"/>
      <c r="LHJ264" s="336"/>
      <c r="LHK264" s="309"/>
      <c r="LHL264" s="337"/>
      <c r="LHM264" s="307"/>
      <c r="LHN264" s="336"/>
      <c r="LHO264" s="309"/>
      <c r="LHP264" s="337"/>
      <c r="LHQ264" s="307"/>
      <c r="LHR264" s="336"/>
      <c r="LHS264" s="309"/>
      <c r="LHT264" s="337"/>
      <c r="LHU264" s="307"/>
      <c r="LHV264" s="336"/>
      <c r="LHW264" s="309"/>
      <c r="LHX264" s="337"/>
      <c r="LHY264" s="307"/>
      <c r="LHZ264" s="336"/>
      <c r="LIA264" s="309"/>
      <c r="LIB264" s="337"/>
      <c r="LIC264" s="307"/>
      <c r="LID264" s="336"/>
      <c r="LIE264" s="309"/>
      <c r="LIF264" s="337"/>
      <c r="LIG264" s="307"/>
      <c r="LIH264" s="336"/>
      <c r="LII264" s="309"/>
      <c r="LIJ264" s="337"/>
      <c r="LIK264" s="307"/>
      <c r="LIL264" s="336"/>
      <c r="LIM264" s="309"/>
      <c r="LIN264" s="337"/>
      <c r="LIO264" s="307"/>
      <c r="LIP264" s="336"/>
      <c r="LIQ264" s="309"/>
      <c r="LIR264" s="337"/>
      <c r="LIS264" s="307"/>
      <c r="LIT264" s="336"/>
      <c r="LIU264" s="309"/>
      <c r="LIV264" s="337"/>
      <c r="LIW264" s="307"/>
      <c r="LIX264" s="336"/>
      <c r="LIY264" s="309"/>
      <c r="LIZ264" s="337"/>
      <c r="LJA264" s="307"/>
      <c r="LJB264" s="336"/>
      <c r="LJC264" s="309"/>
      <c r="LJD264" s="337"/>
      <c r="LJE264" s="307"/>
      <c r="LJF264" s="336"/>
      <c r="LJG264" s="309"/>
      <c r="LJH264" s="337"/>
      <c r="LJI264" s="307"/>
      <c r="LJJ264" s="336"/>
      <c r="LJK264" s="309"/>
      <c r="LJL264" s="337"/>
      <c r="LJM264" s="307"/>
      <c r="LJN264" s="336"/>
      <c r="LJO264" s="309"/>
      <c r="LJP264" s="337"/>
      <c r="LJQ264" s="307"/>
      <c r="LJR264" s="336"/>
      <c r="LJS264" s="309"/>
      <c r="LJT264" s="337"/>
      <c r="LJU264" s="307"/>
      <c r="LJV264" s="336"/>
      <c r="LJW264" s="309"/>
      <c r="LJX264" s="337"/>
      <c r="LJY264" s="307"/>
      <c r="LJZ264" s="336"/>
      <c r="LKA264" s="309"/>
      <c r="LKB264" s="337"/>
      <c r="LKC264" s="307"/>
      <c r="LKD264" s="336"/>
      <c r="LKE264" s="309"/>
      <c r="LKF264" s="337"/>
      <c r="LKG264" s="307"/>
      <c r="LKH264" s="336"/>
      <c r="LKI264" s="309"/>
      <c r="LKJ264" s="337"/>
      <c r="LKK264" s="307"/>
      <c r="LKL264" s="336"/>
      <c r="LKM264" s="309"/>
      <c r="LKN264" s="337"/>
      <c r="LKO264" s="307"/>
      <c r="LKP264" s="336"/>
      <c r="LKQ264" s="309"/>
      <c r="LKR264" s="337"/>
      <c r="LKS264" s="307"/>
      <c r="LKT264" s="336"/>
      <c r="LKU264" s="309"/>
      <c r="LKV264" s="337"/>
      <c r="LKW264" s="307"/>
      <c r="LKX264" s="336"/>
      <c r="LKY264" s="309"/>
      <c r="LKZ264" s="337"/>
      <c r="LLA264" s="307"/>
      <c r="LLB264" s="336"/>
      <c r="LLC264" s="309"/>
      <c r="LLD264" s="337"/>
      <c r="LLE264" s="307"/>
      <c r="LLF264" s="336"/>
      <c r="LLG264" s="309"/>
      <c r="LLH264" s="337"/>
      <c r="LLI264" s="307"/>
      <c r="LLJ264" s="336"/>
      <c r="LLK264" s="309"/>
      <c r="LLL264" s="337"/>
      <c r="LLM264" s="307"/>
      <c r="LLN264" s="336"/>
      <c r="LLO264" s="309"/>
      <c r="LLP264" s="337"/>
      <c r="LLQ264" s="307"/>
      <c r="LLR264" s="336"/>
      <c r="LLS264" s="309"/>
      <c r="LLT264" s="337"/>
      <c r="LLU264" s="307"/>
      <c r="LLV264" s="336"/>
      <c r="LLW264" s="309"/>
      <c r="LLX264" s="337"/>
      <c r="LLY264" s="307"/>
      <c r="LLZ264" s="336"/>
      <c r="LMA264" s="309"/>
      <c r="LMB264" s="337"/>
      <c r="LMC264" s="307"/>
      <c r="LMD264" s="336"/>
      <c r="LME264" s="309"/>
      <c r="LMF264" s="337"/>
      <c r="LMG264" s="307"/>
      <c r="LMH264" s="336"/>
      <c r="LMI264" s="309"/>
      <c r="LMJ264" s="337"/>
      <c r="LMK264" s="307"/>
      <c r="LML264" s="336"/>
      <c r="LMM264" s="309"/>
      <c r="LMN264" s="337"/>
      <c r="LMO264" s="307"/>
      <c r="LMP264" s="336"/>
      <c r="LMQ264" s="309"/>
      <c r="LMR264" s="337"/>
      <c r="LMS264" s="307"/>
      <c r="LMT264" s="336"/>
      <c r="LMU264" s="309"/>
      <c r="LMV264" s="337"/>
      <c r="LMW264" s="307"/>
      <c r="LMX264" s="336"/>
      <c r="LMY264" s="309"/>
      <c r="LMZ264" s="337"/>
      <c r="LNA264" s="307"/>
      <c r="LNB264" s="336"/>
      <c r="LNC264" s="309"/>
      <c r="LND264" s="337"/>
      <c r="LNE264" s="307"/>
      <c r="LNF264" s="336"/>
      <c r="LNG264" s="309"/>
      <c r="LNH264" s="337"/>
      <c r="LNI264" s="307"/>
      <c r="LNJ264" s="336"/>
      <c r="LNK264" s="309"/>
      <c r="LNL264" s="337"/>
      <c r="LNM264" s="307"/>
      <c r="LNN264" s="336"/>
      <c r="LNO264" s="309"/>
      <c r="LNP264" s="337"/>
      <c r="LNQ264" s="307"/>
      <c r="LNR264" s="336"/>
      <c r="LNS264" s="309"/>
      <c r="LNT264" s="337"/>
      <c r="LNU264" s="307"/>
      <c r="LNV264" s="336"/>
      <c r="LNW264" s="309"/>
      <c r="LNX264" s="337"/>
      <c r="LNY264" s="307"/>
      <c r="LNZ264" s="336"/>
      <c r="LOA264" s="309"/>
      <c r="LOB264" s="337"/>
      <c r="LOC264" s="307"/>
      <c r="LOD264" s="336"/>
      <c r="LOE264" s="309"/>
      <c r="LOF264" s="337"/>
      <c r="LOG264" s="307"/>
      <c r="LOH264" s="336"/>
      <c r="LOI264" s="309"/>
      <c r="LOJ264" s="337"/>
      <c r="LOK264" s="307"/>
      <c r="LOL264" s="336"/>
      <c r="LOM264" s="309"/>
      <c r="LON264" s="337"/>
      <c r="LOO264" s="307"/>
      <c r="LOP264" s="336"/>
      <c r="LOQ264" s="309"/>
      <c r="LOR264" s="337"/>
      <c r="LOS264" s="307"/>
      <c r="LOT264" s="336"/>
      <c r="LOU264" s="309"/>
      <c r="LOV264" s="337"/>
      <c r="LOW264" s="307"/>
      <c r="LOX264" s="336"/>
      <c r="LOY264" s="309"/>
      <c r="LOZ264" s="337"/>
      <c r="LPA264" s="307"/>
      <c r="LPB264" s="336"/>
      <c r="LPC264" s="309"/>
      <c r="LPD264" s="337"/>
      <c r="LPE264" s="307"/>
      <c r="LPF264" s="336"/>
      <c r="LPG264" s="309"/>
      <c r="LPH264" s="337"/>
      <c r="LPI264" s="307"/>
      <c r="LPJ264" s="336"/>
      <c r="LPK264" s="309"/>
      <c r="LPL264" s="337"/>
      <c r="LPM264" s="307"/>
      <c r="LPN264" s="336"/>
      <c r="LPO264" s="309"/>
      <c r="LPP264" s="337"/>
      <c r="LPQ264" s="307"/>
      <c r="LPR264" s="336"/>
      <c r="LPS264" s="309"/>
      <c r="LPT264" s="337"/>
      <c r="LPU264" s="307"/>
      <c r="LPV264" s="336"/>
      <c r="LPW264" s="309"/>
      <c r="LPX264" s="337"/>
      <c r="LPY264" s="307"/>
      <c r="LPZ264" s="336"/>
      <c r="LQA264" s="309"/>
      <c r="LQB264" s="337"/>
      <c r="LQC264" s="307"/>
      <c r="LQD264" s="336"/>
      <c r="LQE264" s="309"/>
      <c r="LQF264" s="337"/>
      <c r="LQG264" s="307"/>
      <c r="LQH264" s="336"/>
      <c r="LQI264" s="309"/>
      <c r="LQJ264" s="337"/>
      <c r="LQK264" s="307"/>
      <c r="LQL264" s="336"/>
      <c r="LQM264" s="309"/>
      <c r="LQN264" s="337"/>
      <c r="LQO264" s="307"/>
      <c r="LQP264" s="336"/>
      <c r="LQQ264" s="309"/>
      <c r="LQR264" s="337"/>
      <c r="LQS264" s="307"/>
      <c r="LQT264" s="336"/>
      <c r="LQU264" s="309"/>
      <c r="LQV264" s="337"/>
      <c r="LQW264" s="307"/>
      <c r="LQX264" s="336"/>
      <c r="LQY264" s="309"/>
      <c r="LQZ264" s="337"/>
      <c r="LRA264" s="307"/>
      <c r="LRB264" s="336"/>
      <c r="LRC264" s="309"/>
      <c r="LRD264" s="337"/>
      <c r="LRE264" s="307"/>
      <c r="LRF264" s="336"/>
      <c r="LRG264" s="309"/>
      <c r="LRH264" s="337"/>
      <c r="LRI264" s="307"/>
      <c r="LRJ264" s="336"/>
      <c r="LRK264" s="309"/>
      <c r="LRL264" s="337"/>
      <c r="LRM264" s="307"/>
      <c r="LRN264" s="336"/>
      <c r="LRO264" s="309"/>
      <c r="LRP264" s="337"/>
      <c r="LRQ264" s="307"/>
      <c r="LRR264" s="336"/>
      <c r="LRS264" s="309"/>
      <c r="LRT264" s="337"/>
      <c r="LRU264" s="307"/>
      <c r="LRV264" s="336"/>
      <c r="LRW264" s="309"/>
      <c r="LRX264" s="337"/>
      <c r="LRY264" s="307"/>
      <c r="LRZ264" s="336"/>
      <c r="LSA264" s="309"/>
      <c r="LSB264" s="337"/>
      <c r="LSC264" s="307"/>
      <c r="LSD264" s="336"/>
      <c r="LSE264" s="309"/>
      <c r="LSF264" s="337"/>
      <c r="LSG264" s="307"/>
      <c r="LSH264" s="336"/>
      <c r="LSI264" s="309"/>
      <c r="LSJ264" s="337"/>
      <c r="LSK264" s="307"/>
      <c r="LSL264" s="336"/>
      <c r="LSM264" s="309"/>
      <c r="LSN264" s="337"/>
      <c r="LSO264" s="307"/>
      <c r="LSP264" s="336"/>
      <c r="LSQ264" s="309"/>
      <c r="LSR264" s="337"/>
      <c r="LSS264" s="307"/>
      <c r="LST264" s="336"/>
      <c r="LSU264" s="309"/>
      <c r="LSV264" s="337"/>
      <c r="LSW264" s="307"/>
      <c r="LSX264" s="336"/>
      <c r="LSY264" s="309"/>
      <c r="LSZ264" s="337"/>
      <c r="LTA264" s="307"/>
      <c r="LTB264" s="336"/>
      <c r="LTC264" s="309"/>
      <c r="LTD264" s="337"/>
      <c r="LTE264" s="307"/>
      <c r="LTF264" s="336"/>
      <c r="LTG264" s="309"/>
      <c r="LTH264" s="337"/>
      <c r="LTI264" s="307"/>
      <c r="LTJ264" s="336"/>
      <c r="LTK264" s="309"/>
      <c r="LTL264" s="337"/>
      <c r="LTM264" s="307"/>
      <c r="LTN264" s="336"/>
      <c r="LTO264" s="309"/>
      <c r="LTP264" s="337"/>
      <c r="LTQ264" s="307"/>
      <c r="LTR264" s="336"/>
      <c r="LTS264" s="309"/>
      <c r="LTT264" s="337"/>
      <c r="LTU264" s="307"/>
      <c r="LTV264" s="336"/>
      <c r="LTW264" s="309"/>
      <c r="LTX264" s="337"/>
      <c r="LTY264" s="307"/>
      <c r="LTZ264" s="336"/>
      <c r="LUA264" s="309"/>
      <c r="LUB264" s="337"/>
      <c r="LUC264" s="307"/>
      <c r="LUD264" s="336"/>
      <c r="LUE264" s="309"/>
      <c r="LUF264" s="337"/>
      <c r="LUG264" s="307"/>
      <c r="LUH264" s="336"/>
      <c r="LUI264" s="309"/>
      <c r="LUJ264" s="337"/>
      <c r="LUK264" s="307"/>
      <c r="LUL264" s="336"/>
      <c r="LUM264" s="309"/>
      <c r="LUN264" s="337"/>
      <c r="LUO264" s="307"/>
      <c r="LUP264" s="336"/>
      <c r="LUQ264" s="309"/>
      <c r="LUR264" s="337"/>
      <c r="LUS264" s="307"/>
      <c r="LUT264" s="336"/>
      <c r="LUU264" s="309"/>
      <c r="LUV264" s="337"/>
      <c r="LUW264" s="307"/>
      <c r="LUX264" s="336"/>
      <c r="LUY264" s="309"/>
      <c r="LUZ264" s="337"/>
      <c r="LVA264" s="307"/>
      <c r="LVB264" s="336"/>
      <c r="LVC264" s="309"/>
      <c r="LVD264" s="337"/>
      <c r="LVE264" s="307"/>
      <c r="LVF264" s="336"/>
      <c r="LVG264" s="309"/>
      <c r="LVH264" s="337"/>
      <c r="LVI264" s="307"/>
      <c r="LVJ264" s="336"/>
      <c r="LVK264" s="309"/>
      <c r="LVL264" s="337"/>
      <c r="LVM264" s="307"/>
      <c r="LVN264" s="336"/>
      <c r="LVO264" s="309"/>
      <c r="LVP264" s="337"/>
      <c r="LVQ264" s="307"/>
      <c r="LVR264" s="336"/>
      <c r="LVS264" s="309"/>
      <c r="LVT264" s="337"/>
      <c r="LVU264" s="307"/>
      <c r="LVV264" s="336"/>
      <c r="LVW264" s="309"/>
      <c r="LVX264" s="337"/>
      <c r="LVY264" s="307"/>
      <c r="LVZ264" s="336"/>
      <c r="LWA264" s="309"/>
      <c r="LWB264" s="337"/>
      <c r="LWC264" s="307"/>
      <c r="LWD264" s="336"/>
      <c r="LWE264" s="309"/>
      <c r="LWF264" s="337"/>
      <c r="LWG264" s="307"/>
      <c r="LWH264" s="336"/>
      <c r="LWI264" s="309"/>
      <c r="LWJ264" s="337"/>
      <c r="LWK264" s="307"/>
      <c r="LWL264" s="336"/>
      <c r="LWM264" s="309"/>
      <c r="LWN264" s="337"/>
      <c r="LWO264" s="307"/>
      <c r="LWP264" s="336"/>
      <c r="LWQ264" s="309"/>
      <c r="LWR264" s="337"/>
      <c r="LWS264" s="307"/>
      <c r="LWT264" s="336"/>
      <c r="LWU264" s="309"/>
      <c r="LWV264" s="337"/>
      <c r="LWW264" s="307"/>
      <c r="LWX264" s="336"/>
      <c r="LWY264" s="309"/>
      <c r="LWZ264" s="337"/>
      <c r="LXA264" s="307"/>
      <c r="LXB264" s="336"/>
      <c r="LXC264" s="309"/>
      <c r="LXD264" s="337"/>
      <c r="LXE264" s="307"/>
      <c r="LXF264" s="336"/>
      <c r="LXG264" s="309"/>
      <c r="LXH264" s="337"/>
      <c r="LXI264" s="307"/>
      <c r="LXJ264" s="336"/>
      <c r="LXK264" s="309"/>
      <c r="LXL264" s="337"/>
      <c r="LXM264" s="307"/>
      <c r="LXN264" s="336"/>
      <c r="LXO264" s="309"/>
      <c r="LXP264" s="337"/>
      <c r="LXQ264" s="307"/>
      <c r="LXR264" s="336"/>
      <c r="LXS264" s="309"/>
      <c r="LXT264" s="337"/>
      <c r="LXU264" s="307"/>
      <c r="LXV264" s="336"/>
      <c r="LXW264" s="309"/>
      <c r="LXX264" s="337"/>
      <c r="LXY264" s="307"/>
      <c r="LXZ264" s="336"/>
      <c r="LYA264" s="309"/>
      <c r="LYB264" s="337"/>
      <c r="LYC264" s="307"/>
      <c r="LYD264" s="336"/>
      <c r="LYE264" s="309"/>
      <c r="LYF264" s="337"/>
      <c r="LYG264" s="307"/>
      <c r="LYH264" s="336"/>
      <c r="LYI264" s="309"/>
      <c r="LYJ264" s="337"/>
      <c r="LYK264" s="307"/>
      <c r="LYL264" s="336"/>
      <c r="LYM264" s="309"/>
      <c r="LYN264" s="337"/>
      <c r="LYO264" s="307"/>
      <c r="LYP264" s="336"/>
      <c r="LYQ264" s="309"/>
      <c r="LYR264" s="337"/>
      <c r="LYS264" s="307"/>
      <c r="LYT264" s="336"/>
      <c r="LYU264" s="309"/>
      <c r="LYV264" s="337"/>
      <c r="LYW264" s="307"/>
      <c r="LYX264" s="336"/>
      <c r="LYY264" s="309"/>
      <c r="LYZ264" s="337"/>
      <c r="LZA264" s="307"/>
      <c r="LZB264" s="336"/>
      <c r="LZC264" s="309"/>
      <c r="LZD264" s="337"/>
      <c r="LZE264" s="307"/>
      <c r="LZF264" s="336"/>
      <c r="LZG264" s="309"/>
      <c r="LZH264" s="337"/>
      <c r="LZI264" s="307"/>
      <c r="LZJ264" s="336"/>
      <c r="LZK264" s="309"/>
      <c r="LZL264" s="337"/>
      <c r="LZM264" s="307"/>
      <c r="LZN264" s="336"/>
      <c r="LZO264" s="309"/>
      <c r="LZP264" s="337"/>
      <c r="LZQ264" s="307"/>
      <c r="LZR264" s="336"/>
      <c r="LZS264" s="309"/>
      <c r="LZT264" s="337"/>
      <c r="LZU264" s="307"/>
      <c r="LZV264" s="336"/>
      <c r="LZW264" s="309"/>
      <c r="LZX264" s="337"/>
      <c r="LZY264" s="307"/>
      <c r="LZZ264" s="336"/>
      <c r="MAA264" s="309"/>
      <c r="MAB264" s="337"/>
      <c r="MAC264" s="307"/>
      <c r="MAD264" s="336"/>
      <c r="MAE264" s="309"/>
      <c r="MAF264" s="337"/>
      <c r="MAG264" s="307"/>
      <c r="MAH264" s="336"/>
      <c r="MAI264" s="309"/>
      <c r="MAJ264" s="337"/>
      <c r="MAK264" s="307"/>
      <c r="MAL264" s="336"/>
      <c r="MAM264" s="309"/>
      <c r="MAN264" s="337"/>
      <c r="MAO264" s="307"/>
      <c r="MAP264" s="336"/>
      <c r="MAQ264" s="309"/>
      <c r="MAR264" s="337"/>
      <c r="MAS264" s="307"/>
      <c r="MAT264" s="336"/>
      <c r="MAU264" s="309"/>
      <c r="MAV264" s="337"/>
      <c r="MAW264" s="307"/>
      <c r="MAX264" s="336"/>
      <c r="MAY264" s="309"/>
      <c r="MAZ264" s="337"/>
      <c r="MBA264" s="307"/>
      <c r="MBB264" s="336"/>
      <c r="MBC264" s="309"/>
      <c r="MBD264" s="337"/>
      <c r="MBE264" s="307"/>
      <c r="MBF264" s="336"/>
      <c r="MBG264" s="309"/>
      <c r="MBH264" s="337"/>
      <c r="MBI264" s="307"/>
      <c r="MBJ264" s="336"/>
      <c r="MBK264" s="309"/>
      <c r="MBL264" s="337"/>
      <c r="MBM264" s="307"/>
      <c r="MBN264" s="336"/>
      <c r="MBO264" s="309"/>
      <c r="MBP264" s="337"/>
      <c r="MBQ264" s="307"/>
      <c r="MBR264" s="336"/>
      <c r="MBS264" s="309"/>
      <c r="MBT264" s="337"/>
      <c r="MBU264" s="307"/>
      <c r="MBV264" s="336"/>
      <c r="MBW264" s="309"/>
      <c r="MBX264" s="337"/>
      <c r="MBY264" s="307"/>
      <c r="MBZ264" s="336"/>
      <c r="MCA264" s="309"/>
      <c r="MCB264" s="337"/>
      <c r="MCC264" s="307"/>
      <c r="MCD264" s="336"/>
      <c r="MCE264" s="309"/>
      <c r="MCF264" s="337"/>
      <c r="MCG264" s="307"/>
      <c r="MCH264" s="336"/>
      <c r="MCI264" s="309"/>
      <c r="MCJ264" s="337"/>
      <c r="MCK264" s="307"/>
      <c r="MCL264" s="336"/>
      <c r="MCM264" s="309"/>
      <c r="MCN264" s="337"/>
      <c r="MCO264" s="307"/>
      <c r="MCP264" s="336"/>
      <c r="MCQ264" s="309"/>
      <c r="MCR264" s="337"/>
      <c r="MCS264" s="307"/>
      <c r="MCT264" s="336"/>
      <c r="MCU264" s="309"/>
      <c r="MCV264" s="337"/>
      <c r="MCW264" s="307"/>
      <c r="MCX264" s="336"/>
      <c r="MCY264" s="309"/>
      <c r="MCZ264" s="337"/>
      <c r="MDA264" s="307"/>
      <c r="MDB264" s="336"/>
      <c r="MDC264" s="309"/>
      <c r="MDD264" s="337"/>
      <c r="MDE264" s="307"/>
      <c r="MDF264" s="336"/>
      <c r="MDG264" s="309"/>
      <c r="MDH264" s="337"/>
      <c r="MDI264" s="307"/>
      <c r="MDJ264" s="336"/>
      <c r="MDK264" s="309"/>
      <c r="MDL264" s="337"/>
      <c r="MDM264" s="307"/>
      <c r="MDN264" s="336"/>
      <c r="MDO264" s="309"/>
      <c r="MDP264" s="337"/>
      <c r="MDQ264" s="307"/>
      <c r="MDR264" s="336"/>
      <c r="MDS264" s="309"/>
      <c r="MDT264" s="337"/>
      <c r="MDU264" s="307"/>
      <c r="MDV264" s="336"/>
      <c r="MDW264" s="309"/>
      <c r="MDX264" s="337"/>
      <c r="MDY264" s="307"/>
      <c r="MDZ264" s="336"/>
      <c r="MEA264" s="309"/>
      <c r="MEB264" s="337"/>
      <c r="MEC264" s="307"/>
      <c r="MED264" s="336"/>
      <c r="MEE264" s="309"/>
      <c r="MEF264" s="337"/>
      <c r="MEG264" s="307"/>
      <c r="MEH264" s="336"/>
      <c r="MEI264" s="309"/>
      <c r="MEJ264" s="337"/>
      <c r="MEK264" s="307"/>
      <c r="MEL264" s="336"/>
      <c r="MEM264" s="309"/>
      <c r="MEN264" s="337"/>
      <c r="MEO264" s="307"/>
      <c r="MEP264" s="336"/>
      <c r="MEQ264" s="309"/>
      <c r="MER264" s="337"/>
      <c r="MES264" s="307"/>
      <c r="MET264" s="336"/>
      <c r="MEU264" s="309"/>
      <c r="MEV264" s="337"/>
      <c r="MEW264" s="307"/>
      <c r="MEX264" s="336"/>
      <c r="MEY264" s="309"/>
      <c r="MEZ264" s="337"/>
      <c r="MFA264" s="307"/>
      <c r="MFB264" s="336"/>
      <c r="MFC264" s="309"/>
      <c r="MFD264" s="337"/>
      <c r="MFE264" s="307"/>
      <c r="MFF264" s="336"/>
      <c r="MFG264" s="309"/>
      <c r="MFH264" s="337"/>
      <c r="MFI264" s="307"/>
      <c r="MFJ264" s="336"/>
      <c r="MFK264" s="309"/>
      <c r="MFL264" s="337"/>
      <c r="MFM264" s="307"/>
      <c r="MFN264" s="336"/>
      <c r="MFO264" s="309"/>
      <c r="MFP264" s="337"/>
      <c r="MFQ264" s="307"/>
      <c r="MFR264" s="336"/>
      <c r="MFS264" s="309"/>
      <c r="MFT264" s="337"/>
      <c r="MFU264" s="307"/>
      <c r="MFV264" s="336"/>
      <c r="MFW264" s="309"/>
      <c r="MFX264" s="337"/>
      <c r="MFY264" s="307"/>
      <c r="MFZ264" s="336"/>
      <c r="MGA264" s="309"/>
      <c r="MGB264" s="337"/>
      <c r="MGC264" s="307"/>
      <c r="MGD264" s="336"/>
      <c r="MGE264" s="309"/>
      <c r="MGF264" s="337"/>
      <c r="MGG264" s="307"/>
      <c r="MGH264" s="336"/>
      <c r="MGI264" s="309"/>
      <c r="MGJ264" s="337"/>
      <c r="MGK264" s="307"/>
      <c r="MGL264" s="336"/>
      <c r="MGM264" s="309"/>
      <c r="MGN264" s="337"/>
      <c r="MGO264" s="307"/>
      <c r="MGP264" s="336"/>
      <c r="MGQ264" s="309"/>
      <c r="MGR264" s="337"/>
      <c r="MGS264" s="307"/>
      <c r="MGT264" s="336"/>
      <c r="MGU264" s="309"/>
      <c r="MGV264" s="337"/>
      <c r="MGW264" s="307"/>
      <c r="MGX264" s="336"/>
      <c r="MGY264" s="309"/>
      <c r="MGZ264" s="337"/>
      <c r="MHA264" s="307"/>
      <c r="MHB264" s="336"/>
      <c r="MHC264" s="309"/>
      <c r="MHD264" s="337"/>
      <c r="MHE264" s="307"/>
      <c r="MHF264" s="336"/>
      <c r="MHG264" s="309"/>
      <c r="MHH264" s="337"/>
      <c r="MHI264" s="307"/>
      <c r="MHJ264" s="336"/>
      <c r="MHK264" s="309"/>
      <c r="MHL264" s="337"/>
      <c r="MHM264" s="307"/>
      <c r="MHN264" s="336"/>
      <c r="MHO264" s="309"/>
      <c r="MHP264" s="337"/>
      <c r="MHQ264" s="307"/>
      <c r="MHR264" s="336"/>
      <c r="MHS264" s="309"/>
      <c r="MHT264" s="337"/>
      <c r="MHU264" s="307"/>
      <c r="MHV264" s="336"/>
      <c r="MHW264" s="309"/>
      <c r="MHX264" s="337"/>
      <c r="MHY264" s="307"/>
      <c r="MHZ264" s="336"/>
      <c r="MIA264" s="309"/>
      <c r="MIB264" s="337"/>
      <c r="MIC264" s="307"/>
      <c r="MID264" s="336"/>
      <c r="MIE264" s="309"/>
      <c r="MIF264" s="337"/>
      <c r="MIG264" s="307"/>
      <c r="MIH264" s="336"/>
      <c r="MII264" s="309"/>
      <c r="MIJ264" s="337"/>
      <c r="MIK264" s="307"/>
      <c r="MIL264" s="336"/>
      <c r="MIM264" s="309"/>
      <c r="MIN264" s="337"/>
      <c r="MIO264" s="307"/>
      <c r="MIP264" s="336"/>
      <c r="MIQ264" s="309"/>
      <c r="MIR264" s="337"/>
      <c r="MIS264" s="307"/>
      <c r="MIT264" s="336"/>
      <c r="MIU264" s="309"/>
      <c r="MIV264" s="337"/>
      <c r="MIW264" s="307"/>
      <c r="MIX264" s="336"/>
      <c r="MIY264" s="309"/>
      <c r="MIZ264" s="337"/>
      <c r="MJA264" s="307"/>
      <c r="MJB264" s="336"/>
      <c r="MJC264" s="309"/>
      <c r="MJD264" s="337"/>
      <c r="MJE264" s="307"/>
      <c r="MJF264" s="336"/>
      <c r="MJG264" s="309"/>
      <c r="MJH264" s="337"/>
      <c r="MJI264" s="307"/>
      <c r="MJJ264" s="336"/>
      <c r="MJK264" s="309"/>
      <c r="MJL264" s="337"/>
      <c r="MJM264" s="307"/>
      <c r="MJN264" s="336"/>
      <c r="MJO264" s="309"/>
      <c r="MJP264" s="337"/>
      <c r="MJQ264" s="307"/>
      <c r="MJR264" s="336"/>
      <c r="MJS264" s="309"/>
      <c r="MJT264" s="337"/>
      <c r="MJU264" s="307"/>
      <c r="MJV264" s="336"/>
      <c r="MJW264" s="309"/>
      <c r="MJX264" s="337"/>
      <c r="MJY264" s="307"/>
      <c r="MJZ264" s="336"/>
      <c r="MKA264" s="309"/>
      <c r="MKB264" s="337"/>
      <c r="MKC264" s="307"/>
      <c r="MKD264" s="336"/>
      <c r="MKE264" s="309"/>
      <c r="MKF264" s="337"/>
      <c r="MKG264" s="307"/>
      <c r="MKH264" s="336"/>
      <c r="MKI264" s="309"/>
      <c r="MKJ264" s="337"/>
      <c r="MKK264" s="307"/>
      <c r="MKL264" s="336"/>
      <c r="MKM264" s="309"/>
      <c r="MKN264" s="337"/>
      <c r="MKO264" s="307"/>
      <c r="MKP264" s="336"/>
      <c r="MKQ264" s="309"/>
      <c r="MKR264" s="337"/>
      <c r="MKS264" s="307"/>
      <c r="MKT264" s="336"/>
      <c r="MKU264" s="309"/>
      <c r="MKV264" s="337"/>
      <c r="MKW264" s="307"/>
      <c r="MKX264" s="336"/>
      <c r="MKY264" s="309"/>
      <c r="MKZ264" s="337"/>
      <c r="MLA264" s="307"/>
      <c r="MLB264" s="336"/>
      <c r="MLC264" s="309"/>
      <c r="MLD264" s="337"/>
      <c r="MLE264" s="307"/>
      <c r="MLF264" s="336"/>
      <c r="MLG264" s="309"/>
      <c r="MLH264" s="337"/>
      <c r="MLI264" s="307"/>
      <c r="MLJ264" s="336"/>
      <c r="MLK264" s="309"/>
      <c r="MLL264" s="337"/>
      <c r="MLM264" s="307"/>
      <c r="MLN264" s="336"/>
      <c r="MLO264" s="309"/>
      <c r="MLP264" s="337"/>
      <c r="MLQ264" s="307"/>
      <c r="MLR264" s="336"/>
      <c r="MLS264" s="309"/>
      <c r="MLT264" s="337"/>
      <c r="MLU264" s="307"/>
      <c r="MLV264" s="336"/>
      <c r="MLW264" s="309"/>
      <c r="MLX264" s="337"/>
      <c r="MLY264" s="307"/>
      <c r="MLZ264" s="336"/>
      <c r="MMA264" s="309"/>
      <c r="MMB264" s="337"/>
      <c r="MMC264" s="307"/>
      <c r="MMD264" s="336"/>
      <c r="MME264" s="309"/>
      <c r="MMF264" s="337"/>
      <c r="MMG264" s="307"/>
      <c r="MMH264" s="336"/>
      <c r="MMI264" s="309"/>
      <c r="MMJ264" s="337"/>
      <c r="MMK264" s="307"/>
      <c r="MML264" s="336"/>
      <c r="MMM264" s="309"/>
      <c r="MMN264" s="337"/>
      <c r="MMO264" s="307"/>
      <c r="MMP264" s="336"/>
      <c r="MMQ264" s="309"/>
      <c r="MMR264" s="337"/>
      <c r="MMS264" s="307"/>
      <c r="MMT264" s="336"/>
      <c r="MMU264" s="309"/>
      <c r="MMV264" s="337"/>
      <c r="MMW264" s="307"/>
      <c r="MMX264" s="336"/>
      <c r="MMY264" s="309"/>
      <c r="MMZ264" s="337"/>
      <c r="MNA264" s="307"/>
      <c r="MNB264" s="336"/>
      <c r="MNC264" s="309"/>
      <c r="MND264" s="337"/>
      <c r="MNE264" s="307"/>
      <c r="MNF264" s="336"/>
      <c r="MNG264" s="309"/>
      <c r="MNH264" s="337"/>
      <c r="MNI264" s="307"/>
      <c r="MNJ264" s="336"/>
      <c r="MNK264" s="309"/>
      <c r="MNL264" s="337"/>
      <c r="MNM264" s="307"/>
      <c r="MNN264" s="336"/>
      <c r="MNO264" s="309"/>
      <c r="MNP264" s="337"/>
      <c r="MNQ264" s="307"/>
      <c r="MNR264" s="336"/>
      <c r="MNS264" s="309"/>
      <c r="MNT264" s="337"/>
      <c r="MNU264" s="307"/>
      <c r="MNV264" s="336"/>
      <c r="MNW264" s="309"/>
      <c r="MNX264" s="337"/>
      <c r="MNY264" s="307"/>
      <c r="MNZ264" s="336"/>
      <c r="MOA264" s="309"/>
      <c r="MOB264" s="337"/>
      <c r="MOC264" s="307"/>
      <c r="MOD264" s="336"/>
      <c r="MOE264" s="309"/>
      <c r="MOF264" s="337"/>
      <c r="MOG264" s="307"/>
      <c r="MOH264" s="336"/>
      <c r="MOI264" s="309"/>
      <c r="MOJ264" s="337"/>
      <c r="MOK264" s="307"/>
      <c r="MOL264" s="336"/>
      <c r="MOM264" s="309"/>
      <c r="MON264" s="337"/>
      <c r="MOO264" s="307"/>
      <c r="MOP264" s="336"/>
      <c r="MOQ264" s="309"/>
      <c r="MOR264" s="337"/>
      <c r="MOS264" s="307"/>
      <c r="MOT264" s="336"/>
      <c r="MOU264" s="309"/>
      <c r="MOV264" s="337"/>
      <c r="MOW264" s="307"/>
      <c r="MOX264" s="336"/>
      <c r="MOY264" s="309"/>
      <c r="MOZ264" s="337"/>
      <c r="MPA264" s="307"/>
      <c r="MPB264" s="336"/>
      <c r="MPC264" s="309"/>
      <c r="MPD264" s="337"/>
      <c r="MPE264" s="307"/>
      <c r="MPF264" s="336"/>
      <c r="MPG264" s="309"/>
      <c r="MPH264" s="337"/>
      <c r="MPI264" s="307"/>
      <c r="MPJ264" s="336"/>
      <c r="MPK264" s="309"/>
      <c r="MPL264" s="337"/>
      <c r="MPM264" s="307"/>
      <c r="MPN264" s="336"/>
      <c r="MPO264" s="309"/>
      <c r="MPP264" s="337"/>
      <c r="MPQ264" s="307"/>
      <c r="MPR264" s="336"/>
      <c r="MPS264" s="309"/>
      <c r="MPT264" s="337"/>
      <c r="MPU264" s="307"/>
      <c r="MPV264" s="336"/>
      <c r="MPW264" s="309"/>
      <c r="MPX264" s="337"/>
      <c r="MPY264" s="307"/>
      <c r="MPZ264" s="336"/>
      <c r="MQA264" s="309"/>
      <c r="MQB264" s="337"/>
      <c r="MQC264" s="307"/>
      <c r="MQD264" s="336"/>
      <c r="MQE264" s="309"/>
      <c r="MQF264" s="337"/>
      <c r="MQG264" s="307"/>
      <c r="MQH264" s="336"/>
      <c r="MQI264" s="309"/>
      <c r="MQJ264" s="337"/>
      <c r="MQK264" s="307"/>
      <c r="MQL264" s="336"/>
      <c r="MQM264" s="309"/>
      <c r="MQN264" s="337"/>
      <c r="MQO264" s="307"/>
      <c r="MQP264" s="336"/>
      <c r="MQQ264" s="309"/>
      <c r="MQR264" s="337"/>
      <c r="MQS264" s="307"/>
      <c r="MQT264" s="336"/>
      <c r="MQU264" s="309"/>
      <c r="MQV264" s="337"/>
      <c r="MQW264" s="307"/>
      <c r="MQX264" s="336"/>
      <c r="MQY264" s="309"/>
      <c r="MQZ264" s="337"/>
      <c r="MRA264" s="307"/>
      <c r="MRB264" s="336"/>
      <c r="MRC264" s="309"/>
      <c r="MRD264" s="337"/>
      <c r="MRE264" s="307"/>
      <c r="MRF264" s="336"/>
      <c r="MRG264" s="309"/>
      <c r="MRH264" s="337"/>
      <c r="MRI264" s="307"/>
      <c r="MRJ264" s="336"/>
      <c r="MRK264" s="309"/>
      <c r="MRL264" s="337"/>
      <c r="MRM264" s="307"/>
      <c r="MRN264" s="336"/>
      <c r="MRO264" s="309"/>
      <c r="MRP264" s="337"/>
      <c r="MRQ264" s="307"/>
      <c r="MRR264" s="336"/>
      <c r="MRS264" s="309"/>
      <c r="MRT264" s="337"/>
      <c r="MRU264" s="307"/>
      <c r="MRV264" s="336"/>
      <c r="MRW264" s="309"/>
      <c r="MRX264" s="337"/>
      <c r="MRY264" s="307"/>
      <c r="MRZ264" s="336"/>
      <c r="MSA264" s="309"/>
      <c r="MSB264" s="337"/>
      <c r="MSC264" s="307"/>
      <c r="MSD264" s="336"/>
      <c r="MSE264" s="309"/>
      <c r="MSF264" s="337"/>
      <c r="MSG264" s="307"/>
      <c r="MSH264" s="336"/>
      <c r="MSI264" s="309"/>
      <c r="MSJ264" s="337"/>
      <c r="MSK264" s="307"/>
      <c r="MSL264" s="336"/>
      <c r="MSM264" s="309"/>
      <c r="MSN264" s="337"/>
      <c r="MSO264" s="307"/>
      <c r="MSP264" s="336"/>
      <c r="MSQ264" s="309"/>
      <c r="MSR264" s="337"/>
      <c r="MSS264" s="307"/>
      <c r="MST264" s="336"/>
      <c r="MSU264" s="309"/>
      <c r="MSV264" s="337"/>
      <c r="MSW264" s="307"/>
      <c r="MSX264" s="336"/>
      <c r="MSY264" s="309"/>
      <c r="MSZ264" s="337"/>
      <c r="MTA264" s="307"/>
      <c r="MTB264" s="336"/>
      <c r="MTC264" s="309"/>
      <c r="MTD264" s="337"/>
      <c r="MTE264" s="307"/>
      <c r="MTF264" s="336"/>
      <c r="MTG264" s="309"/>
      <c r="MTH264" s="337"/>
      <c r="MTI264" s="307"/>
      <c r="MTJ264" s="336"/>
      <c r="MTK264" s="309"/>
      <c r="MTL264" s="337"/>
      <c r="MTM264" s="307"/>
      <c r="MTN264" s="336"/>
      <c r="MTO264" s="309"/>
      <c r="MTP264" s="337"/>
      <c r="MTQ264" s="307"/>
      <c r="MTR264" s="336"/>
      <c r="MTS264" s="309"/>
      <c r="MTT264" s="337"/>
      <c r="MTU264" s="307"/>
      <c r="MTV264" s="336"/>
      <c r="MTW264" s="309"/>
      <c r="MTX264" s="337"/>
      <c r="MTY264" s="307"/>
      <c r="MTZ264" s="336"/>
      <c r="MUA264" s="309"/>
      <c r="MUB264" s="337"/>
      <c r="MUC264" s="307"/>
      <c r="MUD264" s="336"/>
      <c r="MUE264" s="309"/>
      <c r="MUF264" s="337"/>
      <c r="MUG264" s="307"/>
      <c r="MUH264" s="336"/>
      <c r="MUI264" s="309"/>
      <c r="MUJ264" s="337"/>
      <c r="MUK264" s="307"/>
      <c r="MUL264" s="336"/>
      <c r="MUM264" s="309"/>
      <c r="MUN264" s="337"/>
      <c r="MUO264" s="307"/>
      <c r="MUP264" s="336"/>
      <c r="MUQ264" s="309"/>
      <c r="MUR264" s="337"/>
      <c r="MUS264" s="307"/>
      <c r="MUT264" s="336"/>
      <c r="MUU264" s="309"/>
      <c r="MUV264" s="337"/>
      <c r="MUW264" s="307"/>
      <c r="MUX264" s="336"/>
      <c r="MUY264" s="309"/>
      <c r="MUZ264" s="337"/>
      <c r="MVA264" s="307"/>
      <c r="MVB264" s="336"/>
      <c r="MVC264" s="309"/>
      <c r="MVD264" s="337"/>
      <c r="MVE264" s="307"/>
      <c r="MVF264" s="336"/>
      <c r="MVG264" s="309"/>
      <c r="MVH264" s="337"/>
      <c r="MVI264" s="307"/>
      <c r="MVJ264" s="336"/>
      <c r="MVK264" s="309"/>
      <c r="MVL264" s="337"/>
      <c r="MVM264" s="307"/>
      <c r="MVN264" s="336"/>
      <c r="MVO264" s="309"/>
      <c r="MVP264" s="337"/>
      <c r="MVQ264" s="307"/>
      <c r="MVR264" s="336"/>
      <c r="MVS264" s="309"/>
      <c r="MVT264" s="337"/>
      <c r="MVU264" s="307"/>
      <c r="MVV264" s="336"/>
      <c r="MVW264" s="309"/>
      <c r="MVX264" s="337"/>
      <c r="MVY264" s="307"/>
      <c r="MVZ264" s="336"/>
      <c r="MWA264" s="309"/>
      <c r="MWB264" s="337"/>
      <c r="MWC264" s="307"/>
      <c r="MWD264" s="336"/>
      <c r="MWE264" s="309"/>
      <c r="MWF264" s="337"/>
      <c r="MWG264" s="307"/>
      <c r="MWH264" s="336"/>
      <c r="MWI264" s="309"/>
      <c r="MWJ264" s="337"/>
      <c r="MWK264" s="307"/>
      <c r="MWL264" s="336"/>
      <c r="MWM264" s="309"/>
      <c r="MWN264" s="337"/>
      <c r="MWO264" s="307"/>
      <c r="MWP264" s="336"/>
      <c r="MWQ264" s="309"/>
      <c r="MWR264" s="337"/>
      <c r="MWS264" s="307"/>
      <c r="MWT264" s="336"/>
      <c r="MWU264" s="309"/>
      <c r="MWV264" s="337"/>
      <c r="MWW264" s="307"/>
      <c r="MWX264" s="336"/>
      <c r="MWY264" s="309"/>
      <c r="MWZ264" s="337"/>
      <c r="MXA264" s="307"/>
      <c r="MXB264" s="336"/>
      <c r="MXC264" s="309"/>
      <c r="MXD264" s="337"/>
      <c r="MXE264" s="307"/>
      <c r="MXF264" s="336"/>
      <c r="MXG264" s="309"/>
      <c r="MXH264" s="337"/>
      <c r="MXI264" s="307"/>
      <c r="MXJ264" s="336"/>
      <c r="MXK264" s="309"/>
      <c r="MXL264" s="337"/>
      <c r="MXM264" s="307"/>
      <c r="MXN264" s="336"/>
      <c r="MXO264" s="309"/>
      <c r="MXP264" s="337"/>
      <c r="MXQ264" s="307"/>
      <c r="MXR264" s="336"/>
      <c r="MXS264" s="309"/>
      <c r="MXT264" s="337"/>
      <c r="MXU264" s="307"/>
      <c r="MXV264" s="336"/>
      <c r="MXW264" s="309"/>
      <c r="MXX264" s="337"/>
      <c r="MXY264" s="307"/>
      <c r="MXZ264" s="336"/>
      <c r="MYA264" s="309"/>
      <c r="MYB264" s="337"/>
      <c r="MYC264" s="307"/>
      <c r="MYD264" s="336"/>
      <c r="MYE264" s="309"/>
      <c r="MYF264" s="337"/>
      <c r="MYG264" s="307"/>
      <c r="MYH264" s="336"/>
      <c r="MYI264" s="309"/>
      <c r="MYJ264" s="337"/>
      <c r="MYK264" s="307"/>
      <c r="MYL264" s="336"/>
      <c r="MYM264" s="309"/>
      <c r="MYN264" s="337"/>
      <c r="MYO264" s="307"/>
      <c r="MYP264" s="336"/>
      <c r="MYQ264" s="309"/>
      <c r="MYR264" s="337"/>
      <c r="MYS264" s="307"/>
      <c r="MYT264" s="336"/>
      <c r="MYU264" s="309"/>
      <c r="MYV264" s="337"/>
      <c r="MYW264" s="307"/>
      <c r="MYX264" s="336"/>
      <c r="MYY264" s="309"/>
      <c r="MYZ264" s="337"/>
      <c r="MZA264" s="307"/>
      <c r="MZB264" s="336"/>
      <c r="MZC264" s="309"/>
      <c r="MZD264" s="337"/>
      <c r="MZE264" s="307"/>
      <c r="MZF264" s="336"/>
      <c r="MZG264" s="309"/>
      <c r="MZH264" s="337"/>
      <c r="MZI264" s="307"/>
      <c r="MZJ264" s="336"/>
      <c r="MZK264" s="309"/>
      <c r="MZL264" s="337"/>
      <c r="MZM264" s="307"/>
      <c r="MZN264" s="336"/>
      <c r="MZO264" s="309"/>
      <c r="MZP264" s="337"/>
      <c r="MZQ264" s="307"/>
      <c r="MZR264" s="336"/>
      <c r="MZS264" s="309"/>
      <c r="MZT264" s="337"/>
      <c r="MZU264" s="307"/>
      <c r="MZV264" s="336"/>
      <c r="MZW264" s="309"/>
      <c r="MZX264" s="337"/>
      <c r="MZY264" s="307"/>
      <c r="MZZ264" s="336"/>
      <c r="NAA264" s="309"/>
      <c r="NAB264" s="337"/>
      <c r="NAC264" s="307"/>
      <c r="NAD264" s="336"/>
      <c r="NAE264" s="309"/>
      <c r="NAF264" s="337"/>
      <c r="NAG264" s="307"/>
      <c r="NAH264" s="336"/>
      <c r="NAI264" s="309"/>
      <c r="NAJ264" s="337"/>
      <c r="NAK264" s="307"/>
      <c r="NAL264" s="336"/>
      <c r="NAM264" s="309"/>
      <c r="NAN264" s="337"/>
      <c r="NAO264" s="307"/>
      <c r="NAP264" s="336"/>
      <c r="NAQ264" s="309"/>
      <c r="NAR264" s="337"/>
      <c r="NAS264" s="307"/>
      <c r="NAT264" s="336"/>
      <c r="NAU264" s="309"/>
      <c r="NAV264" s="337"/>
      <c r="NAW264" s="307"/>
      <c r="NAX264" s="336"/>
      <c r="NAY264" s="309"/>
      <c r="NAZ264" s="337"/>
      <c r="NBA264" s="307"/>
      <c r="NBB264" s="336"/>
      <c r="NBC264" s="309"/>
      <c r="NBD264" s="337"/>
      <c r="NBE264" s="307"/>
      <c r="NBF264" s="336"/>
      <c r="NBG264" s="309"/>
      <c r="NBH264" s="337"/>
      <c r="NBI264" s="307"/>
      <c r="NBJ264" s="336"/>
      <c r="NBK264" s="309"/>
      <c r="NBL264" s="337"/>
      <c r="NBM264" s="307"/>
      <c r="NBN264" s="336"/>
      <c r="NBO264" s="309"/>
      <c r="NBP264" s="337"/>
      <c r="NBQ264" s="307"/>
      <c r="NBR264" s="336"/>
      <c r="NBS264" s="309"/>
      <c r="NBT264" s="337"/>
      <c r="NBU264" s="307"/>
      <c r="NBV264" s="336"/>
      <c r="NBW264" s="309"/>
      <c r="NBX264" s="337"/>
      <c r="NBY264" s="307"/>
      <c r="NBZ264" s="336"/>
      <c r="NCA264" s="309"/>
      <c r="NCB264" s="337"/>
      <c r="NCC264" s="307"/>
      <c r="NCD264" s="336"/>
      <c r="NCE264" s="309"/>
      <c r="NCF264" s="337"/>
      <c r="NCG264" s="307"/>
      <c r="NCH264" s="336"/>
      <c r="NCI264" s="309"/>
      <c r="NCJ264" s="337"/>
      <c r="NCK264" s="307"/>
      <c r="NCL264" s="336"/>
      <c r="NCM264" s="309"/>
      <c r="NCN264" s="337"/>
      <c r="NCO264" s="307"/>
      <c r="NCP264" s="336"/>
      <c r="NCQ264" s="309"/>
      <c r="NCR264" s="337"/>
      <c r="NCS264" s="307"/>
      <c r="NCT264" s="336"/>
      <c r="NCU264" s="309"/>
      <c r="NCV264" s="337"/>
      <c r="NCW264" s="307"/>
      <c r="NCX264" s="336"/>
      <c r="NCY264" s="309"/>
      <c r="NCZ264" s="337"/>
      <c r="NDA264" s="307"/>
      <c r="NDB264" s="336"/>
      <c r="NDC264" s="309"/>
      <c r="NDD264" s="337"/>
      <c r="NDE264" s="307"/>
      <c r="NDF264" s="336"/>
      <c r="NDG264" s="309"/>
      <c r="NDH264" s="337"/>
      <c r="NDI264" s="307"/>
      <c r="NDJ264" s="336"/>
      <c r="NDK264" s="309"/>
      <c r="NDL264" s="337"/>
      <c r="NDM264" s="307"/>
      <c r="NDN264" s="336"/>
      <c r="NDO264" s="309"/>
      <c r="NDP264" s="337"/>
      <c r="NDQ264" s="307"/>
      <c r="NDR264" s="336"/>
      <c r="NDS264" s="309"/>
      <c r="NDT264" s="337"/>
      <c r="NDU264" s="307"/>
      <c r="NDV264" s="336"/>
      <c r="NDW264" s="309"/>
      <c r="NDX264" s="337"/>
      <c r="NDY264" s="307"/>
      <c r="NDZ264" s="336"/>
      <c r="NEA264" s="309"/>
      <c r="NEB264" s="337"/>
      <c r="NEC264" s="307"/>
      <c r="NED264" s="336"/>
      <c r="NEE264" s="309"/>
      <c r="NEF264" s="337"/>
      <c r="NEG264" s="307"/>
      <c r="NEH264" s="336"/>
      <c r="NEI264" s="309"/>
      <c r="NEJ264" s="337"/>
      <c r="NEK264" s="307"/>
      <c r="NEL264" s="336"/>
      <c r="NEM264" s="309"/>
      <c r="NEN264" s="337"/>
      <c r="NEO264" s="307"/>
      <c r="NEP264" s="336"/>
      <c r="NEQ264" s="309"/>
      <c r="NER264" s="337"/>
      <c r="NES264" s="307"/>
      <c r="NET264" s="336"/>
      <c r="NEU264" s="309"/>
      <c r="NEV264" s="337"/>
      <c r="NEW264" s="307"/>
      <c r="NEX264" s="336"/>
      <c r="NEY264" s="309"/>
      <c r="NEZ264" s="337"/>
      <c r="NFA264" s="307"/>
      <c r="NFB264" s="336"/>
      <c r="NFC264" s="309"/>
      <c r="NFD264" s="337"/>
      <c r="NFE264" s="307"/>
      <c r="NFF264" s="336"/>
      <c r="NFG264" s="309"/>
      <c r="NFH264" s="337"/>
      <c r="NFI264" s="307"/>
      <c r="NFJ264" s="336"/>
      <c r="NFK264" s="309"/>
      <c r="NFL264" s="337"/>
      <c r="NFM264" s="307"/>
      <c r="NFN264" s="336"/>
      <c r="NFO264" s="309"/>
      <c r="NFP264" s="337"/>
      <c r="NFQ264" s="307"/>
      <c r="NFR264" s="336"/>
      <c r="NFS264" s="309"/>
      <c r="NFT264" s="337"/>
      <c r="NFU264" s="307"/>
      <c r="NFV264" s="336"/>
      <c r="NFW264" s="309"/>
      <c r="NFX264" s="337"/>
      <c r="NFY264" s="307"/>
      <c r="NFZ264" s="336"/>
      <c r="NGA264" s="309"/>
      <c r="NGB264" s="337"/>
      <c r="NGC264" s="307"/>
      <c r="NGD264" s="336"/>
      <c r="NGE264" s="309"/>
      <c r="NGF264" s="337"/>
      <c r="NGG264" s="307"/>
      <c r="NGH264" s="336"/>
      <c r="NGI264" s="309"/>
      <c r="NGJ264" s="337"/>
      <c r="NGK264" s="307"/>
      <c r="NGL264" s="336"/>
      <c r="NGM264" s="309"/>
      <c r="NGN264" s="337"/>
      <c r="NGO264" s="307"/>
      <c r="NGP264" s="336"/>
      <c r="NGQ264" s="309"/>
      <c r="NGR264" s="337"/>
      <c r="NGS264" s="307"/>
      <c r="NGT264" s="336"/>
      <c r="NGU264" s="309"/>
      <c r="NGV264" s="337"/>
      <c r="NGW264" s="307"/>
      <c r="NGX264" s="336"/>
      <c r="NGY264" s="309"/>
      <c r="NGZ264" s="337"/>
      <c r="NHA264" s="307"/>
      <c r="NHB264" s="336"/>
      <c r="NHC264" s="309"/>
      <c r="NHD264" s="337"/>
      <c r="NHE264" s="307"/>
      <c r="NHF264" s="336"/>
      <c r="NHG264" s="309"/>
      <c r="NHH264" s="337"/>
      <c r="NHI264" s="307"/>
      <c r="NHJ264" s="336"/>
      <c r="NHK264" s="309"/>
      <c r="NHL264" s="337"/>
      <c r="NHM264" s="307"/>
      <c r="NHN264" s="336"/>
      <c r="NHO264" s="309"/>
      <c r="NHP264" s="337"/>
      <c r="NHQ264" s="307"/>
      <c r="NHR264" s="336"/>
      <c r="NHS264" s="309"/>
      <c r="NHT264" s="337"/>
      <c r="NHU264" s="307"/>
      <c r="NHV264" s="336"/>
      <c r="NHW264" s="309"/>
      <c r="NHX264" s="337"/>
      <c r="NHY264" s="307"/>
      <c r="NHZ264" s="336"/>
      <c r="NIA264" s="309"/>
      <c r="NIB264" s="337"/>
      <c r="NIC264" s="307"/>
      <c r="NID264" s="336"/>
      <c r="NIE264" s="309"/>
      <c r="NIF264" s="337"/>
      <c r="NIG264" s="307"/>
      <c r="NIH264" s="336"/>
      <c r="NII264" s="309"/>
      <c r="NIJ264" s="337"/>
      <c r="NIK264" s="307"/>
      <c r="NIL264" s="336"/>
      <c r="NIM264" s="309"/>
      <c r="NIN264" s="337"/>
      <c r="NIO264" s="307"/>
      <c r="NIP264" s="336"/>
      <c r="NIQ264" s="309"/>
      <c r="NIR264" s="337"/>
      <c r="NIS264" s="307"/>
      <c r="NIT264" s="336"/>
      <c r="NIU264" s="309"/>
      <c r="NIV264" s="337"/>
      <c r="NIW264" s="307"/>
      <c r="NIX264" s="336"/>
      <c r="NIY264" s="309"/>
      <c r="NIZ264" s="337"/>
      <c r="NJA264" s="307"/>
      <c r="NJB264" s="336"/>
      <c r="NJC264" s="309"/>
      <c r="NJD264" s="337"/>
      <c r="NJE264" s="307"/>
      <c r="NJF264" s="336"/>
      <c r="NJG264" s="309"/>
      <c r="NJH264" s="337"/>
      <c r="NJI264" s="307"/>
      <c r="NJJ264" s="336"/>
      <c r="NJK264" s="309"/>
      <c r="NJL264" s="337"/>
      <c r="NJM264" s="307"/>
      <c r="NJN264" s="336"/>
      <c r="NJO264" s="309"/>
      <c r="NJP264" s="337"/>
      <c r="NJQ264" s="307"/>
      <c r="NJR264" s="336"/>
      <c r="NJS264" s="309"/>
      <c r="NJT264" s="337"/>
      <c r="NJU264" s="307"/>
      <c r="NJV264" s="336"/>
      <c r="NJW264" s="309"/>
      <c r="NJX264" s="337"/>
      <c r="NJY264" s="307"/>
      <c r="NJZ264" s="336"/>
      <c r="NKA264" s="309"/>
      <c r="NKB264" s="337"/>
      <c r="NKC264" s="307"/>
      <c r="NKD264" s="336"/>
      <c r="NKE264" s="309"/>
      <c r="NKF264" s="337"/>
      <c r="NKG264" s="307"/>
      <c r="NKH264" s="336"/>
      <c r="NKI264" s="309"/>
      <c r="NKJ264" s="337"/>
      <c r="NKK264" s="307"/>
      <c r="NKL264" s="336"/>
      <c r="NKM264" s="309"/>
      <c r="NKN264" s="337"/>
      <c r="NKO264" s="307"/>
      <c r="NKP264" s="336"/>
      <c r="NKQ264" s="309"/>
      <c r="NKR264" s="337"/>
      <c r="NKS264" s="307"/>
      <c r="NKT264" s="336"/>
      <c r="NKU264" s="309"/>
      <c r="NKV264" s="337"/>
      <c r="NKW264" s="307"/>
      <c r="NKX264" s="336"/>
      <c r="NKY264" s="309"/>
      <c r="NKZ264" s="337"/>
      <c r="NLA264" s="307"/>
      <c r="NLB264" s="336"/>
      <c r="NLC264" s="309"/>
      <c r="NLD264" s="337"/>
      <c r="NLE264" s="307"/>
      <c r="NLF264" s="336"/>
      <c r="NLG264" s="309"/>
      <c r="NLH264" s="337"/>
      <c r="NLI264" s="307"/>
      <c r="NLJ264" s="336"/>
      <c r="NLK264" s="309"/>
      <c r="NLL264" s="337"/>
      <c r="NLM264" s="307"/>
      <c r="NLN264" s="336"/>
      <c r="NLO264" s="309"/>
      <c r="NLP264" s="337"/>
      <c r="NLQ264" s="307"/>
      <c r="NLR264" s="336"/>
      <c r="NLS264" s="309"/>
      <c r="NLT264" s="337"/>
      <c r="NLU264" s="307"/>
      <c r="NLV264" s="336"/>
      <c r="NLW264" s="309"/>
      <c r="NLX264" s="337"/>
      <c r="NLY264" s="307"/>
      <c r="NLZ264" s="336"/>
      <c r="NMA264" s="309"/>
      <c r="NMB264" s="337"/>
      <c r="NMC264" s="307"/>
      <c r="NMD264" s="336"/>
      <c r="NME264" s="309"/>
      <c r="NMF264" s="337"/>
      <c r="NMG264" s="307"/>
      <c r="NMH264" s="336"/>
      <c r="NMI264" s="309"/>
      <c r="NMJ264" s="337"/>
      <c r="NMK264" s="307"/>
      <c r="NML264" s="336"/>
      <c r="NMM264" s="309"/>
      <c r="NMN264" s="337"/>
      <c r="NMO264" s="307"/>
      <c r="NMP264" s="336"/>
      <c r="NMQ264" s="309"/>
      <c r="NMR264" s="337"/>
      <c r="NMS264" s="307"/>
      <c r="NMT264" s="336"/>
      <c r="NMU264" s="309"/>
      <c r="NMV264" s="337"/>
      <c r="NMW264" s="307"/>
      <c r="NMX264" s="336"/>
      <c r="NMY264" s="309"/>
      <c r="NMZ264" s="337"/>
      <c r="NNA264" s="307"/>
      <c r="NNB264" s="336"/>
      <c r="NNC264" s="309"/>
      <c r="NND264" s="337"/>
      <c r="NNE264" s="307"/>
      <c r="NNF264" s="336"/>
      <c r="NNG264" s="309"/>
      <c r="NNH264" s="337"/>
      <c r="NNI264" s="307"/>
      <c r="NNJ264" s="336"/>
      <c r="NNK264" s="309"/>
      <c r="NNL264" s="337"/>
      <c r="NNM264" s="307"/>
      <c r="NNN264" s="336"/>
      <c r="NNO264" s="309"/>
      <c r="NNP264" s="337"/>
      <c r="NNQ264" s="307"/>
      <c r="NNR264" s="336"/>
      <c r="NNS264" s="309"/>
      <c r="NNT264" s="337"/>
      <c r="NNU264" s="307"/>
      <c r="NNV264" s="336"/>
      <c r="NNW264" s="309"/>
      <c r="NNX264" s="337"/>
      <c r="NNY264" s="307"/>
      <c r="NNZ264" s="336"/>
      <c r="NOA264" s="309"/>
      <c r="NOB264" s="337"/>
      <c r="NOC264" s="307"/>
      <c r="NOD264" s="336"/>
      <c r="NOE264" s="309"/>
      <c r="NOF264" s="337"/>
      <c r="NOG264" s="307"/>
      <c r="NOH264" s="336"/>
      <c r="NOI264" s="309"/>
      <c r="NOJ264" s="337"/>
      <c r="NOK264" s="307"/>
      <c r="NOL264" s="336"/>
      <c r="NOM264" s="309"/>
      <c r="NON264" s="337"/>
      <c r="NOO264" s="307"/>
      <c r="NOP264" s="336"/>
      <c r="NOQ264" s="309"/>
      <c r="NOR264" s="337"/>
      <c r="NOS264" s="307"/>
      <c r="NOT264" s="336"/>
      <c r="NOU264" s="309"/>
      <c r="NOV264" s="337"/>
      <c r="NOW264" s="307"/>
      <c r="NOX264" s="336"/>
      <c r="NOY264" s="309"/>
      <c r="NOZ264" s="337"/>
      <c r="NPA264" s="307"/>
      <c r="NPB264" s="336"/>
      <c r="NPC264" s="309"/>
      <c r="NPD264" s="337"/>
      <c r="NPE264" s="307"/>
      <c r="NPF264" s="336"/>
      <c r="NPG264" s="309"/>
      <c r="NPH264" s="337"/>
      <c r="NPI264" s="307"/>
      <c r="NPJ264" s="336"/>
      <c r="NPK264" s="309"/>
      <c r="NPL264" s="337"/>
      <c r="NPM264" s="307"/>
      <c r="NPN264" s="336"/>
      <c r="NPO264" s="309"/>
      <c r="NPP264" s="337"/>
      <c r="NPQ264" s="307"/>
      <c r="NPR264" s="336"/>
      <c r="NPS264" s="309"/>
      <c r="NPT264" s="337"/>
      <c r="NPU264" s="307"/>
      <c r="NPV264" s="336"/>
      <c r="NPW264" s="309"/>
      <c r="NPX264" s="337"/>
      <c r="NPY264" s="307"/>
      <c r="NPZ264" s="336"/>
      <c r="NQA264" s="309"/>
      <c r="NQB264" s="337"/>
      <c r="NQC264" s="307"/>
      <c r="NQD264" s="336"/>
      <c r="NQE264" s="309"/>
      <c r="NQF264" s="337"/>
      <c r="NQG264" s="307"/>
      <c r="NQH264" s="336"/>
      <c r="NQI264" s="309"/>
      <c r="NQJ264" s="337"/>
      <c r="NQK264" s="307"/>
      <c r="NQL264" s="336"/>
      <c r="NQM264" s="309"/>
      <c r="NQN264" s="337"/>
      <c r="NQO264" s="307"/>
      <c r="NQP264" s="336"/>
      <c r="NQQ264" s="309"/>
      <c r="NQR264" s="337"/>
      <c r="NQS264" s="307"/>
      <c r="NQT264" s="336"/>
      <c r="NQU264" s="309"/>
      <c r="NQV264" s="337"/>
      <c r="NQW264" s="307"/>
      <c r="NQX264" s="336"/>
      <c r="NQY264" s="309"/>
      <c r="NQZ264" s="337"/>
      <c r="NRA264" s="307"/>
      <c r="NRB264" s="336"/>
      <c r="NRC264" s="309"/>
      <c r="NRD264" s="337"/>
      <c r="NRE264" s="307"/>
      <c r="NRF264" s="336"/>
      <c r="NRG264" s="309"/>
      <c r="NRH264" s="337"/>
      <c r="NRI264" s="307"/>
      <c r="NRJ264" s="336"/>
      <c r="NRK264" s="309"/>
      <c r="NRL264" s="337"/>
      <c r="NRM264" s="307"/>
      <c r="NRN264" s="336"/>
      <c r="NRO264" s="309"/>
      <c r="NRP264" s="337"/>
      <c r="NRQ264" s="307"/>
      <c r="NRR264" s="336"/>
      <c r="NRS264" s="309"/>
      <c r="NRT264" s="337"/>
      <c r="NRU264" s="307"/>
      <c r="NRV264" s="336"/>
      <c r="NRW264" s="309"/>
      <c r="NRX264" s="337"/>
      <c r="NRY264" s="307"/>
      <c r="NRZ264" s="336"/>
      <c r="NSA264" s="309"/>
      <c r="NSB264" s="337"/>
      <c r="NSC264" s="307"/>
      <c r="NSD264" s="336"/>
      <c r="NSE264" s="309"/>
      <c r="NSF264" s="337"/>
      <c r="NSG264" s="307"/>
      <c r="NSH264" s="336"/>
      <c r="NSI264" s="309"/>
      <c r="NSJ264" s="337"/>
      <c r="NSK264" s="307"/>
      <c r="NSL264" s="336"/>
      <c r="NSM264" s="309"/>
      <c r="NSN264" s="337"/>
      <c r="NSO264" s="307"/>
      <c r="NSP264" s="336"/>
      <c r="NSQ264" s="309"/>
      <c r="NSR264" s="337"/>
      <c r="NSS264" s="307"/>
      <c r="NST264" s="336"/>
      <c r="NSU264" s="309"/>
      <c r="NSV264" s="337"/>
      <c r="NSW264" s="307"/>
      <c r="NSX264" s="336"/>
      <c r="NSY264" s="309"/>
      <c r="NSZ264" s="337"/>
      <c r="NTA264" s="307"/>
      <c r="NTB264" s="336"/>
      <c r="NTC264" s="309"/>
      <c r="NTD264" s="337"/>
      <c r="NTE264" s="307"/>
      <c r="NTF264" s="336"/>
      <c r="NTG264" s="309"/>
      <c r="NTH264" s="337"/>
      <c r="NTI264" s="307"/>
      <c r="NTJ264" s="336"/>
      <c r="NTK264" s="309"/>
      <c r="NTL264" s="337"/>
      <c r="NTM264" s="307"/>
      <c r="NTN264" s="336"/>
      <c r="NTO264" s="309"/>
      <c r="NTP264" s="337"/>
      <c r="NTQ264" s="307"/>
      <c r="NTR264" s="336"/>
      <c r="NTS264" s="309"/>
      <c r="NTT264" s="337"/>
      <c r="NTU264" s="307"/>
      <c r="NTV264" s="336"/>
      <c r="NTW264" s="309"/>
      <c r="NTX264" s="337"/>
      <c r="NTY264" s="307"/>
      <c r="NTZ264" s="336"/>
      <c r="NUA264" s="309"/>
      <c r="NUB264" s="337"/>
      <c r="NUC264" s="307"/>
      <c r="NUD264" s="336"/>
      <c r="NUE264" s="309"/>
      <c r="NUF264" s="337"/>
      <c r="NUG264" s="307"/>
      <c r="NUH264" s="336"/>
      <c r="NUI264" s="309"/>
      <c r="NUJ264" s="337"/>
      <c r="NUK264" s="307"/>
      <c r="NUL264" s="336"/>
      <c r="NUM264" s="309"/>
      <c r="NUN264" s="337"/>
      <c r="NUO264" s="307"/>
      <c r="NUP264" s="336"/>
      <c r="NUQ264" s="309"/>
      <c r="NUR264" s="337"/>
      <c r="NUS264" s="307"/>
      <c r="NUT264" s="336"/>
      <c r="NUU264" s="309"/>
      <c r="NUV264" s="337"/>
      <c r="NUW264" s="307"/>
      <c r="NUX264" s="336"/>
      <c r="NUY264" s="309"/>
      <c r="NUZ264" s="337"/>
      <c r="NVA264" s="307"/>
      <c r="NVB264" s="336"/>
      <c r="NVC264" s="309"/>
      <c r="NVD264" s="337"/>
      <c r="NVE264" s="307"/>
      <c r="NVF264" s="336"/>
      <c r="NVG264" s="309"/>
      <c r="NVH264" s="337"/>
      <c r="NVI264" s="307"/>
      <c r="NVJ264" s="336"/>
      <c r="NVK264" s="309"/>
      <c r="NVL264" s="337"/>
      <c r="NVM264" s="307"/>
      <c r="NVN264" s="336"/>
      <c r="NVO264" s="309"/>
      <c r="NVP264" s="337"/>
      <c r="NVQ264" s="307"/>
      <c r="NVR264" s="336"/>
      <c r="NVS264" s="309"/>
      <c r="NVT264" s="337"/>
      <c r="NVU264" s="307"/>
      <c r="NVV264" s="336"/>
      <c r="NVW264" s="309"/>
      <c r="NVX264" s="337"/>
      <c r="NVY264" s="307"/>
      <c r="NVZ264" s="336"/>
      <c r="NWA264" s="309"/>
      <c r="NWB264" s="337"/>
      <c r="NWC264" s="307"/>
      <c r="NWD264" s="336"/>
      <c r="NWE264" s="309"/>
      <c r="NWF264" s="337"/>
      <c r="NWG264" s="307"/>
      <c r="NWH264" s="336"/>
      <c r="NWI264" s="309"/>
      <c r="NWJ264" s="337"/>
      <c r="NWK264" s="307"/>
      <c r="NWL264" s="336"/>
      <c r="NWM264" s="309"/>
      <c r="NWN264" s="337"/>
      <c r="NWO264" s="307"/>
      <c r="NWP264" s="336"/>
      <c r="NWQ264" s="309"/>
      <c r="NWR264" s="337"/>
      <c r="NWS264" s="307"/>
      <c r="NWT264" s="336"/>
      <c r="NWU264" s="309"/>
      <c r="NWV264" s="337"/>
      <c r="NWW264" s="307"/>
      <c r="NWX264" s="336"/>
      <c r="NWY264" s="309"/>
      <c r="NWZ264" s="337"/>
      <c r="NXA264" s="307"/>
      <c r="NXB264" s="336"/>
      <c r="NXC264" s="309"/>
      <c r="NXD264" s="337"/>
      <c r="NXE264" s="307"/>
      <c r="NXF264" s="336"/>
      <c r="NXG264" s="309"/>
      <c r="NXH264" s="337"/>
      <c r="NXI264" s="307"/>
      <c r="NXJ264" s="336"/>
      <c r="NXK264" s="309"/>
      <c r="NXL264" s="337"/>
      <c r="NXM264" s="307"/>
      <c r="NXN264" s="336"/>
      <c r="NXO264" s="309"/>
      <c r="NXP264" s="337"/>
      <c r="NXQ264" s="307"/>
      <c r="NXR264" s="336"/>
      <c r="NXS264" s="309"/>
      <c r="NXT264" s="337"/>
      <c r="NXU264" s="307"/>
      <c r="NXV264" s="336"/>
      <c r="NXW264" s="309"/>
      <c r="NXX264" s="337"/>
      <c r="NXY264" s="307"/>
      <c r="NXZ264" s="336"/>
      <c r="NYA264" s="309"/>
      <c r="NYB264" s="337"/>
      <c r="NYC264" s="307"/>
      <c r="NYD264" s="336"/>
      <c r="NYE264" s="309"/>
      <c r="NYF264" s="337"/>
      <c r="NYG264" s="307"/>
      <c r="NYH264" s="336"/>
      <c r="NYI264" s="309"/>
      <c r="NYJ264" s="337"/>
      <c r="NYK264" s="307"/>
      <c r="NYL264" s="336"/>
      <c r="NYM264" s="309"/>
      <c r="NYN264" s="337"/>
      <c r="NYO264" s="307"/>
      <c r="NYP264" s="336"/>
      <c r="NYQ264" s="309"/>
      <c r="NYR264" s="337"/>
      <c r="NYS264" s="307"/>
      <c r="NYT264" s="336"/>
      <c r="NYU264" s="309"/>
      <c r="NYV264" s="337"/>
      <c r="NYW264" s="307"/>
      <c r="NYX264" s="336"/>
      <c r="NYY264" s="309"/>
      <c r="NYZ264" s="337"/>
      <c r="NZA264" s="307"/>
      <c r="NZB264" s="336"/>
      <c r="NZC264" s="309"/>
      <c r="NZD264" s="337"/>
      <c r="NZE264" s="307"/>
      <c r="NZF264" s="336"/>
      <c r="NZG264" s="309"/>
      <c r="NZH264" s="337"/>
      <c r="NZI264" s="307"/>
      <c r="NZJ264" s="336"/>
      <c r="NZK264" s="309"/>
      <c r="NZL264" s="337"/>
      <c r="NZM264" s="307"/>
      <c r="NZN264" s="336"/>
      <c r="NZO264" s="309"/>
      <c r="NZP264" s="337"/>
      <c r="NZQ264" s="307"/>
      <c r="NZR264" s="336"/>
      <c r="NZS264" s="309"/>
      <c r="NZT264" s="337"/>
      <c r="NZU264" s="307"/>
      <c r="NZV264" s="336"/>
      <c r="NZW264" s="309"/>
      <c r="NZX264" s="337"/>
      <c r="NZY264" s="307"/>
      <c r="NZZ264" s="336"/>
      <c r="OAA264" s="309"/>
      <c r="OAB264" s="337"/>
      <c r="OAC264" s="307"/>
      <c r="OAD264" s="336"/>
      <c r="OAE264" s="309"/>
      <c r="OAF264" s="337"/>
      <c r="OAG264" s="307"/>
      <c r="OAH264" s="336"/>
      <c r="OAI264" s="309"/>
      <c r="OAJ264" s="337"/>
      <c r="OAK264" s="307"/>
      <c r="OAL264" s="336"/>
      <c r="OAM264" s="309"/>
      <c r="OAN264" s="337"/>
      <c r="OAO264" s="307"/>
      <c r="OAP264" s="336"/>
      <c r="OAQ264" s="309"/>
      <c r="OAR264" s="337"/>
      <c r="OAS264" s="307"/>
      <c r="OAT264" s="336"/>
      <c r="OAU264" s="309"/>
      <c r="OAV264" s="337"/>
      <c r="OAW264" s="307"/>
      <c r="OAX264" s="336"/>
      <c r="OAY264" s="309"/>
      <c r="OAZ264" s="337"/>
      <c r="OBA264" s="307"/>
      <c r="OBB264" s="336"/>
      <c r="OBC264" s="309"/>
      <c r="OBD264" s="337"/>
      <c r="OBE264" s="307"/>
      <c r="OBF264" s="336"/>
      <c r="OBG264" s="309"/>
      <c r="OBH264" s="337"/>
      <c r="OBI264" s="307"/>
      <c r="OBJ264" s="336"/>
      <c r="OBK264" s="309"/>
      <c r="OBL264" s="337"/>
      <c r="OBM264" s="307"/>
      <c r="OBN264" s="336"/>
      <c r="OBO264" s="309"/>
      <c r="OBP264" s="337"/>
      <c r="OBQ264" s="307"/>
      <c r="OBR264" s="336"/>
      <c r="OBS264" s="309"/>
      <c r="OBT264" s="337"/>
      <c r="OBU264" s="307"/>
      <c r="OBV264" s="336"/>
      <c r="OBW264" s="309"/>
      <c r="OBX264" s="337"/>
      <c r="OBY264" s="307"/>
      <c r="OBZ264" s="336"/>
      <c r="OCA264" s="309"/>
      <c r="OCB264" s="337"/>
      <c r="OCC264" s="307"/>
      <c r="OCD264" s="336"/>
      <c r="OCE264" s="309"/>
      <c r="OCF264" s="337"/>
      <c r="OCG264" s="307"/>
      <c r="OCH264" s="336"/>
      <c r="OCI264" s="309"/>
      <c r="OCJ264" s="337"/>
      <c r="OCK264" s="307"/>
      <c r="OCL264" s="336"/>
      <c r="OCM264" s="309"/>
      <c r="OCN264" s="337"/>
      <c r="OCO264" s="307"/>
      <c r="OCP264" s="336"/>
      <c r="OCQ264" s="309"/>
      <c r="OCR264" s="337"/>
      <c r="OCS264" s="307"/>
      <c r="OCT264" s="336"/>
      <c r="OCU264" s="309"/>
      <c r="OCV264" s="337"/>
      <c r="OCW264" s="307"/>
      <c r="OCX264" s="336"/>
      <c r="OCY264" s="309"/>
      <c r="OCZ264" s="337"/>
      <c r="ODA264" s="307"/>
      <c r="ODB264" s="336"/>
      <c r="ODC264" s="309"/>
      <c r="ODD264" s="337"/>
      <c r="ODE264" s="307"/>
      <c r="ODF264" s="336"/>
      <c r="ODG264" s="309"/>
      <c r="ODH264" s="337"/>
      <c r="ODI264" s="307"/>
      <c r="ODJ264" s="336"/>
      <c r="ODK264" s="309"/>
      <c r="ODL264" s="337"/>
      <c r="ODM264" s="307"/>
      <c r="ODN264" s="336"/>
      <c r="ODO264" s="309"/>
      <c r="ODP264" s="337"/>
      <c r="ODQ264" s="307"/>
      <c r="ODR264" s="336"/>
      <c r="ODS264" s="309"/>
      <c r="ODT264" s="337"/>
      <c r="ODU264" s="307"/>
      <c r="ODV264" s="336"/>
      <c r="ODW264" s="309"/>
      <c r="ODX264" s="337"/>
      <c r="ODY264" s="307"/>
      <c r="ODZ264" s="336"/>
      <c r="OEA264" s="309"/>
      <c r="OEB264" s="337"/>
      <c r="OEC264" s="307"/>
      <c r="OED264" s="336"/>
      <c r="OEE264" s="309"/>
      <c r="OEF264" s="337"/>
      <c r="OEG264" s="307"/>
      <c r="OEH264" s="336"/>
      <c r="OEI264" s="309"/>
      <c r="OEJ264" s="337"/>
      <c r="OEK264" s="307"/>
      <c r="OEL264" s="336"/>
      <c r="OEM264" s="309"/>
      <c r="OEN264" s="337"/>
      <c r="OEO264" s="307"/>
      <c r="OEP264" s="336"/>
      <c r="OEQ264" s="309"/>
      <c r="OER264" s="337"/>
      <c r="OES264" s="307"/>
      <c r="OET264" s="336"/>
      <c r="OEU264" s="309"/>
      <c r="OEV264" s="337"/>
      <c r="OEW264" s="307"/>
      <c r="OEX264" s="336"/>
      <c r="OEY264" s="309"/>
      <c r="OEZ264" s="337"/>
      <c r="OFA264" s="307"/>
      <c r="OFB264" s="336"/>
      <c r="OFC264" s="309"/>
      <c r="OFD264" s="337"/>
      <c r="OFE264" s="307"/>
      <c r="OFF264" s="336"/>
      <c r="OFG264" s="309"/>
      <c r="OFH264" s="337"/>
      <c r="OFI264" s="307"/>
      <c r="OFJ264" s="336"/>
      <c r="OFK264" s="309"/>
      <c r="OFL264" s="337"/>
      <c r="OFM264" s="307"/>
      <c r="OFN264" s="336"/>
      <c r="OFO264" s="309"/>
      <c r="OFP264" s="337"/>
      <c r="OFQ264" s="307"/>
      <c r="OFR264" s="336"/>
      <c r="OFS264" s="309"/>
      <c r="OFT264" s="337"/>
      <c r="OFU264" s="307"/>
      <c r="OFV264" s="336"/>
      <c r="OFW264" s="309"/>
      <c r="OFX264" s="337"/>
      <c r="OFY264" s="307"/>
      <c r="OFZ264" s="336"/>
      <c r="OGA264" s="309"/>
      <c r="OGB264" s="337"/>
      <c r="OGC264" s="307"/>
      <c r="OGD264" s="336"/>
      <c r="OGE264" s="309"/>
      <c r="OGF264" s="337"/>
      <c r="OGG264" s="307"/>
      <c r="OGH264" s="336"/>
      <c r="OGI264" s="309"/>
      <c r="OGJ264" s="337"/>
      <c r="OGK264" s="307"/>
      <c r="OGL264" s="336"/>
      <c r="OGM264" s="309"/>
      <c r="OGN264" s="337"/>
      <c r="OGO264" s="307"/>
      <c r="OGP264" s="336"/>
      <c r="OGQ264" s="309"/>
      <c r="OGR264" s="337"/>
      <c r="OGS264" s="307"/>
      <c r="OGT264" s="336"/>
      <c r="OGU264" s="309"/>
      <c r="OGV264" s="337"/>
      <c r="OGW264" s="307"/>
      <c r="OGX264" s="336"/>
      <c r="OGY264" s="309"/>
      <c r="OGZ264" s="337"/>
      <c r="OHA264" s="307"/>
      <c r="OHB264" s="336"/>
      <c r="OHC264" s="309"/>
      <c r="OHD264" s="337"/>
      <c r="OHE264" s="307"/>
      <c r="OHF264" s="336"/>
      <c r="OHG264" s="309"/>
      <c r="OHH264" s="337"/>
      <c r="OHI264" s="307"/>
      <c r="OHJ264" s="336"/>
      <c r="OHK264" s="309"/>
      <c r="OHL264" s="337"/>
      <c r="OHM264" s="307"/>
      <c r="OHN264" s="336"/>
      <c r="OHO264" s="309"/>
      <c r="OHP264" s="337"/>
      <c r="OHQ264" s="307"/>
      <c r="OHR264" s="336"/>
      <c r="OHS264" s="309"/>
      <c r="OHT264" s="337"/>
      <c r="OHU264" s="307"/>
      <c r="OHV264" s="336"/>
      <c r="OHW264" s="309"/>
      <c r="OHX264" s="337"/>
      <c r="OHY264" s="307"/>
      <c r="OHZ264" s="336"/>
      <c r="OIA264" s="309"/>
      <c r="OIB264" s="337"/>
      <c r="OIC264" s="307"/>
      <c r="OID264" s="336"/>
      <c r="OIE264" s="309"/>
      <c r="OIF264" s="337"/>
      <c r="OIG264" s="307"/>
      <c r="OIH264" s="336"/>
      <c r="OII264" s="309"/>
      <c r="OIJ264" s="337"/>
      <c r="OIK264" s="307"/>
      <c r="OIL264" s="336"/>
      <c r="OIM264" s="309"/>
      <c r="OIN264" s="337"/>
      <c r="OIO264" s="307"/>
      <c r="OIP264" s="336"/>
      <c r="OIQ264" s="309"/>
      <c r="OIR264" s="337"/>
      <c r="OIS264" s="307"/>
      <c r="OIT264" s="336"/>
      <c r="OIU264" s="309"/>
      <c r="OIV264" s="337"/>
      <c r="OIW264" s="307"/>
      <c r="OIX264" s="336"/>
      <c r="OIY264" s="309"/>
      <c r="OIZ264" s="337"/>
      <c r="OJA264" s="307"/>
      <c r="OJB264" s="336"/>
      <c r="OJC264" s="309"/>
      <c r="OJD264" s="337"/>
      <c r="OJE264" s="307"/>
      <c r="OJF264" s="336"/>
      <c r="OJG264" s="309"/>
      <c r="OJH264" s="337"/>
      <c r="OJI264" s="307"/>
      <c r="OJJ264" s="336"/>
      <c r="OJK264" s="309"/>
      <c r="OJL264" s="337"/>
      <c r="OJM264" s="307"/>
      <c r="OJN264" s="336"/>
      <c r="OJO264" s="309"/>
      <c r="OJP264" s="337"/>
      <c r="OJQ264" s="307"/>
      <c r="OJR264" s="336"/>
      <c r="OJS264" s="309"/>
      <c r="OJT264" s="337"/>
      <c r="OJU264" s="307"/>
      <c r="OJV264" s="336"/>
      <c r="OJW264" s="309"/>
      <c r="OJX264" s="337"/>
      <c r="OJY264" s="307"/>
      <c r="OJZ264" s="336"/>
      <c r="OKA264" s="309"/>
      <c r="OKB264" s="337"/>
      <c r="OKC264" s="307"/>
      <c r="OKD264" s="336"/>
      <c r="OKE264" s="309"/>
      <c r="OKF264" s="337"/>
      <c r="OKG264" s="307"/>
      <c r="OKH264" s="336"/>
      <c r="OKI264" s="309"/>
      <c r="OKJ264" s="337"/>
      <c r="OKK264" s="307"/>
      <c r="OKL264" s="336"/>
      <c r="OKM264" s="309"/>
      <c r="OKN264" s="337"/>
      <c r="OKO264" s="307"/>
      <c r="OKP264" s="336"/>
      <c r="OKQ264" s="309"/>
      <c r="OKR264" s="337"/>
      <c r="OKS264" s="307"/>
      <c r="OKT264" s="336"/>
      <c r="OKU264" s="309"/>
      <c r="OKV264" s="337"/>
      <c r="OKW264" s="307"/>
      <c r="OKX264" s="336"/>
      <c r="OKY264" s="309"/>
      <c r="OKZ264" s="337"/>
      <c r="OLA264" s="307"/>
      <c r="OLB264" s="336"/>
      <c r="OLC264" s="309"/>
      <c r="OLD264" s="337"/>
      <c r="OLE264" s="307"/>
      <c r="OLF264" s="336"/>
      <c r="OLG264" s="309"/>
      <c r="OLH264" s="337"/>
      <c r="OLI264" s="307"/>
      <c r="OLJ264" s="336"/>
      <c r="OLK264" s="309"/>
      <c r="OLL264" s="337"/>
      <c r="OLM264" s="307"/>
      <c r="OLN264" s="336"/>
      <c r="OLO264" s="309"/>
      <c r="OLP264" s="337"/>
      <c r="OLQ264" s="307"/>
      <c r="OLR264" s="336"/>
      <c r="OLS264" s="309"/>
      <c r="OLT264" s="337"/>
      <c r="OLU264" s="307"/>
      <c r="OLV264" s="336"/>
      <c r="OLW264" s="309"/>
      <c r="OLX264" s="337"/>
      <c r="OLY264" s="307"/>
      <c r="OLZ264" s="336"/>
      <c r="OMA264" s="309"/>
      <c r="OMB264" s="337"/>
      <c r="OMC264" s="307"/>
      <c r="OMD264" s="336"/>
      <c r="OME264" s="309"/>
      <c r="OMF264" s="337"/>
      <c r="OMG264" s="307"/>
      <c r="OMH264" s="336"/>
      <c r="OMI264" s="309"/>
      <c r="OMJ264" s="337"/>
      <c r="OMK264" s="307"/>
      <c r="OML264" s="336"/>
      <c r="OMM264" s="309"/>
      <c r="OMN264" s="337"/>
      <c r="OMO264" s="307"/>
      <c r="OMP264" s="336"/>
      <c r="OMQ264" s="309"/>
      <c r="OMR264" s="337"/>
      <c r="OMS264" s="307"/>
      <c r="OMT264" s="336"/>
      <c r="OMU264" s="309"/>
      <c r="OMV264" s="337"/>
      <c r="OMW264" s="307"/>
      <c r="OMX264" s="336"/>
      <c r="OMY264" s="309"/>
      <c r="OMZ264" s="337"/>
      <c r="ONA264" s="307"/>
      <c r="ONB264" s="336"/>
      <c r="ONC264" s="309"/>
      <c r="OND264" s="337"/>
      <c r="ONE264" s="307"/>
      <c r="ONF264" s="336"/>
      <c r="ONG264" s="309"/>
      <c r="ONH264" s="337"/>
      <c r="ONI264" s="307"/>
      <c r="ONJ264" s="336"/>
      <c r="ONK264" s="309"/>
      <c r="ONL264" s="337"/>
      <c r="ONM264" s="307"/>
      <c r="ONN264" s="336"/>
      <c r="ONO264" s="309"/>
      <c r="ONP264" s="337"/>
      <c r="ONQ264" s="307"/>
      <c r="ONR264" s="336"/>
      <c r="ONS264" s="309"/>
      <c r="ONT264" s="337"/>
      <c r="ONU264" s="307"/>
      <c r="ONV264" s="336"/>
      <c r="ONW264" s="309"/>
      <c r="ONX264" s="337"/>
      <c r="ONY264" s="307"/>
      <c r="ONZ264" s="336"/>
      <c r="OOA264" s="309"/>
      <c r="OOB264" s="337"/>
      <c r="OOC264" s="307"/>
      <c r="OOD264" s="336"/>
      <c r="OOE264" s="309"/>
      <c r="OOF264" s="337"/>
      <c r="OOG264" s="307"/>
      <c r="OOH264" s="336"/>
      <c r="OOI264" s="309"/>
      <c r="OOJ264" s="337"/>
      <c r="OOK264" s="307"/>
      <c r="OOL264" s="336"/>
      <c r="OOM264" s="309"/>
      <c r="OON264" s="337"/>
      <c r="OOO264" s="307"/>
      <c r="OOP264" s="336"/>
      <c r="OOQ264" s="309"/>
      <c r="OOR264" s="337"/>
      <c r="OOS264" s="307"/>
      <c r="OOT264" s="336"/>
      <c r="OOU264" s="309"/>
      <c r="OOV264" s="337"/>
      <c r="OOW264" s="307"/>
      <c r="OOX264" s="336"/>
      <c r="OOY264" s="309"/>
      <c r="OOZ264" s="337"/>
      <c r="OPA264" s="307"/>
      <c r="OPB264" s="336"/>
      <c r="OPC264" s="309"/>
      <c r="OPD264" s="337"/>
      <c r="OPE264" s="307"/>
      <c r="OPF264" s="336"/>
      <c r="OPG264" s="309"/>
      <c r="OPH264" s="337"/>
      <c r="OPI264" s="307"/>
      <c r="OPJ264" s="336"/>
      <c r="OPK264" s="309"/>
      <c r="OPL264" s="337"/>
      <c r="OPM264" s="307"/>
      <c r="OPN264" s="336"/>
      <c r="OPO264" s="309"/>
      <c r="OPP264" s="337"/>
      <c r="OPQ264" s="307"/>
      <c r="OPR264" s="336"/>
      <c r="OPS264" s="309"/>
      <c r="OPT264" s="337"/>
      <c r="OPU264" s="307"/>
      <c r="OPV264" s="336"/>
      <c r="OPW264" s="309"/>
      <c r="OPX264" s="337"/>
      <c r="OPY264" s="307"/>
      <c r="OPZ264" s="336"/>
      <c r="OQA264" s="309"/>
      <c r="OQB264" s="337"/>
      <c r="OQC264" s="307"/>
      <c r="OQD264" s="336"/>
      <c r="OQE264" s="309"/>
      <c r="OQF264" s="337"/>
      <c r="OQG264" s="307"/>
      <c r="OQH264" s="336"/>
      <c r="OQI264" s="309"/>
      <c r="OQJ264" s="337"/>
      <c r="OQK264" s="307"/>
      <c r="OQL264" s="336"/>
      <c r="OQM264" s="309"/>
      <c r="OQN264" s="337"/>
      <c r="OQO264" s="307"/>
      <c r="OQP264" s="336"/>
      <c r="OQQ264" s="309"/>
      <c r="OQR264" s="337"/>
      <c r="OQS264" s="307"/>
      <c r="OQT264" s="336"/>
      <c r="OQU264" s="309"/>
      <c r="OQV264" s="337"/>
      <c r="OQW264" s="307"/>
      <c r="OQX264" s="336"/>
      <c r="OQY264" s="309"/>
      <c r="OQZ264" s="337"/>
      <c r="ORA264" s="307"/>
      <c r="ORB264" s="336"/>
      <c r="ORC264" s="309"/>
      <c r="ORD264" s="337"/>
      <c r="ORE264" s="307"/>
      <c r="ORF264" s="336"/>
      <c r="ORG264" s="309"/>
      <c r="ORH264" s="337"/>
      <c r="ORI264" s="307"/>
      <c r="ORJ264" s="336"/>
      <c r="ORK264" s="309"/>
      <c r="ORL264" s="337"/>
      <c r="ORM264" s="307"/>
      <c r="ORN264" s="336"/>
      <c r="ORO264" s="309"/>
      <c r="ORP264" s="337"/>
      <c r="ORQ264" s="307"/>
      <c r="ORR264" s="336"/>
      <c r="ORS264" s="309"/>
      <c r="ORT264" s="337"/>
      <c r="ORU264" s="307"/>
      <c r="ORV264" s="336"/>
      <c r="ORW264" s="309"/>
      <c r="ORX264" s="337"/>
      <c r="ORY264" s="307"/>
      <c r="ORZ264" s="336"/>
      <c r="OSA264" s="309"/>
      <c r="OSB264" s="337"/>
      <c r="OSC264" s="307"/>
      <c r="OSD264" s="336"/>
      <c r="OSE264" s="309"/>
      <c r="OSF264" s="337"/>
      <c r="OSG264" s="307"/>
      <c r="OSH264" s="336"/>
      <c r="OSI264" s="309"/>
      <c r="OSJ264" s="337"/>
      <c r="OSK264" s="307"/>
      <c r="OSL264" s="336"/>
      <c r="OSM264" s="309"/>
      <c r="OSN264" s="337"/>
      <c r="OSO264" s="307"/>
      <c r="OSP264" s="336"/>
      <c r="OSQ264" s="309"/>
      <c r="OSR264" s="337"/>
      <c r="OSS264" s="307"/>
      <c r="OST264" s="336"/>
      <c r="OSU264" s="309"/>
      <c r="OSV264" s="337"/>
      <c r="OSW264" s="307"/>
      <c r="OSX264" s="336"/>
      <c r="OSY264" s="309"/>
      <c r="OSZ264" s="337"/>
      <c r="OTA264" s="307"/>
      <c r="OTB264" s="336"/>
      <c r="OTC264" s="309"/>
      <c r="OTD264" s="337"/>
      <c r="OTE264" s="307"/>
      <c r="OTF264" s="336"/>
      <c r="OTG264" s="309"/>
      <c r="OTH264" s="337"/>
      <c r="OTI264" s="307"/>
      <c r="OTJ264" s="336"/>
      <c r="OTK264" s="309"/>
      <c r="OTL264" s="337"/>
      <c r="OTM264" s="307"/>
      <c r="OTN264" s="336"/>
      <c r="OTO264" s="309"/>
      <c r="OTP264" s="337"/>
      <c r="OTQ264" s="307"/>
      <c r="OTR264" s="336"/>
      <c r="OTS264" s="309"/>
      <c r="OTT264" s="337"/>
      <c r="OTU264" s="307"/>
      <c r="OTV264" s="336"/>
      <c r="OTW264" s="309"/>
      <c r="OTX264" s="337"/>
      <c r="OTY264" s="307"/>
      <c r="OTZ264" s="336"/>
      <c r="OUA264" s="309"/>
      <c r="OUB264" s="337"/>
      <c r="OUC264" s="307"/>
      <c r="OUD264" s="336"/>
      <c r="OUE264" s="309"/>
      <c r="OUF264" s="337"/>
      <c r="OUG264" s="307"/>
      <c r="OUH264" s="336"/>
      <c r="OUI264" s="309"/>
      <c r="OUJ264" s="337"/>
      <c r="OUK264" s="307"/>
      <c r="OUL264" s="336"/>
      <c r="OUM264" s="309"/>
      <c r="OUN264" s="337"/>
      <c r="OUO264" s="307"/>
      <c r="OUP264" s="336"/>
      <c r="OUQ264" s="309"/>
      <c r="OUR264" s="337"/>
      <c r="OUS264" s="307"/>
      <c r="OUT264" s="336"/>
      <c r="OUU264" s="309"/>
      <c r="OUV264" s="337"/>
      <c r="OUW264" s="307"/>
      <c r="OUX264" s="336"/>
      <c r="OUY264" s="309"/>
      <c r="OUZ264" s="337"/>
      <c r="OVA264" s="307"/>
      <c r="OVB264" s="336"/>
      <c r="OVC264" s="309"/>
      <c r="OVD264" s="337"/>
      <c r="OVE264" s="307"/>
      <c r="OVF264" s="336"/>
      <c r="OVG264" s="309"/>
      <c r="OVH264" s="337"/>
      <c r="OVI264" s="307"/>
      <c r="OVJ264" s="336"/>
      <c r="OVK264" s="309"/>
      <c r="OVL264" s="337"/>
      <c r="OVM264" s="307"/>
      <c r="OVN264" s="336"/>
      <c r="OVO264" s="309"/>
      <c r="OVP264" s="337"/>
      <c r="OVQ264" s="307"/>
      <c r="OVR264" s="336"/>
      <c r="OVS264" s="309"/>
      <c r="OVT264" s="337"/>
      <c r="OVU264" s="307"/>
      <c r="OVV264" s="336"/>
      <c r="OVW264" s="309"/>
      <c r="OVX264" s="337"/>
      <c r="OVY264" s="307"/>
      <c r="OVZ264" s="336"/>
      <c r="OWA264" s="309"/>
      <c r="OWB264" s="337"/>
      <c r="OWC264" s="307"/>
      <c r="OWD264" s="336"/>
      <c r="OWE264" s="309"/>
      <c r="OWF264" s="337"/>
      <c r="OWG264" s="307"/>
      <c r="OWH264" s="336"/>
      <c r="OWI264" s="309"/>
      <c r="OWJ264" s="337"/>
      <c r="OWK264" s="307"/>
      <c r="OWL264" s="336"/>
      <c r="OWM264" s="309"/>
      <c r="OWN264" s="337"/>
      <c r="OWO264" s="307"/>
      <c r="OWP264" s="336"/>
      <c r="OWQ264" s="309"/>
      <c r="OWR264" s="337"/>
      <c r="OWS264" s="307"/>
      <c r="OWT264" s="336"/>
      <c r="OWU264" s="309"/>
      <c r="OWV264" s="337"/>
      <c r="OWW264" s="307"/>
      <c r="OWX264" s="336"/>
      <c r="OWY264" s="309"/>
      <c r="OWZ264" s="337"/>
      <c r="OXA264" s="307"/>
      <c r="OXB264" s="336"/>
      <c r="OXC264" s="309"/>
      <c r="OXD264" s="337"/>
      <c r="OXE264" s="307"/>
      <c r="OXF264" s="336"/>
      <c r="OXG264" s="309"/>
      <c r="OXH264" s="337"/>
      <c r="OXI264" s="307"/>
      <c r="OXJ264" s="336"/>
      <c r="OXK264" s="309"/>
      <c r="OXL264" s="337"/>
      <c r="OXM264" s="307"/>
      <c r="OXN264" s="336"/>
      <c r="OXO264" s="309"/>
      <c r="OXP264" s="337"/>
      <c r="OXQ264" s="307"/>
      <c r="OXR264" s="336"/>
      <c r="OXS264" s="309"/>
      <c r="OXT264" s="337"/>
      <c r="OXU264" s="307"/>
      <c r="OXV264" s="336"/>
      <c r="OXW264" s="309"/>
      <c r="OXX264" s="337"/>
      <c r="OXY264" s="307"/>
      <c r="OXZ264" s="336"/>
      <c r="OYA264" s="309"/>
      <c r="OYB264" s="337"/>
      <c r="OYC264" s="307"/>
      <c r="OYD264" s="336"/>
      <c r="OYE264" s="309"/>
      <c r="OYF264" s="337"/>
      <c r="OYG264" s="307"/>
      <c r="OYH264" s="336"/>
      <c r="OYI264" s="309"/>
      <c r="OYJ264" s="337"/>
      <c r="OYK264" s="307"/>
      <c r="OYL264" s="336"/>
      <c r="OYM264" s="309"/>
      <c r="OYN264" s="337"/>
      <c r="OYO264" s="307"/>
      <c r="OYP264" s="336"/>
      <c r="OYQ264" s="309"/>
      <c r="OYR264" s="337"/>
      <c r="OYS264" s="307"/>
      <c r="OYT264" s="336"/>
      <c r="OYU264" s="309"/>
      <c r="OYV264" s="337"/>
      <c r="OYW264" s="307"/>
      <c r="OYX264" s="336"/>
      <c r="OYY264" s="309"/>
      <c r="OYZ264" s="337"/>
      <c r="OZA264" s="307"/>
      <c r="OZB264" s="336"/>
      <c r="OZC264" s="309"/>
      <c r="OZD264" s="337"/>
      <c r="OZE264" s="307"/>
      <c r="OZF264" s="336"/>
      <c r="OZG264" s="309"/>
      <c r="OZH264" s="337"/>
      <c r="OZI264" s="307"/>
      <c r="OZJ264" s="336"/>
      <c r="OZK264" s="309"/>
      <c r="OZL264" s="337"/>
      <c r="OZM264" s="307"/>
      <c r="OZN264" s="336"/>
      <c r="OZO264" s="309"/>
      <c r="OZP264" s="337"/>
      <c r="OZQ264" s="307"/>
      <c r="OZR264" s="336"/>
      <c r="OZS264" s="309"/>
      <c r="OZT264" s="337"/>
      <c r="OZU264" s="307"/>
      <c r="OZV264" s="336"/>
      <c r="OZW264" s="309"/>
      <c r="OZX264" s="337"/>
      <c r="OZY264" s="307"/>
      <c r="OZZ264" s="336"/>
      <c r="PAA264" s="309"/>
      <c r="PAB264" s="337"/>
      <c r="PAC264" s="307"/>
      <c r="PAD264" s="336"/>
      <c r="PAE264" s="309"/>
      <c r="PAF264" s="337"/>
      <c r="PAG264" s="307"/>
      <c r="PAH264" s="336"/>
      <c r="PAI264" s="309"/>
      <c r="PAJ264" s="337"/>
      <c r="PAK264" s="307"/>
      <c r="PAL264" s="336"/>
      <c r="PAM264" s="309"/>
      <c r="PAN264" s="337"/>
      <c r="PAO264" s="307"/>
      <c r="PAP264" s="336"/>
      <c r="PAQ264" s="309"/>
      <c r="PAR264" s="337"/>
      <c r="PAS264" s="307"/>
      <c r="PAT264" s="336"/>
      <c r="PAU264" s="309"/>
      <c r="PAV264" s="337"/>
      <c r="PAW264" s="307"/>
      <c r="PAX264" s="336"/>
      <c r="PAY264" s="309"/>
      <c r="PAZ264" s="337"/>
      <c r="PBA264" s="307"/>
      <c r="PBB264" s="336"/>
      <c r="PBC264" s="309"/>
      <c r="PBD264" s="337"/>
      <c r="PBE264" s="307"/>
      <c r="PBF264" s="336"/>
      <c r="PBG264" s="309"/>
      <c r="PBH264" s="337"/>
      <c r="PBI264" s="307"/>
      <c r="PBJ264" s="336"/>
      <c r="PBK264" s="309"/>
      <c r="PBL264" s="337"/>
      <c r="PBM264" s="307"/>
      <c r="PBN264" s="336"/>
      <c r="PBO264" s="309"/>
      <c r="PBP264" s="337"/>
      <c r="PBQ264" s="307"/>
      <c r="PBR264" s="336"/>
      <c r="PBS264" s="309"/>
      <c r="PBT264" s="337"/>
      <c r="PBU264" s="307"/>
      <c r="PBV264" s="336"/>
      <c r="PBW264" s="309"/>
      <c r="PBX264" s="337"/>
      <c r="PBY264" s="307"/>
      <c r="PBZ264" s="336"/>
      <c r="PCA264" s="309"/>
      <c r="PCB264" s="337"/>
      <c r="PCC264" s="307"/>
      <c r="PCD264" s="336"/>
      <c r="PCE264" s="309"/>
      <c r="PCF264" s="337"/>
      <c r="PCG264" s="307"/>
      <c r="PCH264" s="336"/>
      <c r="PCI264" s="309"/>
      <c r="PCJ264" s="337"/>
      <c r="PCK264" s="307"/>
      <c r="PCL264" s="336"/>
      <c r="PCM264" s="309"/>
      <c r="PCN264" s="337"/>
      <c r="PCO264" s="307"/>
      <c r="PCP264" s="336"/>
      <c r="PCQ264" s="309"/>
      <c r="PCR264" s="337"/>
      <c r="PCS264" s="307"/>
      <c r="PCT264" s="336"/>
      <c r="PCU264" s="309"/>
      <c r="PCV264" s="337"/>
      <c r="PCW264" s="307"/>
      <c r="PCX264" s="336"/>
      <c r="PCY264" s="309"/>
      <c r="PCZ264" s="337"/>
      <c r="PDA264" s="307"/>
      <c r="PDB264" s="336"/>
      <c r="PDC264" s="309"/>
      <c r="PDD264" s="337"/>
      <c r="PDE264" s="307"/>
      <c r="PDF264" s="336"/>
      <c r="PDG264" s="309"/>
      <c r="PDH264" s="337"/>
      <c r="PDI264" s="307"/>
      <c r="PDJ264" s="336"/>
      <c r="PDK264" s="309"/>
      <c r="PDL264" s="337"/>
      <c r="PDM264" s="307"/>
      <c r="PDN264" s="336"/>
      <c r="PDO264" s="309"/>
      <c r="PDP264" s="337"/>
      <c r="PDQ264" s="307"/>
      <c r="PDR264" s="336"/>
      <c r="PDS264" s="309"/>
      <c r="PDT264" s="337"/>
      <c r="PDU264" s="307"/>
      <c r="PDV264" s="336"/>
      <c r="PDW264" s="309"/>
      <c r="PDX264" s="337"/>
      <c r="PDY264" s="307"/>
      <c r="PDZ264" s="336"/>
      <c r="PEA264" s="309"/>
      <c r="PEB264" s="337"/>
      <c r="PEC264" s="307"/>
      <c r="PED264" s="336"/>
      <c r="PEE264" s="309"/>
      <c r="PEF264" s="337"/>
      <c r="PEG264" s="307"/>
      <c r="PEH264" s="336"/>
      <c r="PEI264" s="309"/>
      <c r="PEJ264" s="337"/>
      <c r="PEK264" s="307"/>
      <c r="PEL264" s="336"/>
      <c r="PEM264" s="309"/>
      <c r="PEN264" s="337"/>
      <c r="PEO264" s="307"/>
      <c r="PEP264" s="336"/>
      <c r="PEQ264" s="309"/>
      <c r="PER264" s="337"/>
      <c r="PES264" s="307"/>
      <c r="PET264" s="336"/>
      <c r="PEU264" s="309"/>
      <c r="PEV264" s="337"/>
      <c r="PEW264" s="307"/>
      <c r="PEX264" s="336"/>
      <c r="PEY264" s="309"/>
      <c r="PEZ264" s="337"/>
      <c r="PFA264" s="307"/>
      <c r="PFB264" s="336"/>
      <c r="PFC264" s="309"/>
      <c r="PFD264" s="337"/>
      <c r="PFE264" s="307"/>
      <c r="PFF264" s="336"/>
      <c r="PFG264" s="309"/>
      <c r="PFH264" s="337"/>
      <c r="PFI264" s="307"/>
      <c r="PFJ264" s="336"/>
      <c r="PFK264" s="309"/>
      <c r="PFL264" s="337"/>
      <c r="PFM264" s="307"/>
      <c r="PFN264" s="336"/>
      <c r="PFO264" s="309"/>
      <c r="PFP264" s="337"/>
      <c r="PFQ264" s="307"/>
      <c r="PFR264" s="336"/>
      <c r="PFS264" s="309"/>
      <c r="PFT264" s="337"/>
      <c r="PFU264" s="307"/>
      <c r="PFV264" s="336"/>
      <c r="PFW264" s="309"/>
      <c r="PFX264" s="337"/>
      <c r="PFY264" s="307"/>
      <c r="PFZ264" s="336"/>
      <c r="PGA264" s="309"/>
      <c r="PGB264" s="337"/>
      <c r="PGC264" s="307"/>
      <c r="PGD264" s="336"/>
      <c r="PGE264" s="309"/>
      <c r="PGF264" s="337"/>
      <c r="PGG264" s="307"/>
      <c r="PGH264" s="336"/>
      <c r="PGI264" s="309"/>
      <c r="PGJ264" s="337"/>
      <c r="PGK264" s="307"/>
      <c r="PGL264" s="336"/>
      <c r="PGM264" s="309"/>
      <c r="PGN264" s="337"/>
      <c r="PGO264" s="307"/>
      <c r="PGP264" s="336"/>
      <c r="PGQ264" s="309"/>
      <c r="PGR264" s="337"/>
      <c r="PGS264" s="307"/>
      <c r="PGT264" s="336"/>
      <c r="PGU264" s="309"/>
      <c r="PGV264" s="337"/>
      <c r="PGW264" s="307"/>
      <c r="PGX264" s="336"/>
      <c r="PGY264" s="309"/>
      <c r="PGZ264" s="337"/>
      <c r="PHA264" s="307"/>
      <c r="PHB264" s="336"/>
      <c r="PHC264" s="309"/>
      <c r="PHD264" s="337"/>
      <c r="PHE264" s="307"/>
      <c r="PHF264" s="336"/>
      <c r="PHG264" s="309"/>
      <c r="PHH264" s="337"/>
      <c r="PHI264" s="307"/>
      <c r="PHJ264" s="336"/>
      <c r="PHK264" s="309"/>
      <c r="PHL264" s="337"/>
      <c r="PHM264" s="307"/>
      <c r="PHN264" s="336"/>
      <c r="PHO264" s="309"/>
      <c r="PHP264" s="337"/>
      <c r="PHQ264" s="307"/>
      <c r="PHR264" s="336"/>
      <c r="PHS264" s="309"/>
      <c r="PHT264" s="337"/>
      <c r="PHU264" s="307"/>
      <c r="PHV264" s="336"/>
      <c r="PHW264" s="309"/>
      <c r="PHX264" s="337"/>
      <c r="PHY264" s="307"/>
      <c r="PHZ264" s="336"/>
      <c r="PIA264" s="309"/>
      <c r="PIB264" s="337"/>
      <c r="PIC264" s="307"/>
      <c r="PID264" s="336"/>
      <c r="PIE264" s="309"/>
      <c r="PIF264" s="337"/>
      <c r="PIG264" s="307"/>
      <c r="PIH264" s="336"/>
      <c r="PII264" s="309"/>
      <c r="PIJ264" s="337"/>
      <c r="PIK264" s="307"/>
      <c r="PIL264" s="336"/>
      <c r="PIM264" s="309"/>
      <c r="PIN264" s="337"/>
      <c r="PIO264" s="307"/>
      <c r="PIP264" s="336"/>
      <c r="PIQ264" s="309"/>
      <c r="PIR264" s="337"/>
      <c r="PIS264" s="307"/>
      <c r="PIT264" s="336"/>
      <c r="PIU264" s="309"/>
      <c r="PIV264" s="337"/>
      <c r="PIW264" s="307"/>
      <c r="PIX264" s="336"/>
      <c r="PIY264" s="309"/>
      <c r="PIZ264" s="337"/>
      <c r="PJA264" s="307"/>
      <c r="PJB264" s="336"/>
      <c r="PJC264" s="309"/>
      <c r="PJD264" s="337"/>
      <c r="PJE264" s="307"/>
      <c r="PJF264" s="336"/>
      <c r="PJG264" s="309"/>
      <c r="PJH264" s="337"/>
      <c r="PJI264" s="307"/>
      <c r="PJJ264" s="336"/>
      <c r="PJK264" s="309"/>
      <c r="PJL264" s="337"/>
      <c r="PJM264" s="307"/>
      <c r="PJN264" s="336"/>
      <c r="PJO264" s="309"/>
      <c r="PJP264" s="337"/>
      <c r="PJQ264" s="307"/>
      <c r="PJR264" s="336"/>
      <c r="PJS264" s="309"/>
      <c r="PJT264" s="337"/>
      <c r="PJU264" s="307"/>
      <c r="PJV264" s="336"/>
      <c r="PJW264" s="309"/>
      <c r="PJX264" s="337"/>
      <c r="PJY264" s="307"/>
      <c r="PJZ264" s="336"/>
      <c r="PKA264" s="309"/>
      <c r="PKB264" s="337"/>
      <c r="PKC264" s="307"/>
      <c r="PKD264" s="336"/>
      <c r="PKE264" s="309"/>
      <c r="PKF264" s="337"/>
      <c r="PKG264" s="307"/>
      <c r="PKH264" s="336"/>
      <c r="PKI264" s="309"/>
      <c r="PKJ264" s="337"/>
      <c r="PKK264" s="307"/>
      <c r="PKL264" s="336"/>
      <c r="PKM264" s="309"/>
      <c r="PKN264" s="337"/>
      <c r="PKO264" s="307"/>
      <c r="PKP264" s="336"/>
      <c r="PKQ264" s="309"/>
      <c r="PKR264" s="337"/>
      <c r="PKS264" s="307"/>
      <c r="PKT264" s="336"/>
      <c r="PKU264" s="309"/>
      <c r="PKV264" s="337"/>
      <c r="PKW264" s="307"/>
      <c r="PKX264" s="336"/>
      <c r="PKY264" s="309"/>
      <c r="PKZ264" s="337"/>
      <c r="PLA264" s="307"/>
      <c r="PLB264" s="336"/>
      <c r="PLC264" s="309"/>
      <c r="PLD264" s="337"/>
      <c r="PLE264" s="307"/>
      <c r="PLF264" s="336"/>
      <c r="PLG264" s="309"/>
      <c r="PLH264" s="337"/>
      <c r="PLI264" s="307"/>
      <c r="PLJ264" s="336"/>
      <c r="PLK264" s="309"/>
      <c r="PLL264" s="337"/>
      <c r="PLM264" s="307"/>
      <c r="PLN264" s="336"/>
      <c r="PLO264" s="309"/>
      <c r="PLP264" s="337"/>
      <c r="PLQ264" s="307"/>
      <c r="PLR264" s="336"/>
      <c r="PLS264" s="309"/>
      <c r="PLT264" s="337"/>
      <c r="PLU264" s="307"/>
      <c r="PLV264" s="336"/>
      <c r="PLW264" s="309"/>
      <c r="PLX264" s="337"/>
      <c r="PLY264" s="307"/>
      <c r="PLZ264" s="336"/>
      <c r="PMA264" s="309"/>
      <c r="PMB264" s="337"/>
      <c r="PMC264" s="307"/>
      <c r="PMD264" s="336"/>
      <c r="PME264" s="309"/>
      <c r="PMF264" s="337"/>
      <c r="PMG264" s="307"/>
      <c r="PMH264" s="336"/>
      <c r="PMI264" s="309"/>
      <c r="PMJ264" s="337"/>
      <c r="PMK264" s="307"/>
      <c r="PML264" s="336"/>
      <c r="PMM264" s="309"/>
      <c r="PMN264" s="337"/>
      <c r="PMO264" s="307"/>
      <c r="PMP264" s="336"/>
      <c r="PMQ264" s="309"/>
      <c r="PMR264" s="337"/>
      <c r="PMS264" s="307"/>
      <c r="PMT264" s="336"/>
      <c r="PMU264" s="309"/>
      <c r="PMV264" s="337"/>
      <c r="PMW264" s="307"/>
      <c r="PMX264" s="336"/>
      <c r="PMY264" s="309"/>
      <c r="PMZ264" s="337"/>
      <c r="PNA264" s="307"/>
      <c r="PNB264" s="336"/>
      <c r="PNC264" s="309"/>
      <c r="PND264" s="337"/>
      <c r="PNE264" s="307"/>
      <c r="PNF264" s="336"/>
      <c r="PNG264" s="309"/>
      <c r="PNH264" s="337"/>
      <c r="PNI264" s="307"/>
      <c r="PNJ264" s="336"/>
      <c r="PNK264" s="309"/>
      <c r="PNL264" s="337"/>
      <c r="PNM264" s="307"/>
      <c r="PNN264" s="336"/>
      <c r="PNO264" s="309"/>
      <c r="PNP264" s="337"/>
      <c r="PNQ264" s="307"/>
      <c r="PNR264" s="336"/>
      <c r="PNS264" s="309"/>
      <c r="PNT264" s="337"/>
      <c r="PNU264" s="307"/>
      <c r="PNV264" s="336"/>
      <c r="PNW264" s="309"/>
      <c r="PNX264" s="337"/>
      <c r="PNY264" s="307"/>
      <c r="PNZ264" s="336"/>
      <c r="POA264" s="309"/>
      <c r="POB264" s="337"/>
      <c r="POC264" s="307"/>
      <c r="POD264" s="336"/>
      <c r="POE264" s="309"/>
      <c r="POF264" s="337"/>
      <c r="POG264" s="307"/>
      <c r="POH264" s="336"/>
      <c r="POI264" s="309"/>
      <c r="POJ264" s="337"/>
      <c r="POK264" s="307"/>
      <c r="POL264" s="336"/>
      <c r="POM264" s="309"/>
      <c r="PON264" s="337"/>
      <c r="POO264" s="307"/>
      <c r="POP264" s="336"/>
      <c r="POQ264" s="309"/>
      <c r="POR264" s="337"/>
      <c r="POS264" s="307"/>
      <c r="POT264" s="336"/>
      <c r="POU264" s="309"/>
      <c r="POV264" s="337"/>
      <c r="POW264" s="307"/>
      <c r="POX264" s="336"/>
      <c r="POY264" s="309"/>
      <c r="POZ264" s="337"/>
      <c r="PPA264" s="307"/>
      <c r="PPB264" s="336"/>
      <c r="PPC264" s="309"/>
      <c r="PPD264" s="337"/>
      <c r="PPE264" s="307"/>
      <c r="PPF264" s="336"/>
      <c r="PPG264" s="309"/>
      <c r="PPH264" s="337"/>
      <c r="PPI264" s="307"/>
      <c r="PPJ264" s="336"/>
      <c r="PPK264" s="309"/>
      <c r="PPL264" s="337"/>
      <c r="PPM264" s="307"/>
      <c r="PPN264" s="336"/>
      <c r="PPO264" s="309"/>
      <c r="PPP264" s="337"/>
      <c r="PPQ264" s="307"/>
      <c r="PPR264" s="336"/>
      <c r="PPS264" s="309"/>
      <c r="PPT264" s="337"/>
      <c r="PPU264" s="307"/>
      <c r="PPV264" s="336"/>
      <c r="PPW264" s="309"/>
      <c r="PPX264" s="337"/>
      <c r="PPY264" s="307"/>
      <c r="PPZ264" s="336"/>
      <c r="PQA264" s="309"/>
      <c r="PQB264" s="337"/>
      <c r="PQC264" s="307"/>
      <c r="PQD264" s="336"/>
      <c r="PQE264" s="309"/>
      <c r="PQF264" s="337"/>
      <c r="PQG264" s="307"/>
      <c r="PQH264" s="336"/>
      <c r="PQI264" s="309"/>
      <c r="PQJ264" s="337"/>
      <c r="PQK264" s="307"/>
      <c r="PQL264" s="336"/>
      <c r="PQM264" s="309"/>
      <c r="PQN264" s="337"/>
      <c r="PQO264" s="307"/>
      <c r="PQP264" s="336"/>
      <c r="PQQ264" s="309"/>
      <c r="PQR264" s="337"/>
      <c r="PQS264" s="307"/>
      <c r="PQT264" s="336"/>
      <c r="PQU264" s="309"/>
      <c r="PQV264" s="337"/>
      <c r="PQW264" s="307"/>
      <c r="PQX264" s="336"/>
      <c r="PQY264" s="309"/>
      <c r="PQZ264" s="337"/>
      <c r="PRA264" s="307"/>
      <c r="PRB264" s="336"/>
      <c r="PRC264" s="309"/>
      <c r="PRD264" s="337"/>
      <c r="PRE264" s="307"/>
      <c r="PRF264" s="336"/>
      <c r="PRG264" s="309"/>
      <c r="PRH264" s="337"/>
      <c r="PRI264" s="307"/>
      <c r="PRJ264" s="336"/>
      <c r="PRK264" s="309"/>
      <c r="PRL264" s="337"/>
      <c r="PRM264" s="307"/>
      <c r="PRN264" s="336"/>
      <c r="PRO264" s="309"/>
      <c r="PRP264" s="337"/>
      <c r="PRQ264" s="307"/>
      <c r="PRR264" s="336"/>
      <c r="PRS264" s="309"/>
      <c r="PRT264" s="337"/>
      <c r="PRU264" s="307"/>
      <c r="PRV264" s="336"/>
      <c r="PRW264" s="309"/>
      <c r="PRX264" s="337"/>
      <c r="PRY264" s="307"/>
      <c r="PRZ264" s="336"/>
      <c r="PSA264" s="309"/>
      <c r="PSB264" s="337"/>
      <c r="PSC264" s="307"/>
      <c r="PSD264" s="336"/>
      <c r="PSE264" s="309"/>
      <c r="PSF264" s="337"/>
      <c r="PSG264" s="307"/>
      <c r="PSH264" s="336"/>
      <c r="PSI264" s="309"/>
      <c r="PSJ264" s="337"/>
      <c r="PSK264" s="307"/>
      <c r="PSL264" s="336"/>
      <c r="PSM264" s="309"/>
      <c r="PSN264" s="337"/>
      <c r="PSO264" s="307"/>
      <c r="PSP264" s="336"/>
      <c r="PSQ264" s="309"/>
      <c r="PSR264" s="337"/>
      <c r="PSS264" s="307"/>
      <c r="PST264" s="336"/>
      <c r="PSU264" s="309"/>
      <c r="PSV264" s="337"/>
      <c r="PSW264" s="307"/>
      <c r="PSX264" s="336"/>
      <c r="PSY264" s="309"/>
      <c r="PSZ264" s="337"/>
      <c r="PTA264" s="307"/>
      <c r="PTB264" s="336"/>
      <c r="PTC264" s="309"/>
      <c r="PTD264" s="337"/>
      <c r="PTE264" s="307"/>
      <c r="PTF264" s="336"/>
      <c r="PTG264" s="309"/>
      <c r="PTH264" s="337"/>
      <c r="PTI264" s="307"/>
      <c r="PTJ264" s="336"/>
      <c r="PTK264" s="309"/>
      <c r="PTL264" s="337"/>
      <c r="PTM264" s="307"/>
      <c r="PTN264" s="336"/>
      <c r="PTO264" s="309"/>
      <c r="PTP264" s="337"/>
      <c r="PTQ264" s="307"/>
      <c r="PTR264" s="336"/>
      <c r="PTS264" s="309"/>
      <c r="PTT264" s="337"/>
      <c r="PTU264" s="307"/>
      <c r="PTV264" s="336"/>
      <c r="PTW264" s="309"/>
      <c r="PTX264" s="337"/>
      <c r="PTY264" s="307"/>
      <c r="PTZ264" s="336"/>
      <c r="PUA264" s="309"/>
      <c r="PUB264" s="337"/>
      <c r="PUC264" s="307"/>
      <c r="PUD264" s="336"/>
      <c r="PUE264" s="309"/>
      <c r="PUF264" s="337"/>
      <c r="PUG264" s="307"/>
      <c r="PUH264" s="336"/>
      <c r="PUI264" s="309"/>
      <c r="PUJ264" s="337"/>
      <c r="PUK264" s="307"/>
      <c r="PUL264" s="336"/>
      <c r="PUM264" s="309"/>
      <c r="PUN264" s="337"/>
      <c r="PUO264" s="307"/>
      <c r="PUP264" s="336"/>
      <c r="PUQ264" s="309"/>
      <c r="PUR264" s="337"/>
      <c r="PUS264" s="307"/>
      <c r="PUT264" s="336"/>
      <c r="PUU264" s="309"/>
      <c r="PUV264" s="337"/>
      <c r="PUW264" s="307"/>
      <c r="PUX264" s="336"/>
      <c r="PUY264" s="309"/>
      <c r="PUZ264" s="337"/>
      <c r="PVA264" s="307"/>
      <c r="PVB264" s="336"/>
      <c r="PVC264" s="309"/>
      <c r="PVD264" s="337"/>
      <c r="PVE264" s="307"/>
      <c r="PVF264" s="336"/>
      <c r="PVG264" s="309"/>
      <c r="PVH264" s="337"/>
      <c r="PVI264" s="307"/>
      <c r="PVJ264" s="336"/>
      <c r="PVK264" s="309"/>
      <c r="PVL264" s="337"/>
      <c r="PVM264" s="307"/>
      <c r="PVN264" s="336"/>
      <c r="PVO264" s="309"/>
      <c r="PVP264" s="337"/>
      <c r="PVQ264" s="307"/>
      <c r="PVR264" s="336"/>
      <c r="PVS264" s="309"/>
      <c r="PVT264" s="337"/>
      <c r="PVU264" s="307"/>
      <c r="PVV264" s="336"/>
      <c r="PVW264" s="309"/>
      <c r="PVX264" s="337"/>
      <c r="PVY264" s="307"/>
      <c r="PVZ264" s="336"/>
      <c r="PWA264" s="309"/>
      <c r="PWB264" s="337"/>
      <c r="PWC264" s="307"/>
      <c r="PWD264" s="336"/>
      <c r="PWE264" s="309"/>
      <c r="PWF264" s="337"/>
      <c r="PWG264" s="307"/>
      <c r="PWH264" s="336"/>
      <c r="PWI264" s="309"/>
      <c r="PWJ264" s="337"/>
      <c r="PWK264" s="307"/>
      <c r="PWL264" s="336"/>
      <c r="PWM264" s="309"/>
      <c r="PWN264" s="337"/>
      <c r="PWO264" s="307"/>
      <c r="PWP264" s="336"/>
      <c r="PWQ264" s="309"/>
      <c r="PWR264" s="337"/>
      <c r="PWS264" s="307"/>
      <c r="PWT264" s="336"/>
      <c r="PWU264" s="309"/>
      <c r="PWV264" s="337"/>
      <c r="PWW264" s="307"/>
      <c r="PWX264" s="336"/>
      <c r="PWY264" s="309"/>
      <c r="PWZ264" s="337"/>
      <c r="PXA264" s="307"/>
      <c r="PXB264" s="336"/>
      <c r="PXC264" s="309"/>
      <c r="PXD264" s="337"/>
      <c r="PXE264" s="307"/>
      <c r="PXF264" s="336"/>
      <c r="PXG264" s="309"/>
      <c r="PXH264" s="337"/>
      <c r="PXI264" s="307"/>
      <c r="PXJ264" s="336"/>
      <c r="PXK264" s="309"/>
      <c r="PXL264" s="337"/>
      <c r="PXM264" s="307"/>
      <c r="PXN264" s="336"/>
      <c r="PXO264" s="309"/>
      <c r="PXP264" s="337"/>
      <c r="PXQ264" s="307"/>
      <c r="PXR264" s="336"/>
      <c r="PXS264" s="309"/>
      <c r="PXT264" s="337"/>
      <c r="PXU264" s="307"/>
      <c r="PXV264" s="336"/>
      <c r="PXW264" s="309"/>
      <c r="PXX264" s="337"/>
      <c r="PXY264" s="307"/>
      <c r="PXZ264" s="336"/>
      <c r="PYA264" s="309"/>
      <c r="PYB264" s="337"/>
      <c r="PYC264" s="307"/>
      <c r="PYD264" s="336"/>
      <c r="PYE264" s="309"/>
      <c r="PYF264" s="337"/>
      <c r="PYG264" s="307"/>
      <c r="PYH264" s="336"/>
      <c r="PYI264" s="309"/>
      <c r="PYJ264" s="337"/>
      <c r="PYK264" s="307"/>
      <c r="PYL264" s="336"/>
      <c r="PYM264" s="309"/>
      <c r="PYN264" s="337"/>
      <c r="PYO264" s="307"/>
      <c r="PYP264" s="336"/>
      <c r="PYQ264" s="309"/>
      <c r="PYR264" s="337"/>
      <c r="PYS264" s="307"/>
      <c r="PYT264" s="336"/>
      <c r="PYU264" s="309"/>
      <c r="PYV264" s="337"/>
      <c r="PYW264" s="307"/>
      <c r="PYX264" s="336"/>
      <c r="PYY264" s="309"/>
      <c r="PYZ264" s="337"/>
      <c r="PZA264" s="307"/>
      <c r="PZB264" s="336"/>
      <c r="PZC264" s="309"/>
      <c r="PZD264" s="337"/>
      <c r="PZE264" s="307"/>
      <c r="PZF264" s="336"/>
      <c r="PZG264" s="309"/>
      <c r="PZH264" s="337"/>
      <c r="PZI264" s="307"/>
      <c r="PZJ264" s="336"/>
      <c r="PZK264" s="309"/>
      <c r="PZL264" s="337"/>
      <c r="PZM264" s="307"/>
      <c r="PZN264" s="336"/>
      <c r="PZO264" s="309"/>
      <c r="PZP264" s="337"/>
      <c r="PZQ264" s="307"/>
      <c r="PZR264" s="336"/>
      <c r="PZS264" s="309"/>
      <c r="PZT264" s="337"/>
      <c r="PZU264" s="307"/>
      <c r="PZV264" s="336"/>
      <c r="PZW264" s="309"/>
      <c r="PZX264" s="337"/>
      <c r="PZY264" s="307"/>
      <c r="PZZ264" s="336"/>
      <c r="QAA264" s="309"/>
      <c r="QAB264" s="337"/>
      <c r="QAC264" s="307"/>
      <c r="QAD264" s="336"/>
      <c r="QAE264" s="309"/>
      <c r="QAF264" s="337"/>
      <c r="QAG264" s="307"/>
      <c r="QAH264" s="336"/>
      <c r="QAI264" s="309"/>
      <c r="QAJ264" s="337"/>
      <c r="QAK264" s="307"/>
      <c r="QAL264" s="336"/>
      <c r="QAM264" s="309"/>
      <c r="QAN264" s="337"/>
      <c r="QAO264" s="307"/>
      <c r="QAP264" s="336"/>
      <c r="QAQ264" s="309"/>
      <c r="QAR264" s="337"/>
      <c r="QAS264" s="307"/>
      <c r="QAT264" s="336"/>
      <c r="QAU264" s="309"/>
      <c r="QAV264" s="337"/>
      <c r="QAW264" s="307"/>
      <c r="QAX264" s="336"/>
      <c r="QAY264" s="309"/>
      <c r="QAZ264" s="337"/>
      <c r="QBA264" s="307"/>
      <c r="QBB264" s="336"/>
      <c r="QBC264" s="309"/>
      <c r="QBD264" s="337"/>
      <c r="QBE264" s="307"/>
      <c r="QBF264" s="336"/>
      <c r="QBG264" s="309"/>
      <c r="QBH264" s="337"/>
      <c r="QBI264" s="307"/>
      <c r="QBJ264" s="336"/>
      <c r="QBK264" s="309"/>
      <c r="QBL264" s="337"/>
      <c r="QBM264" s="307"/>
      <c r="QBN264" s="336"/>
      <c r="QBO264" s="309"/>
      <c r="QBP264" s="337"/>
      <c r="QBQ264" s="307"/>
      <c r="QBR264" s="336"/>
      <c r="QBS264" s="309"/>
      <c r="QBT264" s="337"/>
      <c r="QBU264" s="307"/>
      <c r="QBV264" s="336"/>
      <c r="QBW264" s="309"/>
      <c r="QBX264" s="337"/>
      <c r="QBY264" s="307"/>
      <c r="QBZ264" s="336"/>
      <c r="QCA264" s="309"/>
      <c r="QCB264" s="337"/>
      <c r="QCC264" s="307"/>
      <c r="QCD264" s="336"/>
      <c r="QCE264" s="309"/>
      <c r="QCF264" s="337"/>
      <c r="QCG264" s="307"/>
      <c r="QCH264" s="336"/>
      <c r="QCI264" s="309"/>
      <c r="QCJ264" s="337"/>
      <c r="QCK264" s="307"/>
      <c r="QCL264" s="336"/>
      <c r="QCM264" s="309"/>
      <c r="QCN264" s="337"/>
      <c r="QCO264" s="307"/>
      <c r="QCP264" s="336"/>
      <c r="QCQ264" s="309"/>
      <c r="QCR264" s="337"/>
      <c r="QCS264" s="307"/>
      <c r="QCT264" s="336"/>
      <c r="QCU264" s="309"/>
      <c r="QCV264" s="337"/>
      <c r="QCW264" s="307"/>
      <c r="QCX264" s="336"/>
      <c r="QCY264" s="309"/>
      <c r="QCZ264" s="337"/>
      <c r="QDA264" s="307"/>
      <c r="QDB264" s="336"/>
      <c r="QDC264" s="309"/>
      <c r="QDD264" s="337"/>
      <c r="QDE264" s="307"/>
      <c r="QDF264" s="336"/>
      <c r="QDG264" s="309"/>
      <c r="QDH264" s="337"/>
      <c r="QDI264" s="307"/>
      <c r="QDJ264" s="336"/>
      <c r="QDK264" s="309"/>
      <c r="QDL264" s="337"/>
      <c r="QDM264" s="307"/>
      <c r="QDN264" s="336"/>
      <c r="QDO264" s="309"/>
      <c r="QDP264" s="337"/>
      <c r="QDQ264" s="307"/>
      <c r="QDR264" s="336"/>
      <c r="QDS264" s="309"/>
      <c r="QDT264" s="337"/>
      <c r="QDU264" s="307"/>
      <c r="QDV264" s="336"/>
      <c r="QDW264" s="309"/>
      <c r="QDX264" s="337"/>
      <c r="QDY264" s="307"/>
      <c r="QDZ264" s="336"/>
      <c r="QEA264" s="309"/>
      <c r="QEB264" s="337"/>
      <c r="QEC264" s="307"/>
      <c r="QED264" s="336"/>
      <c r="QEE264" s="309"/>
      <c r="QEF264" s="337"/>
      <c r="QEG264" s="307"/>
      <c r="QEH264" s="336"/>
      <c r="QEI264" s="309"/>
      <c r="QEJ264" s="337"/>
      <c r="QEK264" s="307"/>
      <c r="QEL264" s="336"/>
      <c r="QEM264" s="309"/>
      <c r="QEN264" s="337"/>
      <c r="QEO264" s="307"/>
      <c r="QEP264" s="336"/>
      <c r="QEQ264" s="309"/>
      <c r="QER264" s="337"/>
      <c r="QES264" s="307"/>
      <c r="QET264" s="336"/>
      <c r="QEU264" s="309"/>
      <c r="QEV264" s="337"/>
      <c r="QEW264" s="307"/>
      <c r="QEX264" s="336"/>
      <c r="QEY264" s="309"/>
      <c r="QEZ264" s="337"/>
      <c r="QFA264" s="307"/>
      <c r="QFB264" s="336"/>
      <c r="QFC264" s="309"/>
      <c r="QFD264" s="337"/>
      <c r="QFE264" s="307"/>
      <c r="QFF264" s="336"/>
      <c r="QFG264" s="309"/>
      <c r="QFH264" s="337"/>
      <c r="QFI264" s="307"/>
      <c r="QFJ264" s="336"/>
      <c r="QFK264" s="309"/>
      <c r="QFL264" s="337"/>
      <c r="QFM264" s="307"/>
      <c r="QFN264" s="336"/>
      <c r="QFO264" s="309"/>
      <c r="QFP264" s="337"/>
      <c r="QFQ264" s="307"/>
      <c r="QFR264" s="336"/>
      <c r="QFS264" s="309"/>
      <c r="QFT264" s="337"/>
      <c r="QFU264" s="307"/>
      <c r="QFV264" s="336"/>
      <c r="QFW264" s="309"/>
      <c r="QFX264" s="337"/>
      <c r="QFY264" s="307"/>
      <c r="QFZ264" s="336"/>
      <c r="QGA264" s="309"/>
      <c r="QGB264" s="337"/>
      <c r="QGC264" s="307"/>
      <c r="QGD264" s="336"/>
      <c r="QGE264" s="309"/>
      <c r="QGF264" s="337"/>
      <c r="QGG264" s="307"/>
      <c r="QGH264" s="336"/>
      <c r="QGI264" s="309"/>
      <c r="QGJ264" s="337"/>
      <c r="QGK264" s="307"/>
      <c r="QGL264" s="336"/>
      <c r="QGM264" s="309"/>
      <c r="QGN264" s="337"/>
      <c r="QGO264" s="307"/>
      <c r="QGP264" s="336"/>
      <c r="QGQ264" s="309"/>
      <c r="QGR264" s="337"/>
      <c r="QGS264" s="307"/>
      <c r="QGT264" s="336"/>
      <c r="QGU264" s="309"/>
      <c r="QGV264" s="337"/>
      <c r="QGW264" s="307"/>
      <c r="QGX264" s="336"/>
      <c r="QGY264" s="309"/>
      <c r="QGZ264" s="337"/>
      <c r="QHA264" s="307"/>
      <c r="QHB264" s="336"/>
      <c r="QHC264" s="309"/>
      <c r="QHD264" s="337"/>
      <c r="QHE264" s="307"/>
      <c r="QHF264" s="336"/>
      <c r="QHG264" s="309"/>
      <c r="QHH264" s="337"/>
      <c r="QHI264" s="307"/>
      <c r="QHJ264" s="336"/>
      <c r="QHK264" s="309"/>
      <c r="QHL264" s="337"/>
      <c r="QHM264" s="307"/>
      <c r="QHN264" s="336"/>
      <c r="QHO264" s="309"/>
      <c r="QHP264" s="337"/>
      <c r="QHQ264" s="307"/>
      <c r="QHR264" s="336"/>
      <c r="QHS264" s="309"/>
      <c r="QHT264" s="337"/>
      <c r="QHU264" s="307"/>
      <c r="QHV264" s="336"/>
      <c r="QHW264" s="309"/>
      <c r="QHX264" s="337"/>
      <c r="QHY264" s="307"/>
      <c r="QHZ264" s="336"/>
      <c r="QIA264" s="309"/>
      <c r="QIB264" s="337"/>
      <c r="QIC264" s="307"/>
      <c r="QID264" s="336"/>
      <c r="QIE264" s="309"/>
      <c r="QIF264" s="337"/>
      <c r="QIG264" s="307"/>
      <c r="QIH264" s="336"/>
      <c r="QII264" s="309"/>
      <c r="QIJ264" s="337"/>
      <c r="QIK264" s="307"/>
      <c r="QIL264" s="336"/>
      <c r="QIM264" s="309"/>
      <c r="QIN264" s="337"/>
      <c r="QIO264" s="307"/>
      <c r="QIP264" s="336"/>
      <c r="QIQ264" s="309"/>
      <c r="QIR264" s="337"/>
      <c r="QIS264" s="307"/>
      <c r="QIT264" s="336"/>
      <c r="QIU264" s="309"/>
      <c r="QIV264" s="337"/>
      <c r="QIW264" s="307"/>
      <c r="QIX264" s="336"/>
      <c r="QIY264" s="309"/>
      <c r="QIZ264" s="337"/>
      <c r="QJA264" s="307"/>
      <c r="QJB264" s="336"/>
      <c r="QJC264" s="309"/>
      <c r="QJD264" s="337"/>
      <c r="QJE264" s="307"/>
      <c r="QJF264" s="336"/>
      <c r="QJG264" s="309"/>
      <c r="QJH264" s="337"/>
      <c r="QJI264" s="307"/>
      <c r="QJJ264" s="336"/>
      <c r="QJK264" s="309"/>
      <c r="QJL264" s="337"/>
      <c r="QJM264" s="307"/>
      <c r="QJN264" s="336"/>
      <c r="QJO264" s="309"/>
      <c r="QJP264" s="337"/>
      <c r="QJQ264" s="307"/>
      <c r="QJR264" s="336"/>
      <c r="QJS264" s="309"/>
      <c r="QJT264" s="337"/>
      <c r="QJU264" s="307"/>
      <c r="QJV264" s="336"/>
      <c r="QJW264" s="309"/>
      <c r="QJX264" s="337"/>
      <c r="QJY264" s="307"/>
      <c r="QJZ264" s="336"/>
      <c r="QKA264" s="309"/>
      <c r="QKB264" s="337"/>
      <c r="QKC264" s="307"/>
      <c r="QKD264" s="336"/>
      <c r="QKE264" s="309"/>
      <c r="QKF264" s="337"/>
      <c r="QKG264" s="307"/>
      <c r="QKH264" s="336"/>
      <c r="QKI264" s="309"/>
      <c r="QKJ264" s="337"/>
      <c r="QKK264" s="307"/>
      <c r="QKL264" s="336"/>
      <c r="QKM264" s="309"/>
      <c r="QKN264" s="337"/>
      <c r="QKO264" s="307"/>
      <c r="QKP264" s="336"/>
      <c r="QKQ264" s="309"/>
      <c r="QKR264" s="337"/>
      <c r="QKS264" s="307"/>
      <c r="QKT264" s="336"/>
      <c r="QKU264" s="309"/>
      <c r="QKV264" s="337"/>
      <c r="QKW264" s="307"/>
      <c r="QKX264" s="336"/>
      <c r="QKY264" s="309"/>
      <c r="QKZ264" s="337"/>
      <c r="QLA264" s="307"/>
      <c r="QLB264" s="336"/>
      <c r="QLC264" s="309"/>
      <c r="QLD264" s="337"/>
      <c r="QLE264" s="307"/>
      <c r="QLF264" s="336"/>
      <c r="QLG264" s="309"/>
      <c r="QLH264" s="337"/>
      <c r="QLI264" s="307"/>
      <c r="QLJ264" s="336"/>
      <c r="QLK264" s="309"/>
      <c r="QLL264" s="337"/>
      <c r="QLM264" s="307"/>
      <c r="QLN264" s="336"/>
      <c r="QLO264" s="309"/>
      <c r="QLP264" s="337"/>
      <c r="QLQ264" s="307"/>
      <c r="QLR264" s="336"/>
      <c r="QLS264" s="309"/>
      <c r="QLT264" s="337"/>
      <c r="QLU264" s="307"/>
      <c r="QLV264" s="336"/>
      <c r="QLW264" s="309"/>
      <c r="QLX264" s="337"/>
      <c r="QLY264" s="307"/>
      <c r="QLZ264" s="336"/>
      <c r="QMA264" s="309"/>
      <c r="QMB264" s="337"/>
      <c r="QMC264" s="307"/>
      <c r="QMD264" s="336"/>
      <c r="QME264" s="309"/>
      <c r="QMF264" s="337"/>
      <c r="QMG264" s="307"/>
      <c r="QMH264" s="336"/>
      <c r="QMI264" s="309"/>
      <c r="QMJ264" s="337"/>
      <c r="QMK264" s="307"/>
      <c r="QML264" s="336"/>
      <c r="QMM264" s="309"/>
      <c r="QMN264" s="337"/>
      <c r="QMO264" s="307"/>
      <c r="QMP264" s="336"/>
      <c r="QMQ264" s="309"/>
      <c r="QMR264" s="337"/>
      <c r="QMS264" s="307"/>
      <c r="QMT264" s="336"/>
      <c r="QMU264" s="309"/>
      <c r="QMV264" s="337"/>
      <c r="QMW264" s="307"/>
      <c r="QMX264" s="336"/>
      <c r="QMY264" s="309"/>
      <c r="QMZ264" s="337"/>
      <c r="QNA264" s="307"/>
      <c r="QNB264" s="336"/>
      <c r="QNC264" s="309"/>
      <c r="QND264" s="337"/>
      <c r="QNE264" s="307"/>
      <c r="QNF264" s="336"/>
      <c r="QNG264" s="309"/>
      <c r="QNH264" s="337"/>
      <c r="QNI264" s="307"/>
      <c r="QNJ264" s="336"/>
      <c r="QNK264" s="309"/>
      <c r="QNL264" s="337"/>
      <c r="QNM264" s="307"/>
      <c r="QNN264" s="336"/>
      <c r="QNO264" s="309"/>
      <c r="QNP264" s="337"/>
      <c r="QNQ264" s="307"/>
      <c r="QNR264" s="336"/>
      <c r="QNS264" s="309"/>
      <c r="QNT264" s="337"/>
      <c r="QNU264" s="307"/>
      <c r="QNV264" s="336"/>
      <c r="QNW264" s="309"/>
      <c r="QNX264" s="337"/>
      <c r="QNY264" s="307"/>
      <c r="QNZ264" s="336"/>
      <c r="QOA264" s="309"/>
      <c r="QOB264" s="337"/>
      <c r="QOC264" s="307"/>
      <c r="QOD264" s="336"/>
      <c r="QOE264" s="309"/>
      <c r="QOF264" s="337"/>
      <c r="QOG264" s="307"/>
      <c r="QOH264" s="336"/>
      <c r="QOI264" s="309"/>
      <c r="QOJ264" s="337"/>
      <c r="QOK264" s="307"/>
      <c r="QOL264" s="336"/>
      <c r="QOM264" s="309"/>
      <c r="QON264" s="337"/>
      <c r="QOO264" s="307"/>
      <c r="QOP264" s="336"/>
      <c r="QOQ264" s="309"/>
      <c r="QOR264" s="337"/>
      <c r="QOS264" s="307"/>
      <c r="QOT264" s="336"/>
      <c r="QOU264" s="309"/>
      <c r="QOV264" s="337"/>
      <c r="QOW264" s="307"/>
      <c r="QOX264" s="336"/>
      <c r="QOY264" s="309"/>
      <c r="QOZ264" s="337"/>
      <c r="QPA264" s="307"/>
      <c r="QPB264" s="336"/>
      <c r="QPC264" s="309"/>
      <c r="QPD264" s="337"/>
      <c r="QPE264" s="307"/>
      <c r="QPF264" s="336"/>
      <c r="QPG264" s="309"/>
      <c r="QPH264" s="337"/>
      <c r="QPI264" s="307"/>
      <c r="QPJ264" s="336"/>
      <c r="QPK264" s="309"/>
      <c r="QPL264" s="337"/>
      <c r="QPM264" s="307"/>
      <c r="QPN264" s="336"/>
      <c r="QPO264" s="309"/>
      <c r="QPP264" s="337"/>
      <c r="QPQ264" s="307"/>
      <c r="QPR264" s="336"/>
      <c r="QPS264" s="309"/>
      <c r="QPT264" s="337"/>
      <c r="QPU264" s="307"/>
      <c r="QPV264" s="336"/>
      <c r="QPW264" s="309"/>
      <c r="QPX264" s="337"/>
      <c r="QPY264" s="307"/>
      <c r="QPZ264" s="336"/>
      <c r="QQA264" s="309"/>
      <c r="QQB264" s="337"/>
      <c r="QQC264" s="307"/>
      <c r="QQD264" s="336"/>
      <c r="QQE264" s="309"/>
      <c r="QQF264" s="337"/>
      <c r="QQG264" s="307"/>
      <c r="QQH264" s="336"/>
      <c r="QQI264" s="309"/>
      <c r="QQJ264" s="337"/>
      <c r="QQK264" s="307"/>
      <c r="QQL264" s="336"/>
      <c r="QQM264" s="309"/>
      <c r="QQN264" s="337"/>
      <c r="QQO264" s="307"/>
      <c r="QQP264" s="336"/>
      <c r="QQQ264" s="309"/>
      <c r="QQR264" s="337"/>
      <c r="QQS264" s="307"/>
      <c r="QQT264" s="336"/>
      <c r="QQU264" s="309"/>
      <c r="QQV264" s="337"/>
      <c r="QQW264" s="307"/>
      <c r="QQX264" s="336"/>
      <c r="QQY264" s="309"/>
      <c r="QQZ264" s="337"/>
      <c r="QRA264" s="307"/>
      <c r="QRB264" s="336"/>
      <c r="QRC264" s="309"/>
      <c r="QRD264" s="337"/>
      <c r="QRE264" s="307"/>
      <c r="QRF264" s="336"/>
      <c r="QRG264" s="309"/>
      <c r="QRH264" s="337"/>
      <c r="QRI264" s="307"/>
      <c r="QRJ264" s="336"/>
      <c r="QRK264" s="309"/>
      <c r="QRL264" s="337"/>
      <c r="QRM264" s="307"/>
      <c r="QRN264" s="336"/>
      <c r="QRO264" s="309"/>
      <c r="QRP264" s="337"/>
      <c r="QRQ264" s="307"/>
      <c r="QRR264" s="336"/>
      <c r="QRS264" s="309"/>
      <c r="QRT264" s="337"/>
      <c r="QRU264" s="307"/>
      <c r="QRV264" s="336"/>
      <c r="QRW264" s="309"/>
      <c r="QRX264" s="337"/>
      <c r="QRY264" s="307"/>
      <c r="QRZ264" s="336"/>
      <c r="QSA264" s="309"/>
      <c r="QSB264" s="337"/>
      <c r="QSC264" s="307"/>
      <c r="QSD264" s="336"/>
      <c r="QSE264" s="309"/>
      <c r="QSF264" s="337"/>
      <c r="QSG264" s="307"/>
      <c r="QSH264" s="336"/>
      <c r="QSI264" s="309"/>
      <c r="QSJ264" s="337"/>
      <c r="QSK264" s="307"/>
      <c r="QSL264" s="336"/>
      <c r="QSM264" s="309"/>
      <c r="QSN264" s="337"/>
      <c r="QSO264" s="307"/>
      <c r="QSP264" s="336"/>
      <c r="QSQ264" s="309"/>
      <c r="QSR264" s="337"/>
      <c r="QSS264" s="307"/>
      <c r="QST264" s="336"/>
      <c r="QSU264" s="309"/>
      <c r="QSV264" s="337"/>
      <c r="QSW264" s="307"/>
      <c r="QSX264" s="336"/>
      <c r="QSY264" s="309"/>
      <c r="QSZ264" s="337"/>
      <c r="QTA264" s="307"/>
      <c r="QTB264" s="336"/>
      <c r="QTC264" s="309"/>
      <c r="QTD264" s="337"/>
      <c r="QTE264" s="307"/>
      <c r="QTF264" s="336"/>
      <c r="QTG264" s="309"/>
      <c r="QTH264" s="337"/>
      <c r="QTI264" s="307"/>
      <c r="QTJ264" s="336"/>
      <c r="QTK264" s="309"/>
      <c r="QTL264" s="337"/>
      <c r="QTM264" s="307"/>
      <c r="QTN264" s="336"/>
      <c r="QTO264" s="309"/>
      <c r="QTP264" s="337"/>
      <c r="QTQ264" s="307"/>
      <c r="QTR264" s="336"/>
      <c r="QTS264" s="309"/>
      <c r="QTT264" s="337"/>
      <c r="QTU264" s="307"/>
      <c r="QTV264" s="336"/>
      <c r="QTW264" s="309"/>
      <c r="QTX264" s="337"/>
      <c r="QTY264" s="307"/>
      <c r="QTZ264" s="336"/>
      <c r="QUA264" s="309"/>
      <c r="QUB264" s="337"/>
      <c r="QUC264" s="307"/>
      <c r="QUD264" s="336"/>
      <c r="QUE264" s="309"/>
      <c r="QUF264" s="337"/>
      <c r="QUG264" s="307"/>
      <c r="QUH264" s="336"/>
      <c r="QUI264" s="309"/>
      <c r="QUJ264" s="337"/>
      <c r="QUK264" s="307"/>
      <c r="QUL264" s="336"/>
      <c r="QUM264" s="309"/>
      <c r="QUN264" s="337"/>
      <c r="QUO264" s="307"/>
      <c r="QUP264" s="336"/>
      <c r="QUQ264" s="309"/>
      <c r="QUR264" s="337"/>
      <c r="QUS264" s="307"/>
      <c r="QUT264" s="336"/>
      <c r="QUU264" s="309"/>
      <c r="QUV264" s="337"/>
      <c r="QUW264" s="307"/>
      <c r="QUX264" s="336"/>
      <c r="QUY264" s="309"/>
      <c r="QUZ264" s="337"/>
      <c r="QVA264" s="307"/>
      <c r="QVB264" s="336"/>
      <c r="QVC264" s="309"/>
      <c r="QVD264" s="337"/>
      <c r="QVE264" s="307"/>
      <c r="QVF264" s="336"/>
      <c r="QVG264" s="309"/>
      <c r="QVH264" s="337"/>
      <c r="QVI264" s="307"/>
      <c r="QVJ264" s="336"/>
      <c r="QVK264" s="309"/>
      <c r="QVL264" s="337"/>
      <c r="QVM264" s="307"/>
      <c r="QVN264" s="336"/>
      <c r="QVO264" s="309"/>
      <c r="QVP264" s="337"/>
      <c r="QVQ264" s="307"/>
      <c r="QVR264" s="336"/>
      <c r="QVS264" s="309"/>
      <c r="QVT264" s="337"/>
      <c r="QVU264" s="307"/>
      <c r="QVV264" s="336"/>
      <c r="QVW264" s="309"/>
      <c r="QVX264" s="337"/>
      <c r="QVY264" s="307"/>
      <c r="QVZ264" s="336"/>
      <c r="QWA264" s="309"/>
      <c r="QWB264" s="337"/>
      <c r="QWC264" s="307"/>
      <c r="QWD264" s="336"/>
      <c r="QWE264" s="309"/>
      <c r="QWF264" s="337"/>
      <c r="QWG264" s="307"/>
      <c r="QWH264" s="336"/>
      <c r="QWI264" s="309"/>
      <c r="QWJ264" s="337"/>
      <c r="QWK264" s="307"/>
      <c r="QWL264" s="336"/>
      <c r="QWM264" s="309"/>
      <c r="QWN264" s="337"/>
      <c r="QWO264" s="307"/>
      <c r="QWP264" s="336"/>
      <c r="QWQ264" s="309"/>
      <c r="QWR264" s="337"/>
      <c r="QWS264" s="307"/>
      <c r="QWT264" s="336"/>
      <c r="QWU264" s="309"/>
      <c r="QWV264" s="337"/>
      <c r="QWW264" s="307"/>
      <c r="QWX264" s="336"/>
      <c r="QWY264" s="309"/>
      <c r="QWZ264" s="337"/>
      <c r="QXA264" s="307"/>
      <c r="QXB264" s="336"/>
      <c r="QXC264" s="309"/>
      <c r="QXD264" s="337"/>
      <c r="QXE264" s="307"/>
      <c r="QXF264" s="336"/>
      <c r="QXG264" s="309"/>
      <c r="QXH264" s="337"/>
      <c r="QXI264" s="307"/>
      <c r="QXJ264" s="336"/>
      <c r="QXK264" s="309"/>
      <c r="QXL264" s="337"/>
      <c r="QXM264" s="307"/>
      <c r="QXN264" s="336"/>
      <c r="QXO264" s="309"/>
      <c r="QXP264" s="337"/>
      <c r="QXQ264" s="307"/>
      <c r="QXR264" s="336"/>
      <c r="QXS264" s="309"/>
      <c r="QXT264" s="337"/>
      <c r="QXU264" s="307"/>
      <c r="QXV264" s="336"/>
      <c r="QXW264" s="309"/>
      <c r="QXX264" s="337"/>
      <c r="QXY264" s="307"/>
      <c r="QXZ264" s="336"/>
      <c r="QYA264" s="309"/>
      <c r="QYB264" s="337"/>
      <c r="QYC264" s="307"/>
      <c r="QYD264" s="336"/>
      <c r="QYE264" s="309"/>
      <c r="QYF264" s="337"/>
      <c r="QYG264" s="307"/>
      <c r="QYH264" s="336"/>
      <c r="QYI264" s="309"/>
      <c r="QYJ264" s="337"/>
      <c r="QYK264" s="307"/>
      <c r="QYL264" s="336"/>
      <c r="QYM264" s="309"/>
      <c r="QYN264" s="337"/>
      <c r="QYO264" s="307"/>
      <c r="QYP264" s="336"/>
      <c r="QYQ264" s="309"/>
      <c r="QYR264" s="337"/>
      <c r="QYS264" s="307"/>
      <c r="QYT264" s="336"/>
      <c r="QYU264" s="309"/>
      <c r="QYV264" s="337"/>
      <c r="QYW264" s="307"/>
      <c r="QYX264" s="336"/>
      <c r="QYY264" s="309"/>
      <c r="QYZ264" s="337"/>
      <c r="QZA264" s="307"/>
      <c r="QZB264" s="336"/>
      <c r="QZC264" s="309"/>
      <c r="QZD264" s="337"/>
      <c r="QZE264" s="307"/>
      <c r="QZF264" s="336"/>
      <c r="QZG264" s="309"/>
      <c r="QZH264" s="337"/>
      <c r="QZI264" s="307"/>
      <c r="QZJ264" s="336"/>
      <c r="QZK264" s="309"/>
      <c r="QZL264" s="337"/>
      <c r="QZM264" s="307"/>
      <c r="QZN264" s="336"/>
      <c r="QZO264" s="309"/>
      <c r="QZP264" s="337"/>
      <c r="QZQ264" s="307"/>
      <c r="QZR264" s="336"/>
      <c r="QZS264" s="309"/>
      <c r="QZT264" s="337"/>
      <c r="QZU264" s="307"/>
      <c r="QZV264" s="336"/>
      <c r="QZW264" s="309"/>
      <c r="QZX264" s="337"/>
      <c r="QZY264" s="307"/>
      <c r="QZZ264" s="336"/>
      <c r="RAA264" s="309"/>
      <c r="RAB264" s="337"/>
      <c r="RAC264" s="307"/>
      <c r="RAD264" s="336"/>
      <c r="RAE264" s="309"/>
      <c r="RAF264" s="337"/>
      <c r="RAG264" s="307"/>
      <c r="RAH264" s="336"/>
      <c r="RAI264" s="309"/>
      <c r="RAJ264" s="337"/>
      <c r="RAK264" s="307"/>
      <c r="RAL264" s="336"/>
      <c r="RAM264" s="309"/>
      <c r="RAN264" s="337"/>
      <c r="RAO264" s="307"/>
      <c r="RAP264" s="336"/>
      <c r="RAQ264" s="309"/>
      <c r="RAR264" s="337"/>
      <c r="RAS264" s="307"/>
      <c r="RAT264" s="336"/>
      <c r="RAU264" s="309"/>
      <c r="RAV264" s="337"/>
      <c r="RAW264" s="307"/>
      <c r="RAX264" s="336"/>
      <c r="RAY264" s="309"/>
      <c r="RAZ264" s="337"/>
      <c r="RBA264" s="307"/>
      <c r="RBB264" s="336"/>
      <c r="RBC264" s="309"/>
      <c r="RBD264" s="337"/>
      <c r="RBE264" s="307"/>
      <c r="RBF264" s="336"/>
      <c r="RBG264" s="309"/>
      <c r="RBH264" s="337"/>
      <c r="RBI264" s="307"/>
      <c r="RBJ264" s="336"/>
      <c r="RBK264" s="309"/>
      <c r="RBL264" s="337"/>
      <c r="RBM264" s="307"/>
      <c r="RBN264" s="336"/>
      <c r="RBO264" s="309"/>
      <c r="RBP264" s="337"/>
      <c r="RBQ264" s="307"/>
      <c r="RBR264" s="336"/>
      <c r="RBS264" s="309"/>
      <c r="RBT264" s="337"/>
      <c r="RBU264" s="307"/>
      <c r="RBV264" s="336"/>
      <c r="RBW264" s="309"/>
      <c r="RBX264" s="337"/>
      <c r="RBY264" s="307"/>
      <c r="RBZ264" s="336"/>
      <c r="RCA264" s="309"/>
      <c r="RCB264" s="337"/>
      <c r="RCC264" s="307"/>
      <c r="RCD264" s="336"/>
      <c r="RCE264" s="309"/>
      <c r="RCF264" s="337"/>
      <c r="RCG264" s="307"/>
      <c r="RCH264" s="336"/>
      <c r="RCI264" s="309"/>
      <c r="RCJ264" s="337"/>
      <c r="RCK264" s="307"/>
      <c r="RCL264" s="336"/>
      <c r="RCM264" s="309"/>
      <c r="RCN264" s="337"/>
      <c r="RCO264" s="307"/>
      <c r="RCP264" s="336"/>
      <c r="RCQ264" s="309"/>
      <c r="RCR264" s="337"/>
      <c r="RCS264" s="307"/>
      <c r="RCT264" s="336"/>
      <c r="RCU264" s="309"/>
      <c r="RCV264" s="337"/>
      <c r="RCW264" s="307"/>
      <c r="RCX264" s="336"/>
      <c r="RCY264" s="309"/>
      <c r="RCZ264" s="337"/>
      <c r="RDA264" s="307"/>
      <c r="RDB264" s="336"/>
      <c r="RDC264" s="309"/>
      <c r="RDD264" s="337"/>
      <c r="RDE264" s="307"/>
      <c r="RDF264" s="336"/>
      <c r="RDG264" s="309"/>
      <c r="RDH264" s="337"/>
      <c r="RDI264" s="307"/>
      <c r="RDJ264" s="336"/>
      <c r="RDK264" s="309"/>
      <c r="RDL264" s="337"/>
      <c r="RDM264" s="307"/>
      <c r="RDN264" s="336"/>
      <c r="RDO264" s="309"/>
      <c r="RDP264" s="337"/>
      <c r="RDQ264" s="307"/>
      <c r="RDR264" s="336"/>
      <c r="RDS264" s="309"/>
      <c r="RDT264" s="337"/>
      <c r="RDU264" s="307"/>
      <c r="RDV264" s="336"/>
      <c r="RDW264" s="309"/>
      <c r="RDX264" s="337"/>
      <c r="RDY264" s="307"/>
      <c r="RDZ264" s="336"/>
      <c r="REA264" s="309"/>
      <c r="REB264" s="337"/>
      <c r="REC264" s="307"/>
      <c r="RED264" s="336"/>
      <c r="REE264" s="309"/>
      <c r="REF264" s="337"/>
      <c r="REG264" s="307"/>
      <c r="REH264" s="336"/>
      <c r="REI264" s="309"/>
      <c r="REJ264" s="337"/>
      <c r="REK264" s="307"/>
      <c r="REL264" s="336"/>
      <c r="REM264" s="309"/>
      <c r="REN264" s="337"/>
      <c r="REO264" s="307"/>
      <c r="REP264" s="336"/>
      <c r="REQ264" s="309"/>
      <c r="RER264" s="337"/>
      <c r="RES264" s="307"/>
      <c r="RET264" s="336"/>
      <c r="REU264" s="309"/>
      <c r="REV264" s="337"/>
      <c r="REW264" s="307"/>
      <c r="REX264" s="336"/>
      <c r="REY264" s="309"/>
      <c r="REZ264" s="337"/>
      <c r="RFA264" s="307"/>
      <c r="RFB264" s="336"/>
      <c r="RFC264" s="309"/>
      <c r="RFD264" s="337"/>
      <c r="RFE264" s="307"/>
      <c r="RFF264" s="336"/>
      <c r="RFG264" s="309"/>
      <c r="RFH264" s="337"/>
      <c r="RFI264" s="307"/>
      <c r="RFJ264" s="336"/>
      <c r="RFK264" s="309"/>
      <c r="RFL264" s="337"/>
      <c r="RFM264" s="307"/>
      <c r="RFN264" s="336"/>
      <c r="RFO264" s="309"/>
      <c r="RFP264" s="337"/>
      <c r="RFQ264" s="307"/>
      <c r="RFR264" s="336"/>
      <c r="RFS264" s="309"/>
      <c r="RFT264" s="337"/>
      <c r="RFU264" s="307"/>
      <c r="RFV264" s="336"/>
      <c r="RFW264" s="309"/>
      <c r="RFX264" s="337"/>
      <c r="RFY264" s="307"/>
      <c r="RFZ264" s="336"/>
      <c r="RGA264" s="309"/>
      <c r="RGB264" s="337"/>
      <c r="RGC264" s="307"/>
      <c r="RGD264" s="336"/>
      <c r="RGE264" s="309"/>
      <c r="RGF264" s="337"/>
      <c r="RGG264" s="307"/>
      <c r="RGH264" s="336"/>
      <c r="RGI264" s="309"/>
      <c r="RGJ264" s="337"/>
      <c r="RGK264" s="307"/>
      <c r="RGL264" s="336"/>
      <c r="RGM264" s="309"/>
      <c r="RGN264" s="337"/>
      <c r="RGO264" s="307"/>
      <c r="RGP264" s="336"/>
      <c r="RGQ264" s="309"/>
      <c r="RGR264" s="337"/>
      <c r="RGS264" s="307"/>
      <c r="RGT264" s="336"/>
      <c r="RGU264" s="309"/>
      <c r="RGV264" s="337"/>
      <c r="RGW264" s="307"/>
      <c r="RGX264" s="336"/>
      <c r="RGY264" s="309"/>
      <c r="RGZ264" s="337"/>
      <c r="RHA264" s="307"/>
      <c r="RHB264" s="336"/>
      <c r="RHC264" s="309"/>
      <c r="RHD264" s="337"/>
      <c r="RHE264" s="307"/>
      <c r="RHF264" s="336"/>
      <c r="RHG264" s="309"/>
      <c r="RHH264" s="337"/>
      <c r="RHI264" s="307"/>
      <c r="RHJ264" s="336"/>
      <c r="RHK264" s="309"/>
      <c r="RHL264" s="337"/>
      <c r="RHM264" s="307"/>
      <c r="RHN264" s="336"/>
      <c r="RHO264" s="309"/>
      <c r="RHP264" s="337"/>
      <c r="RHQ264" s="307"/>
      <c r="RHR264" s="336"/>
      <c r="RHS264" s="309"/>
      <c r="RHT264" s="337"/>
      <c r="RHU264" s="307"/>
      <c r="RHV264" s="336"/>
      <c r="RHW264" s="309"/>
      <c r="RHX264" s="337"/>
      <c r="RHY264" s="307"/>
      <c r="RHZ264" s="336"/>
      <c r="RIA264" s="309"/>
      <c r="RIB264" s="337"/>
      <c r="RIC264" s="307"/>
      <c r="RID264" s="336"/>
      <c r="RIE264" s="309"/>
      <c r="RIF264" s="337"/>
      <c r="RIG264" s="307"/>
      <c r="RIH264" s="336"/>
      <c r="RII264" s="309"/>
      <c r="RIJ264" s="337"/>
      <c r="RIK264" s="307"/>
      <c r="RIL264" s="336"/>
      <c r="RIM264" s="309"/>
      <c r="RIN264" s="337"/>
      <c r="RIO264" s="307"/>
      <c r="RIP264" s="336"/>
      <c r="RIQ264" s="309"/>
      <c r="RIR264" s="337"/>
      <c r="RIS264" s="307"/>
      <c r="RIT264" s="336"/>
      <c r="RIU264" s="309"/>
      <c r="RIV264" s="337"/>
      <c r="RIW264" s="307"/>
      <c r="RIX264" s="336"/>
      <c r="RIY264" s="309"/>
      <c r="RIZ264" s="337"/>
      <c r="RJA264" s="307"/>
      <c r="RJB264" s="336"/>
      <c r="RJC264" s="309"/>
      <c r="RJD264" s="337"/>
      <c r="RJE264" s="307"/>
      <c r="RJF264" s="336"/>
      <c r="RJG264" s="309"/>
      <c r="RJH264" s="337"/>
      <c r="RJI264" s="307"/>
      <c r="RJJ264" s="336"/>
      <c r="RJK264" s="309"/>
      <c r="RJL264" s="337"/>
      <c r="RJM264" s="307"/>
      <c r="RJN264" s="336"/>
      <c r="RJO264" s="309"/>
      <c r="RJP264" s="337"/>
      <c r="RJQ264" s="307"/>
      <c r="RJR264" s="336"/>
      <c r="RJS264" s="309"/>
      <c r="RJT264" s="337"/>
      <c r="RJU264" s="307"/>
      <c r="RJV264" s="336"/>
      <c r="RJW264" s="309"/>
      <c r="RJX264" s="337"/>
      <c r="RJY264" s="307"/>
      <c r="RJZ264" s="336"/>
      <c r="RKA264" s="309"/>
      <c r="RKB264" s="337"/>
      <c r="RKC264" s="307"/>
      <c r="RKD264" s="336"/>
      <c r="RKE264" s="309"/>
      <c r="RKF264" s="337"/>
      <c r="RKG264" s="307"/>
      <c r="RKH264" s="336"/>
      <c r="RKI264" s="309"/>
      <c r="RKJ264" s="337"/>
      <c r="RKK264" s="307"/>
      <c r="RKL264" s="336"/>
      <c r="RKM264" s="309"/>
      <c r="RKN264" s="337"/>
      <c r="RKO264" s="307"/>
      <c r="RKP264" s="336"/>
      <c r="RKQ264" s="309"/>
      <c r="RKR264" s="337"/>
      <c r="RKS264" s="307"/>
      <c r="RKT264" s="336"/>
      <c r="RKU264" s="309"/>
      <c r="RKV264" s="337"/>
      <c r="RKW264" s="307"/>
      <c r="RKX264" s="336"/>
      <c r="RKY264" s="309"/>
      <c r="RKZ264" s="337"/>
      <c r="RLA264" s="307"/>
      <c r="RLB264" s="336"/>
      <c r="RLC264" s="309"/>
      <c r="RLD264" s="337"/>
      <c r="RLE264" s="307"/>
      <c r="RLF264" s="336"/>
      <c r="RLG264" s="309"/>
      <c r="RLH264" s="337"/>
      <c r="RLI264" s="307"/>
      <c r="RLJ264" s="336"/>
      <c r="RLK264" s="309"/>
      <c r="RLL264" s="337"/>
      <c r="RLM264" s="307"/>
      <c r="RLN264" s="336"/>
      <c r="RLO264" s="309"/>
      <c r="RLP264" s="337"/>
      <c r="RLQ264" s="307"/>
      <c r="RLR264" s="336"/>
      <c r="RLS264" s="309"/>
      <c r="RLT264" s="337"/>
      <c r="RLU264" s="307"/>
      <c r="RLV264" s="336"/>
      <c r="RLW264" s="309"/>
      <c r="RLX264" s="337"/>
      <c r="RLY264" s="307"/>
      <c r="RLZ264" s="336"/>
      <c r="RMA264" s="309"/>
      <c r="RMB264" s="337"/>
      <c r="RMC264" s="307"/>
      <c r="RMD264" s="336"/>
      <c r="RME264" s="309"/>
      <c r="RMF264" s="337"/>
      <c r="RMG264" s="307"/>
      <c r="RMH264" s="336"/>
      <c r="RMI264" s="309"/>
      <c r="RMJ264" s="337"/>
      <c r="RMK264" s="307"/>
      <c r="RML264" s="336"/>
      <c r="RMM264" s="309"/>
      <c r="RMN264" s="337"/>
      <c r="RMO264" s="307"/>
      <c r="RMP264" s="336"/>
      <c r="RMQ264" s="309"/>
      <c r="RMR264" s="337"/>
      <c r="RMS264" s="307"/>
      <c r="RMT264" s="336"/>
      <c r="RMU264" s="309"/>
      <c r="RMV264" s="337"/>
      <c r="RMW264" s="307"/>
      <c r="RMX264" s="336"/>
      <c r="RMY264" s="309"/>
      <c r="RMZ264" s="337"/>
      <c r="RNA264" s="307"/>
      <c r="RNB264" s="336"/>
      <c r="RNC264" s="309"/>
      <c r="RND264" s="337"/>
      <c r="RNE264" s="307"/>
      <c r="RNF264" s="336"/>
      <c r="RNG264" s="309"/>
      <c r="RNH264" s="337"/>
      <c r="RNI264" s="307"/>
      <c r="RNJ264" s="336"/>
      <c r="RNK264" s="309"/>
      <c r="RNL264" s="337"/>
      <c r="RNM264" s="307"/>
      <c r="RNN264" s="336"/>
      <c r="RNO264" s="309"/>
      <c r="RNP264" s="337"/>
      <c r="RNQ264" s="307"/>
      <c r="RNR264" s="336"/>
      <c r="RNS264" s="309"/>
      <c r="RNT264" s="337"/>
      <c r="RNU264" s="307"/>
      <c r="RNV264" s="336"/>
      <c r="RNW264" s="309"/>
      <c r="RNX264" s="337"/>
      <c r="RNY264" s="307"/>
      <c r="RNZ264" s="336"/>
      <c r="ROA264" s="309"/>
      <c r="ROB264" s="337"/>
      <c r="ROC264" s="307"/>
      <c r="ROD264" s="336"/>
      <c r="ROE264" s="309"/>
      <c r="ROF264" s="337"/>
      <c r="ROG264" s="307"/>
      <c r="ROH264" s="336"/>
      <c r="ROI264" s="309"/>
      <c r="ROJ264" s="337"/>
      <c r="ROK264" s="307"/>
      <c r="ROL264" s="336"/>
      <c r="ROM264" s="309"/>
      <c r="RON264" s="337"/>
      <c r="ROO264" s="307"/>
      <c r="ROP264" s="336"/>
      <c r="ROQ264" s="309"/>
      <c r="ROR264" s="337"/>
      <c r="ROS264" s="307"/>
      <c r="ROT264" s="336"/>
      <c r="ROU264" s="309"/>
      <c r="ROV264" s="337"/>
      <c r="ROW264" s="307"/>
      <c r="ROX264" s="336"/>
      <c r="ROY264" s="309"/>
      <c r="ROZ264" s="337"/>
      <c r="RPA264" s="307"/>
      <c r="RPB264" s="336"/>
      <c r="RPC264" s="309"/>
      <c r="RPD264" s="337"/>
      <c r="RPE264" s="307"/>
      <c r="RPF264" s="336"/>
      <c r="RPG264" s="309"/>
      <c r="RPH264" s="337"/>
      <c r="RPI264" s="307"/>
      <c r="RPJ264" s="336"/>
      <c r="RPK264" s="309"/>
      <c r="RPL264" s="337"/>
      <c r="RPM264" s="307"/>
      <c r="RPN264" s="336"/>
      <c r="RPO264" s="309"/>
      <c r="RPP264" s="337"/>
      <c r="RPQ264" s="307"/>
      <c r="RPR264" s="336"/>
      <c r="RPS264" s="309"/>
      <c r="RPT264" s="337"/>
      <c r="RPU264" s="307"/>
      <c r="RPV264" s="336"/>
      <c r="RPW264" s="309"/>
      <c r="RPX264" s="337"/>
      <c r="RPY264" s="307"/>
      <c r="RPZ264" s="336"/>
      <c r="RQA264" s="309"/>
      <c r="RQB264" s="337"/>
      <c r="RQC264" s="307"/>
      <c r="RQD264" s="336"/>
      <c r="RQE264" s="309"/>
      <c r="RQF264" s="337"/>
      <c r="RQG264" s="307"/>
      <c r="RQH264" s="336"/>
      <c r="RQI264" s="309"/>
      <c r="RQJ264" s="337"/>
      <c r="RQK264" s="307"/>
      <c r="RQL264" s="336"/>
      <c r="RQM264" s="309"/>
      <c r="RQN264" s="337"/>
      <c r="RQO264" s="307"/>
      <c r="RQP264" s="336"/>
      <c r="RQQ264" s="309"/>
      <c r="RQR264" s="337"/>
      <c r="RQS264" s="307"/>
      <c r="RQT264" s="336"/>
      <c r="RQU264" s="309"/>
      <c r="RQV264" s="337"/>
      <c r="RQW264" s="307"/>
      <c r="RQX264" s="336"/>
      <c r="RQY264" s="309"/>
      <c r="RQZ264" s="337"/>
      <c r="RRA264" s="307"/>
      <c r="RRB264" s="336"/>
      <c r="RRC264" s="309"/>
      <c r="RRD264" s="337"/>
      <c r="RRE264" s="307"/>
      <c r="RRF264" s="336"/>
      <c r="RRG264" s="309"/>
      <c r="RRH264" s="337"/>
      <c r="RRI264" s="307"/>
      <c r="RRJ264" s="336"/>
      <c r="RRK264" s="309"/>
      <c r="RRL264" s="337"/>
      <c r="RRM264" s="307"/>
      <c r="RRN264" s="336"/>
      <c r="RRO264" s="309"/>
      <c r="RRP264" s="337"/>
      <c r="RRQ264" s="307"/>
      <c r="RRR264" s="336"/>
      <c r="RRS264" s="309"/>
      <c r="RRT264" s="337"/>
      <c r="RRU264" s="307"/>
      <c r="RRV264" s="336"/>
      <c r="RRW264" s="309"/>
      <c r="RRX264" s="337"/>
      <c r="RRY264" s="307"/>
      <c r="RRZ264" s="336"/>
      <c r="RSA264" s="309"/>
      <c r="RSB264" s="337"/>
      <c r="RSC264" s="307"/>
      <c r="RSD264" s="336"/>
      <c r="RSE264" s="309"/>
      <c r="RSF264" s="337"/>
      <c r="RSG264" s="307"/>
      <c r="RSH264" s="336"/>
      <c r="RSI264" s="309"/>
      <c r="RSJ264" s="337"/>
      <c r="RSK264" s="307"/>
      <c r="RSL264" s="336"/>
      <c r="RSM264" s="309"/>
      <c r="RSN264" s="337"/>
      <c r="RSO264" s="307"/>
      <c r="RSP264" s="336"/>
      <c r="RSQ264" s="309"/>
      <c r="RSR264" s="337"/>
      <c r="RSS264" s="307"/>
      <c r="RST264" s="336"/>
      <c r="RSU264" s="309"/>
      <c r="RSV264" s="337"/>
      <c r="RSW264" s="307"/>
      <c r="RSX264" s="336"/>
      <c r="RSY264" s="309"/>
      <c r="RSZ264" s="337"/>
      <c r="RTA264" s="307"/>
      <c r="RTB264" s="336"/>
      <c r="RTC264" s="309"/>
      <c r="RTD264" s="337"/>
      <c r="RTE264" s="307"/>
      <c r="RTF264" s="336"/>
      <c r="RTG264" s="309"/>
      <c r="RTH264" s="337"/>
      <c r="RTI264" s="307"/>
      <c r="RTJ264" s="336"/>
      <c r="RTK264" s="309"/>
      <c r="RTL264" s="337"/>
      <c r="RTM264" s="307"/>
      <c r="RTN264" s="336"/>
      <c r="RTO264" s="309"/>
      <c r="RTP264" s="337"/>
      <c r="RTQ264" s="307"/>
      <c r="RTR264" s="336"/>
      <c r="RTS264" s="309"/>
      <c r="RTT264" s="337"/>
      <c r="RTU264" s="307"/>
      <c r="RTV264" s="336"/>
      <c r="RTW264" s="309"/>
      <c r="RTX264" s="337"/>
      <c r="RTY264" s="307"/>
      <c r="RTZ264" s="336"/>
      <c r="RUA264" s="309"/>
      <c r="RUB264" s="337"/>
      <c r="RUC264" s="307"/>
      <c r="RUD264" s="336"/>
      <c r="RUE264" s="309"/>
      <c r="RUF264" s="337"/>
      <c r="RUG264" s="307"/>
      <c r="RUH264" s="336"/>
      <c r="RUI264" s="309"/>
      <c r="RUJ264" s="337"/>
      <c r="RUK264" s="307"/>
      <c r="RUL264" s="336"/>
      <c r="RUM264" s="309"/>
      <c r="RUN264" s="337"/>
      <c r="RUO264" s="307"/>
      <c r="RUP264" s="336"/>
      <c r="RUQ264" s="309"/>
      <c r="RUR264" s="337"/>
      <c r="RUS264" s="307"/>
      <c r="RUT264" s="336"/>
      <c r="RUU264" s="309"/>
      <c r="RUV264" s="337"/>
      <c r="RUW264" s="307"/>
      <c r="RUX264" s="336"/>
      <c r="RUY264" s="309"/>
      <c r="RUZ264" s="337"/>
      <c r="RVA264" s="307"/>
      <c r="RVB264" s="336"/>
      <c r="RVC264" s="309"/>
      <c r="RVD264" s="337"/>
      <c r="RVE264" s="307"/>
      <c r="RVF264" s="336"/>
      <c r="RVG264" s="309"/>
      <c r="RVH264" s="337"/>
      <c r="RVI264" s="307"/>
      <c r="RVJ264" s="336"/>
      <c r="RVK264" s="309"/>
      <c r="RVL264" s="337"/>
      <c r="RVM264" s="307"/>
      <c r="RVN264" s="336"/>
      <c r="RVO264" s="309"/>
      <c r="RVP264" s="337"/>
      <c r="RVQ264" s="307"/>
      <c r="RVR264" s="336"/>
      <c r="RVS264" s="309"/>
      <c r="RVT264" s="337"/>
      <c r="RVU264" s="307"/>
      <c r="RVV264" s="336"/>
      <c r="RVW264" s="309"/>
      <c r="RVX264" s="337"/>
      <c r="RVY264" s="307"/>
      <c r="RVZ264" s="336"/>
      <c r="RWA264" s="309"/>
      <c r="RWB264" s="337"/>
      <c r="RWC264" s="307"/>
      <c r="RWD264" s="336"/>
      <c r="RWE264" s="309"/>
      <c r="RWF264" s="337"/>
      <c r="RWG264" s="307"/>
      <c r="RWH264" s="336"/>
      <c r="RWI264" s="309"/>
      <c r="RWJ264" s="337"/>
      <c r="RWK264" s="307"/>
      <c r="RWL264" s="336"/>
      <c r="RWM264" s="309"/>
      <c r="RWN264" s="337"/>
      <c r="RWO264" s="307"/>
      <c r="RWP264" s="336"/>
      <c r="RWQ264" s="309"/>
      <c r="RWR264" s="337"/>
      <c r="RWS264" s="307"/>
      <c r="RWT264" s="336"/>
      <c r="RWU264" s="309"/>
      <c r="RWV264" s="337"/>
      <c r="RWW264" s="307"/>
      <c r="RWX264" s="336"/>
      <c r="RWY264" s="309"/>
      <c r="RWZ264" s="337"/>
      <c r="RXA264" s="307"/>
      <c r="RXB264" s="336"/>
      <c r="RXC264" s="309"/>
      <c r="RXD264" s="337"/>
      <c r="RXE264" s="307"/>
      <c r="RXF264" s="336"/>
      <c r="RXG264" s="309"/>
      <c r="RXH264" s="337"/>
      <c r="RXI264" s="307"/>
      <c r="RXJ264" s="336"/>
      <c r="RXK264" s="309"/>
      <c r="RXL264" s="337"/>
      <c r="RXM264" s="307"/>
      <c r="RXN264" s="336"/>
      <c r="RXO264" s="309"/>
      <c r="RXP264" s="337"/>
      <c r="RXQ264" s="307"/>
      <c r="RXR264" s="336"/>
      <c r="RXS264" s="309"/>
      <c r="RXT264" s="337"/>
      <c r="RXU264" s="307"/>
      <c r="RXV264" s="336"/>
      <c r="RXW264" s="309"/>
      <c r="RXX264" s="337"/>
      <c r="RXY264" s="307"/>
      <c r="RXZ264" s="336"/>
      <c r="RYA264" s="309"/>
      <c r="RYB264" s="337"/>
      <c r="RYC264" s="307"/>
      <c r="RYD264" s="336"/>
      <c r="RYE264" s="309"/>
      <c r="RYF264" s="337"/>
      <c r="RYG264" s="307"/>
      <c r="RYH264" s="336"/>
      <c r="RYI264" s="309"/>
      <c r="RYJ264" s="337"/>
      <c r="RYK264" s="307"/>
      <c r="RYL264" s="336"/>
      <c r="RYM264" s="309"/>
      <c r="RYN264" s="337"/>
      <c r="RYO264" s="307"/>
      <c r="RYP264" s="336"/>
      <c r="RYQ264" s="309"/>
      <c r="RYR264" s="337"/>
      <c r="RYS264" s="307"/>
      <c r="RYT264" s="336"/>
      <c r="RYU264" s="309"/>
      <c r="RYV264" s="337"/>
      <c r="RYW264" s="307"/>
      <c r="RYX264" s="336"/>
      <c r="RYY264" s="309"/>
      <c r="RYZ264" s="337"/>
      <c r="RZA264" s="307"/>
      <c r="RZB264" s="336"/>
      <c r="RZC264" s="309"/>
      <c r="RZD264" s="337"/>
      <c r="RZE264" s="307"/>
      <c r="RZF264" s="336"/>
      <c r="RZG264" s="309"/>
      <c r="RZH264" s="337"/>
      <c r="RZI264" s="307"/>
      <c r="RZJ264" s="336"/>
      <c r="RZK264" s="309"/>
      <c r="RZL264" s="337"/>
      <c r="RZM264" s="307"/>
      <c r="RZN264" s="336"/>
      <c r="RZO264" s="309"/>
      <c r="RZP264" s="337"/>
      <c r="RZQ264" s="307"/>
      <c r="RZR264" s="336"/>
      <c r="RZS264" s="309"/>
      <c r="RZT264" s="337"/>
      <c r="RZU264" s="307"/>
      <c r="RZV264" s="336"/>
      <c r="RZW264" s="309"/>
      <c r="RZX264" s="337"/>
      <c r="RZY264" s="307"/>
      <c r="RZZ264" s="336"/>
      <c r="SAA264" s="309"/>
      <c r="SAB264" s="337"/>
      <c r="SAC264" s="307"/>
      <c r="SAD264" s="336"/>
      <c r="SAE264" s="309"/>
      <c r="SAF264" s="337"/>
      <c r="SAG264" s="307"/>
      <c r="SAH264" s="336"/>
      <c r="SAI264" s="309"/>
      <c r="SAJ264" s="337"/>
      <c r="SAK264" s="307"/>
      <c r="SAL264" s="336"/>
      <c r="SAM264" s="309"/>
      <c r="SAN264" s="337"/>
      <c r="SAO264" s="307"/>
      <c r="SAP264" s="336"/>
      <c r="SAQ264" s="309"/>
      <c r="SAR264" s="337"/>
      <c r="SAS264" s="307"/>
      <c r="SAT264" s="336"/>
      <c r="SAU264" s="309"/>
      <c r="SAV264" s="337"/>
      <c r="SAW264" s="307"/>
      <c r="SAX264" s="336"/>
      <c r="SAY264" s="309"/>
      <c r="SAZ264" s="337"/>
      <c r="SBA264" s="307"/>
      <c r="SBB264" s="336"/>
      <c r="SBC264" s="309"/>
      <c r="SBD264" s="337"/>
      <c r="SBE264" s="307"/>
      <c r="SBF264" s="336"/>
      <c r="SBG264" s="309"/>
      <c r="SBH264" s="337"/>
      <c r="SBI264" s="307"/>
      <c r="SBJ264" s="336"/>
      <c r="SBK264" s="309"/>
      <c r="SBL264" s="337"/>
      <c r="SBM264" s="307"/>
      <c r="SBN264" s="336"/>
      <c r="SBO264" s="309"/>
      <c r="SBP264" s="337"/>
      <c r="SBQ264" s="307"/>
      <c r="SBR264" s="336"/>
      <c r="SBS264" s="309"/>
      <c r="SBT264" s="337"/>
      <c r="SBU264" s="307"/>
      <c r="SBV264" s="336"/>
      <c r="SBW264" s="309"/>
      <c r="SBX264" s="337"/>
      <c r="SBY264" s="307"/>
      <c r="SBZ264" s="336"/>
      <c r="SCA264" s="309"/>
      <c r="SCB264" s="337"/>
      <c r="SCC264" s="307"/>
      <c r="SCD264" s="336"/>
      <c r="SCE264" s="309"/>
      <c r="SCF264" s="337"/>
      <c r="SCG264" s="307"/>
      <c r="SCH264" s="336"/>
      <c r="SCI264" s="309"/>
      <c r="SCJ264" s="337"/>
      <c r="SCK264" s="307"/>
      <c r="SCL264" s="336"/>
      <c r="SCM264" s="309"/>
      <c r="SCN264" s="337"/>
      <c r="SCO264" s="307"/>
      <c r="SCP264" s="336"/>
      <c r="SCQ264" s="309"/>
      <c r="SCR264" s="337"/>
      <c r="SCS264" s="307"/>
      <c r="SCT264" s="336"/>
      <c r="SCU264" s="309"/>
      <c r="SCV264" s="337"/>
      <c r="SCW264" s="307"/>
      <c r="SCX264" s="336"/>
      <c r="SCY264" s="309"/>
      <c r="SCZ264" s="337"/>
      <c r="SDA264" s="307"/>
      <c r="SDB264" s="336"/>
      <c r="SDC264" s="309"/>
      <c r="SDD264" s="337"/>
      <c r="SDE264" s="307"/>
      <c r="SDF264" s="336"/>
      <c r="SDG264" s="309"/>
      <c r="SDH264" s="337"/>
      <c r="SDI264" s="307"/>
      <c r="SDJ264" s="336"/>
      <c r="SDK264" s="309"/>
      <c r="SDL264" s="337"/>
      <c r="SDM264" s="307"/>
      <c r="SDN264" s="336"/>
      <c r="SDO264" s="309"/>
      <c r="SDP264" s="337"/>
      <c r="SDQ264" s="307"/>
      <c r="SDR264" s="336"/>
      <c r="SDS264" s="309"/>
      <c r="SDT264" s="337"/>
      <c r="SDU264" s="307"/>
      <c r="SDV264" s="336"/>
      <c r="SDW264" s="309"/>
      <c r="SDX264" s="337"/>
      <c r="SDY264" s="307"/>
      <c r="SDZ264" s="336"/>
      <c r="SEA264" s="309"/>
      <c r="SEB264" s="337"/>
      <c r="SEC264" s="307"/>
      <c r="SED264" s="336"/>
      <c r="SEE264" s="309"/>
      <c r="SEF264" s="337"/>
      <c r="SEG264" s="307"/>
      <c r="SEH264" s="336"/>
      <c r="SEI264" s="309"/>
      <c r="SEJ264" s="337"/>
      <c r="SEK264" s="307"/>
      <c r="SEL264" s="336"/>
      <c r="SEM264" s="309"/>
      <c r="SEN264" s="337"/>
      <c r="SEO264" s="307"/>
      <c r="SEP264" s="336"/>
      <c r="SEQ264" s="309"/>
      <c r="SER264" s="337"/>
      <c r="SES264" s="307"/>
      <c r="SET264" s="336"/>
      <c r="SEU264" s="309"/>
      <c r="SEV264" s="337"/>
      <c r="SEW264" s="307"/>
      <c r="SEX264" s="336"/>
      <c r="SEY264" s="309"/>
      <c r="SEZ264" s="337"/>
      <c r="SFA264" s="307"/>
      <c r="SFB264" s="336"/>
      <c r="SFC264" s="309"/>
      <c r="SFD264" s="337"/>
      <c r="SFE264" s="307"/>
      <c r="SFF264" s="336"/>
      <c r="SFG264" s="309"/>
      <c r="SFH264" s="337"/>
      <c r="SFI264" s="307"/>
      <c r="SFJ264" s="336"/>
      <c r="SFK264" s="309"/>
      <c r="SFL264" s="337"/>
      <c r="SFM264" s="307"/>
      <c r="SFN264" s="336"/>
      <c r="SFO264" s="309"/>
      <c r="SFP264" s="337"/>
      <c r="SFQ264" s="307"/>
      <c r="SFR264" s="336"/>
      <c r="SFS264" s="309"/>
      <c r="SFT264" s="337"/>
      <c r="SFU264" s="307"/>
      <c r="SFV264" s="336"/>
      <c r="SFW264" s="309"/>
      <c r="SFX264" s="337"/>
      <c r="SFY264" s="307"/>
      <c r="SFZ264" s="336"/>
      <c r="SGA264" s="309"/>
      <c r="SGB264" s="337"/>
      <c r="SGC264" s="307"/>
      <c r="SGD264" s="336"/>
      <c r="SGE264" s="309"/>
      <c r="SGF264" s="337"/>
      <c r="SGG264" s="307"/>
      <c r="SGH264" s="336"/>
      <c r="SGI264" s="309"/>
      <c r="SGJ264" s="337"/>
      <c r="SGK264" s="307"/>
      <c r="SGL264" s="336"/>
      <c r="SGM264" s="309"/>
      <c r="SGN264" s="337"/>
      <c r="SGO264" s="307"/>
      <c r="SGP264" s="336"/>
      <c r="SGQ264" s="309"/>
      <c r="SGR264" s="337"/>
      <c r="SGS264" s="307"/>
      <c r="SGT264" s="336"/>
      <c r="SGU264" s="309"/>
      <c r="SGV264" s="337"/>
      <c r="SGW264" s="307"/>
      <c r="SGX264" s="336"/>
      <c r="SGY264" s="309"/>
      <c r="SGZ264" s="337"/>
      <c r="SHA264" s="307"/>
      <c r="SHB264" s="336"/>
      <c r="SHC264" s="309"/>
      <c r="SHD264" s="337"/>
      <c r="SHE264" s="307"/>
      <c r="SHF264" s="336"/>
      <c r="SHG264" s="309"/>
      <c r="SHH264" s="337"/>
      <c r="SHI264" s="307"/>
      <c r="SHJ264" s="336"/>
      <c r="SHK264" s="309"/>
      <c r="SHL264" s="337"/>
      <c r="SHM264" s="307"/>
      <c r="SHN264" s="336"/>
      <c r="SHO264" s="309"/>
      <c r="SHP264" s="337"/>
      <c r="SHQ264" s="307"/>
      <c r="SHR264" s="336"/>
      <c r="SHS264" s="309"/>
      <c r="SHT264" s="337"/>
      <c r="SHU264" s="307"/>
      <c r="SHV264" s="336"/>
      <c r="SHW264" s="309"/>
      <c r="SHX264" s="337"/>
      <c r="SHY264" s="307"/>
      <c r="SHZ264" s="336"/>
      <c r="SIA264" s="309"/>
      <c r="SIB264" s="337"/>
      <c r="SIC264" s="307"/>
      <c r="SID264" s="336"/>
      <c r="SIE264" s="309"/>
      <c r="SIF264" s="337"/>
      <c r="SIG264" s="307"/>
      <c r="SIH264" s="336"/>
      <c r="SII264" s="309"/>
      <c r="SIJ264" s="337"/>
      <c r="SIK264" s="307"/>
      <c r="SIL264" s="336"/>
      <c r="SIM264" s="309"/>
      <c r="SIN264" s="337"/>
      <c r="SIO264" s="307"/>
      <c r="SIP264" s="336"/>
      <c r="SIQ264" s="309"/>
      <c r="SIR264" s="337"/>
      <c r="SIS264" s="307"/>
      <c r="SIT264" s="336"/>
      <c r="SIU264" s="309"/>
      <c r="SIV264" s="337"/>
      <c r="SIW264" s="307"/>
      <c r="SIX264" s="336"/>
      <c r="SIY264" s="309"/>
      <c r="SIZ264" s="337"/>
      <c r="SJA264" s="307"/>
      <c r="SJB264" s="336"/>
      <c r="SJC264" s="309"/>
      <c r="SJD264" s="337"/>
      <c r="SJE264" s="307"/>
      <c r="SJF264" s="336"/>
      <c r="SJG264" s="309"/>
      <c r="SJH264" s="337"/>
      <c r="SJI264" s="307"/>
      <c r="SJJ264" s="336"/>
      <c r="SJK264" s="309"/>
      <c r="SJL264" s="337"/>
      <c r="SJM264" s="307"/>
      <c r="SJN264" s="336"/>
      <c r="SJO264" s="309"/>
      <c r="SJP264" s="337"/>
      <c r="SJQ264" s="307"/>
      <c r="SJR264" s="336"/>
      <c r="SJS264" s="309"/>
      <c r="SJT264" s="337"/>
      <c r="SJU264" s="307"/>
      <c r="SJV264" s="336"/>
      <c r="SJW264" s="309"/>
      <c r="SJX264" s="337"/>
      <c r="SJY264" s="307"/>
      <c r="SJZ264" s="336"/>
      <c r="SKA264" s="309"/>
      <c r="SKB264" s="337"/>
      <c r="SKC264" s="307"/>
      <c r="SKD264" s="336"/>
      <c r="SKE264" s="309"/>
      <c r="SKF264" s="337"/>
      <c r="SKG264" s="307"/>
      <c r="SKH264" s="336"/>
      <c r="SKI264" s="309"/>
      <c r="SKJ264" s="337"/>
      <c r="SKK264" s="307"/>
      <c r="SKL264" s="336"/>
      <c r="SKM264" s="309"/>
      <c r="SKN264" s="337"/>
      <c r="SKO264" s="307"/>
      <c r="SKP264" s="336"/>
      <c r="SKQ264" s="309"/>
      <c r="SKR264" s="337"/>
      <c r="SKS264" s="307"/>
      <c r="SKT264" s="336"/>
      <c r="SKU264" s="309"/>
      <c r="SKV264" s="337"/>
      <c r="SKW264" s="307"/>
      <c r="SKX264" s="336"/>
      <c r="SKY264" s="309"/>
      <c r="SKZ264" s="337"/>
      <c r="SLA264" s="307"/>
      <c r="SLB264" s="336"/>
      <c r="SLC264" s="309"/>
      <c r="SLD264" s="337"/>
      <c r="SLE264" s="307"/>
      <c r="SLF264" s="336"/>
      <c r="SLG264" s="309"/>
      <c r="SLH264" s="337"/>
      <c r="SLI264" s="307"/>
      <c r="SLJ264" s="336"/>
      <c r="SLK264" s="309"/>
      <c r="SLL264" s="337"/>
      <c r="SLM264" s="307"/>
      <c r="SLN264" s="336"/>
      <c r="SLO264" s="309"/>
      <c r="SLP264" s="337"/>
      <c r="SLQ264" s="307"/>
      <c r="SLR264" s="336"/>
      <c r="SLS264" s="309"/>
      <c r="SLT264" s="337"/>
      <c r="SLU264" s="307"/>
      <c r="SLV264" s="336"/>
      <c r="SLW264" s="309"/>
      <c r="SLX264" s="337"/>
      <c r="SLY264" s="307"/>
      <c r="SLZ264" s="336"/>
      <c r="SMA264" s="309"/>
      <c r="SMB264" s="337"/>
      <c r="SMC264" s="307"/>
      <c r="SMD264" s="336"/>
      <c r="SME264" s="309"/>
      <c r="SMF264" s="337"/>
      <c r="SMG264" s="307"/>
      <c r="SMH264" s="336"/>
      <c r="SMI264" s="309"/>
      <c r="SMJ264" s="337"/>
      <c r="SMK264" s="307"/>
      <c r="SML264" s="336"/>
      <c r="SMM264" s="309"/>
      <c r="SMN264" s="337"/>
      <c r="SMO264" s="307"/>
      <c r="SMP264" s="336"/>
      <c r="SMQ264" s="309"/>
      <c r="SMR264" s="337"/>
      <c r="SMS264" s="307"/>
      <c r="SMT264" s="336"/>
      <c r="SMU264" s="309"/>
      <c r="SMV264" s="337"/>
      <c r="SMW264" s="307"/>
      <c r="SMX264" s="336"/>
      <c r="SMY264" s="309"/>
      <c r="SMZ264" s="337"/>
      <c r="SNA264" s="307"/>
      <c r="SNB264" s="336"/>
      <c r="SNC264" s="309"/>
      <c r="SND264" s="337"/>
      <c r="SNE264" s="307"/>
      <c r="SNF264" s="336"/>
      <c r="SNG264" s="309"/>
      <c r="SNH264" s="337"/>
      <c r="SNI264" s="307"/>
      <c r="SNJ264" s="336"/>
      <c r="SNK264" s="309"/>
      <c r="SNL264" s="337"/>
      <c r="SNM264" s="307"/>
      <c r="SNN264" s="336"/>
      <c r="SNO264" s="309"/>
      <c r="SNP264" s="337"/>
      <c r="SNQ264" s="307"/>
      <c r="SNR264" s="336"/>
      <c r="SNS264" s="309"/>
      <c r="SNT264" s="337"/>
      <c r="SNU264" s="307"/>
      <c r="SNV264" s="336"/>
      <c r="SNW264" s="309"/>
      <c r="SNX264" s="337"/>
      <c r="SNY264" s="307"/>
      <c r="SNZ264" s="336"/>
      <c r="SOA264" s="309"/>
      <c r="SOB264" s="337"/>
      <c r="SOC264" s="307"/>
      <c r="SOD264" s="336"/>
      <c r="SOE264" s="309"/>
      <c r="SOF264" s="337"/>
      <c r="SOG264" s="307"/>
      <c r="SOH264" s="336"/>
      <c r="SOI264" s="309"/>
      <c r="SOJ264" s="337"/>
      <c r="SOK264" s="307"/>
      <c r="SOL264" s="336"/>
      <c r="SOM264" s="309"/>
      <c r="SON264" s="337"/>
      <c r="SOO264" s="307"/>
      <c r="SOP264" s="336"/>
      <c r="SOQ264" s="309"/>
      <c r="SOR264" s="337"/>
      <c r="SOS264" s="307"/>
      <c r="SOT264" s="336"/>
      <c r="SOU264" s="309"/>
      <c r="SOV264" s="337"/>
      <c r="SOW264" s="307"/>
      <c r="SOX264" s="336"/>
      <c r="SOY264" s="309"/>
      <c r="SOZ264" s="337"/>
      <c r="SPA264" s="307"/>
      <c r="SPB264" s="336"/>
      <c r="SPC264" s="309"/>
      <c r="SPD264" s="337"/>
      <c r="SPE264" s="307"/>
      <c r="SPF264" s="336"/>
      <c r="SPG264" s="309"/>
      <c r="SPH264" s="337"/>
      <c r="SPI264" s="307"/>
      <c r="SPJ264" s="336"/>
      <c r="SPK264" s="309"/>
      <c r="SPL264" s="337"/>
      <c r="SPM264" s="307"/>
      <c r="SPN264" s="336"/>
      <c r="SPO264" s="309"/>
      <c r="SPP264" s="337"/>
      <c r="SPQ264" s="307"/>
      <c r="SPR264" s="336"/>
      <c r="SPS264" s="309"/>
      <c r="SPT264" s="337"/>
      <c r="SPU264" s="307"/>
      <c r="SPV264" s="336"/>
      <c r="SPW264" s="309"/>
      <c r="SPX264" s="337"/>
      <c r="SPY264" s="307"/>
      <c r="SPZ264" s="336"/>
      <c r="SQA264" s="309"/>
      <c r="SQB264" s="337"/>
      <c r="SQC264" s="307"/>
      <c r="SQD264" s="336"/>
      <c r="SQE264" s="309"/>
      <c r="SQF264" s="337"/>
      <c r="SQG264" s="307"/>
      <c r="SQH264" s="336"/>
      <c r="SQI264" s="309"/>
      <c r="SQJ264" s="337"/>
      <c r="SQK264" s="307"/>
      <c r="SQL264" s="336"/>
      <c r="SQM264" s="309"/>
      <c r="SQN264" s="337"/>
      <c r="SQO264" s="307"/>
      <c r="SQP264" s="336"/>
      <c r="SQQ264" s="309"/>
      <c r="SQR264" s="337"/>
      <c r="SQS264" s="307"/>
      <c r="SQT264" s="336"/>
      <c r="SQU264" s="309"/>
      <c r="SQV264" s="337"/>
      <c r="SQW264" s="307"/>
      <c r="SQX264" s="336"/>
      <c r="SQY264" s="309"/>
      <c r="SQZ264" s="337"/>
      <c r="SRA264" s="307"/>
      <c r="SRB264" s="336"/>
      <c r="SRC264" s="309"/>
      <c r="SRD264" s="337"/>
      <c r="SRE264" s="307"/>
      <c r="SRF264" s="336"/>
      <c r="SRG264" s="309"/>
      <c r="SRH264" s="337"/>
      <c r="SRI264" s="307"/>
      <c r="SRJ264" s="336"/>
      <c r="SRK264" s="309"/>
      <c r="SRL264" s="337"/>
      <c r="SRM264" s="307"/>
      <c r="SRN264" s="336"/>
      <c r="SRO264" s="309"/>
      <c r="SRP264" s="337"/>
      <c r="SRQ264" s="307"/>
      <c r="SRR264" s="336"/>
      <c r="SRS264" s="309"/>
      <c r="SRT264" s="337"/>
      <c r="SRU264" s="307"/>
      <c r="SRV264" s="336"/>
      <c r="SRW264" s="309"/>
      <c r="SRX264" s="337"/>
      <c r="SRY264" s="307"/>
      <c r="SRZ264" s="336"/>
      <c r="SSA264" s="309"/>
      <c r="SSB264" s="337"/>
      <c r="SSC264" s="307"/>
      <c r="SSD264" s="336"/>
      <c r="SSE264" s="309"/>
      <c r="SSF264" s="337"/>
      <c r="SSG264" s="307"/>
      <c r="SSH264" s="336"/>
      <c r="SSI264" s="309"/>
      <c r="SSJ264" s="337"/>
      <c r="SSK264" s="307"/>
      <c r="SSL264" s="336"/>
      <c r="SSM264" s="309"/>
      <c r="SSN264" s="337"/>
      <c r="SSO264" s="307"/>
      <c r="SSP264" s="336"/>
      <c r="SSQ264" s="309"/>
      <c r="SSR264" s="337"/>
      <c r="SSS264" s="307"/>
      <c r="SST264" s="336"/>
      <c r="SSU264" s="309"/>
      <c r="SSV264" s="337"/>
      <c r="SSW264" s="307"/>
      <c r="SSX264" s="336"/>
      <c r="SSY264" s="309"/>
      <c r="SSZ264" s="337"/>
      <c r="STA264" s="307"/>
      <c r="STB264" s="336"/>
      <c r="STC264" s="309"/>
      <c r="STD264" s="337"/>
      <c r="STE264" s="307"/>
      <c r="STF264" s="336"/>
      <c r="STG264" s="309"/>
      <c r="STH264" s="337"/>
      <c r="STI264" s="307"/>
      <c r="STJ264" s="336"/>
      <c r="STK264" s="309"/>
      <c r="STL264" s="337"/>
      <c r="STM264" s="307"/>
      <c r="STN264" s="336"/>
      <c r="STO264" s="309"/>
      <c r="STP264" s="337"/>
      <c r="STQ264" s="307"/>
      <c r="STR264" s="336"/>
      <c r="STS264" s="309"/>
      <c r="STT264" s="337"/>
      <c r="STU264" s="307"/>
      <c r="STV264" s="336"/>
      <c r="STW264" s="309"/>
      <c r="STX264" s="337"/>
      <c r="STY264" s="307"/>
      <c r="STZ264" s="336"/>
      <c r="SUA264" s="309"/>
      <c r="SUB264" s="337"/>
      <c r="SUC264" s="307"/>
      <c r="SUD264" s="336"/>
      <c r="SUE264" s="309"/>
      <c r="SUF264" s="337"/>
      <c r="SUG264" s="307"/>
      <c r="SUH264" s="336"/>
      <c r="SUI264" s="309"/>
      <c r="SUJ264" s="337"/>
      <c r="SUK264" s="307"/>
      <c r="SUL264" s="336"/>
      <c r="SUM264" s="309"/>
      <c r="SUN264" s="337"/>
      <c r="SUO264" s="307"/>
      <c r="SUP264" s="336"/>
      <c r="SUQ264" s="309"/>
      <c r="SUR264" s="337"/>
      <c r="SUS264" s="307"/>
      <c r="SUT264" s="336"/>
      <c r="SUU264" s="309"/>
      <c r="SUV264" s="337"/>
      <c r="SUW264" s="307"/>
      <c r="SUX264" s="336"/>
      <c r="SUY264" s="309"/>
      <c r="SUZ264" s="337"/>
      <c r="SVA264" s="307"/>
      <c r="SVB264" s="336"/>
      <c r="SVC264" s="309"/>
      <c r="SVD264" s="337"/>
      <c r="SVE264" s="307"/>
      <c r="SVF264" s="336"/>
      <c r="SVG264" s="309"/>
      <c r="SVH264" s="337"/>
      <c r="SVI264" s="307"/>
      <c r="SVJ264" s="336"/>
      <c r="SVK264" s="309"/>
      <c r="SVL264" s="337"/>
      <c r="SVM264" s="307"/>
      <c r="SVN264" s="336"/>
      <c r="SVO264" s="309"/>
      <c r="SVP264" s="337"/>
      <c r="SVQ264" s="307"/>
      <c r="SVR264" s="336"/>
      <c r="SVS264" s="309"/>
      <c r="SVT264" s="337"/>
      <c r="SVU264" s="307"/>
      <c r="SVV264" s="336"/>
      <c r="SVW264" s="309"/>
      <c r="SVX264" s="337"/>
      <c r="SVY264" s="307"/>
      <c r="SVZ264" s="336"/>
      <c r="SWA264" s="309"/>
      <c r="SWB264" s="337"/>
      <c r="SWC264" s="307"/>
      <c r="SWD264" s="336"/>
      <c r="SWE264" s="309"/>
      <c r="SWF264" s="337"/>
      <c r="SWG264" s="307"/>
      <c r="SWH264" s="336"/>
      <c r="SWI264" s="309"/>
      <c r="SWJ264" s="337"/>
      <c r="SWK264" s="307"/>
      <c r="SWL264" s="336"/>
      <c r="SWM264" s="309"/>
      <c r="SWN264" s="337"/>
      <c r="SWO264" s="307"/>
      <c r="SWP264" s="336"/>
      <c r="SWQ264" s="309"/>
      <c r="SWR264" s="337"/>
      <c r="SWS264" s="307"/>
      <c r="SWT264" s="336"/>
      <c r="SWU264" s="309"/>
      <c r="SWV264" s="337"/>
      <c r="SWW264" s="307"/>
      <c r="SWX264" s="336"/>
      <c r="SWY264" s="309"/>
      <c r="SWZ264" s="337"/>
      <c r="SXA264" s="307"/>
      <c r="SXB264" s="336"/>
      <c r="SXC264" s="309"/>
      <c r="SXD264" s="337"/>
      <c r="SXE264" s="307"/>
      <c r="SXF264" s="336"/>
      <c r="SXG264" s="309"/>
      <c r="SXH264" s="337"/>
      <c r="SXI264" s="307"/>
      <c r="SXJ264" s="336"/>
      <c r="SXK264" s="309"/>
      <c r="SXL264" s="337"/>
      <c r="SXM264" s="307"/>
      <c r="SXN264" s="336"/>
      <c r="SXO264" s="309"/>
      <c r="SXP264" s="337"/>
      <c r="SXQ264" s="307"/>
      <c r="SXR264" s="336"/>
      <c r="SXS264" s="309"/>
      <c r="SXT264" s="337"/>
      <c r="SXU264" s="307"/>
      <c r="SXV264" s="336"/>
      <c r="SXW264" s="309"/>
      <c r="SXX264" s="337"/>
      <c r="SXY264" s="307"/>
      <c r="SXZ264" s="336"/>
      <c r="SYA264" s="309"/>
      <c r="SYB264" s="337"/>
      <c r="SYC264" s="307"/>
      <c r="SYD264" s="336"/>
      <c r="SYE264" s="309"/>
      <c r="SYF264" s="337"/>
      <c r="SYG264" s="307"/>
      <c r="SYH264" s="336"/>
      <c r="SYI264" s="309"/>
      <c r="SYJ264" s="337"/>
      <c r="SYK264" s="307"/>
      <c r="SYL264" s="336"/>
      <c r="SYM264" s="309"/>
      <c r="SYN264" s="337"/>
      <c r="SYO264" s="307"/>
      <c r="SYP264" s="336"/>
      <c r="SYQ264" s="309"/>
      <c r="SYR264" s="337"/>
      <c r="SYS264" s="307"/>
      <c r="SYT264" s="336"/>
      <c r="SYU264" s="309"/>
      <c r="SYV264" s="337"/>
      <c r="SYW264" s="307"/>
      <c r="SYX264" s="336"/>
      <c r="SYY264" s="309"/>
      <c r="SYZ264" s="337"/>
      <c r="SZA264" s="307"/>
      <c r="SZB264" s="336"/>
      <c r="SZC264" s="309"/>
      <c r="SZD264" s="337"/>
      <c r="SZE264" s="307"/>
      <c r="SZF264" s="336"/>
      <c r="SZG264" s="309"/>
      <c r="SZH264" s="337"/>
      <c r="SZI264" s="307"/>
      <c r="SZJ264" s="336"/>
      <c r="SZK264" s="309"/>
      <c r="SZL264" s="337"/>
      <c r="SZM264" s="307"/>
      <c r="SZN264" s="336"/>
      <c r="SZO264" s="309"/>
      <c r="SZP264" s="337"/>
      <c r="SZQ264" s="307"/>
      <c r="SZR264" s="336"/>
      <c r="SZS264" s="309"/>
      <c r="SZT264" s="337"/>
      <c r="SZU264" s="307"/>
      <c r="SZV264" s="336"/>
      <c r="SZW264" s="309"/>
      <c r="SZX264" s="337"/>
      <c r="SZY264" s="307"/>
      <c r="SZZ264" s="336"/>
      <c r="TAA264" s="309"/>
      <c r="TAB264" s="337"/>
      <c r="TAC264" s="307"/>
      <c r="TAD264" s="336"/>
      <c r="TAE264" s="309"/>
      <c r="TAF264" s="337"/>
      <c r="TAG264" s="307"/>
      <c r="TAH264" s="336"/>
      <c r="TAI264" s="309"/>
      <c r="TAJ264" s="337"/>
      <c r="TAK264" s="307"/>
      <c r="TAL264" s="336"/>
      <c r="TAM264" s="309"/>
      <c r="TAN264" s="337"/>
      <c r="TAO264" s="307"/>
      <c r="TAP264" s="336"/>
      <c r="TAQ264" s="309"/>
      <c r="TAR264" s="337"/>
      <c r="TAS264" s="307"/>
      <c r="TAT264" s="336"/>
      <c r="TAU264" s="309"/>
      <c r="TAV264" s="337"/>
      <c r="TAW264" s="307"/>
      <c r="TAX264" s="336"/>
      <c r="TAY264" s="309"/>
      <c r="TAZ264" s="337"/>
      <c r="TBA264" s="307"/>
      <c r="TBB264" s="336"/>
      <c r="TBC264" s="309"/>
      <c r="TBD264" s="337"/>
      <c r="TBE264" s="307"/>
      <c r="TBF264" s="336"/>
      <c r="TBG264" s="309"/>
      <c r="TBH264" s="337"/>
      <c r="TBI264" s="307"/>
      <c r="TBJ264" s="336"/>
      <c r="TBK264" s="309"/>
      <c r="TBL264" s="337"/>
      <c r="TBM264" s="307"/>
      <c r="TBN264" s="336"/>
      <c r="TBO264" s="309"/>
      <c r="TBP264" s="337"/>
      <c r="TBQ264" s="307"/>
      <c r="TBR264" s="336"/>
      <c r="TBS264" s="309"/>
      <c r="TBT264" s="337"/>
      <c r="TBU264" s="307"/>
      <c r="TBV264" s="336"/>
      <c r="TBW264" s="309"/>
      <c r="TBX264" s="337"/>
      <c r="TBY264" s="307"/>
      <c r="TBZ264" s="336"/>
      <c r="TCA264" s="309"/>
      <c r="TCB264" s="337"/>
      <c r="TCC264" s="307"/>
      <c r="TCD264" s="336"/>
      <c r="TCE264" s="309"/>
      <c r="TCF264" s="337"/>
      <c r="TCG264" s="307"/>
      <c r="TCH264" s="336"/>
      <c r="TCI264" s="309"/>
      <c r="TCJ264" s="337"/>
      <c r="TCK264" s="307"/>
      <c r="TCL264" s="336"/>
      <c r="TCM264" s="309"/>
      <c r="TCN264" s="337"/>
      <c r="TCO264" s="307"/>
      <c r="TCP264" s="336"/>
      <c r="TCQ264" s="309"/>
      <c r="TCR264" s="337"/>
      <c r="TCS264" s="307"/>
      <c r="TCT264" s="336"/>
      <c r="TCU264" s="309"/>
      <c r="TCV264" s="337"/>
      <c r="TCW264" s="307"/>
      <c r="TCX264" s="336"/>
      <c r="TCY264" s="309"/>
      <c r="TCZ264" s="337"/>
      <c r="TDA264" s="307"/>
      <c r="TDB264" s="336"/>
      <c r="TDC264" s="309"/>
      <c r="TDD264" s="337"/>
      <c r="TDE264" s="307"/>
      <c r="TDF264" s="336"/>
      <c r="TDG264" s="309"/>
      <c r="TDH264" s="337"/>
      <c r="TDI264" s="307"/>
      <c r="TDJ264" s="336"/>
      <c r="TDK264" s="309"/>
      <c r="TDL264" s="337"/>
      <c r="TDM264" s="307"/>
      <c r="TDN264" s="336"/>
      <c r="TDO264" s="309"/>
      <c r="TDP264" s="337"/>
      <c r="TDQ264" s="307"/>
      <c r="TDR264" s="336"/>
      <c r="TDS264" s="309"/>
      <c r="TDT264" s="337"/>
      <c r="TDU264" s="307"/>
      <c r="TDV264" s="336"/>
      <c r="TDW264" s="309"/>
      <c r="TDX264" s="337"/>
      <c r="TDY264" s="307"/>
      <c r="TDZ264" s="336"/>
      <c r="TEA264" s="309"/>
      <c r="TEB264" s="337"/>
      <c r="TEC264" s="307"/>
      <c r="TED264" s="336"/>
      <c r="TEE264" s="309"/>
      <c r="TEF264" s="337"/>
      <c r="TEG264" s="307"/>
      <c r="TEH264" s="336"/>
      <c r="TEI264" s="309"/>
      <c r="TEJ264" s="337"/>
      <c r="TEK264" s="307"/>
      <c r="TEL264" s="336"/>
      <c r="TEM264" s="309"/>
      <c r="TEN264" s="337"/>
      <c r="TEO264" s="307"/>
      <c r="TEP264" s="336"/>
      <c r="TEQ264" s="309"/>
      <c r="TER264" s="337"/>
      <c r="TES264" s="307"/>
      <c r="TET264" s="336"/>
      <c r="TEU264" s="309"/>
      <c r="TEV264" s="337"/>
      <c r="TEW264" s="307"/>
      <c r="TEX264" s="336"/>
      <c r="TEY264" s="309"/>
      <c r="TEZ264" s="337"/>
      <c r="TFA264" s="307"/>
      <c r="TFB264" s="336"/>
      <c r="TFC264" s="309"/>
      <c r="TFD264" s="337"/>
      <c r="TFE264" s="307"/>
      <c r="TFF264" s="336"/>
      <c r="TFG264" s="309"/>
      <c r="TFH264" s="337"/>
      <c r="TFI264" s="307"/>
      <c r="TFJ264" s="336"/>
      <c r="TFK264" s="309"/>
      <c r="TFL264" s="337"/>
      <c r="TFM264" s="307"/>
      <c r="TFN264" s="336"/>
      <c r="TFO264" s="309"/>
      <c r="TFP264" s="337"/>
      <c r="TFQ264" s="307"/>
      <c r="TFR264" s="336"/>
      <c r="TFS264" s="309"/>
      <c r="TFT264" s="337"/>
      <c r="TFU264" s="307"/>
      <c r="TFV264" s="336"/>
      <c r="TFW264" s="309"/>
      <c r="TFX264" s="337"/>
      <c r="TFY264" s="307"/>
      <c r="TFZ264" s="336"/>
      <c r="TGA264" s="309"/>
      <c r="TGB264" s="337"/>
      <c r="TGC264" s="307"/>
      <c r="TGD264" s="336"/>
      <c r="TGE264" s="309"/>
      <c r="TGF264" s="337"/>
      <c r="TGG264" s="307"/>
      <c r="TGH264" s="336"/>
      <c r="TGI264" s="309"/>
      <c r="TGJ264" s="337"/>
      <c r="TGK264" s="307"/>
      <c r="TGL264" s="336"/>
      <c r="TGM264" s="309"/>
      <c r="TGN264" s="337"/>
      <c r="TGO264" s="307"/>
      <c r="TGP264" s="336"/>
      <c r="TGQ264" s="309"/>
      <c r="TGR264" s="337"/>
      <c r="TGS264" s="307"/>
      <c r="TGT264" s="336"/>
      <c r="TGU264" s="309"/>
      <c r="TGV264" s="337"/>
      <c r="TGW264" s="307"/>
      <c r="TGX264" s="336"/>
      <c r="TGY264" s="309"/>
      <c r="TGZ264" s="337"/>
      <c r="THA264" s="307"/>
      <c r="THB264" s="336"/>
      <c r="THC264" s="309"/>
      <c r="THD264" s="337"/>
      <c r="THE264" s="307"/>
      <c r="THF264" s="336"/>
      <c r="THG264" s="309"/>
      <c r="THH264" s="337"/>
      <c r="THI264" s="307"/>
      <c r="THJ264" s="336"/>
      <c r="THK264" s="309"/>
      <c r="THL264" s="337"/>
      <c r="THM264" s="307"/>
      <c r="THN264" s="336"/>
      <c r="THO264" s="309"/>
      <c r="THP264" s="337"/>
      <c r="THQ264" s="307"/>
      <c r="THR264" s="336"/>
      <c r="THS264" s="309"/>
      <c r="THT264" s="337"/>
      <c r="THU264" s="307"/>
      <c r="THV264" s="336"/>
      <c r="THW264" s="309"/>
      <c r="THX264" s="337"/>
      <c r="THY264" s="307"/>
      <c r="THZ264" s="336"/>
      <c r="TIA264" s="309"/>
      <c r="TIB264" s="337"/>
      <c r="TIC264" s="307"/>
      <c r="TID264" s="336"/>
      <c r="TIE264" s="309"/>
      <c r="TIF264" s="337"/>
      <c r="TIG264" s="307"/>
      <c r="TIH264" s="336"/>
      <c r="TII264" s="309"/>
      <c r="TIJ264" s="337"/>
      <c r="TIK264" s="307"/>
      <c r="TIL264" s="336"/>
      <c r="TIM264" s="309"/>
      <c r="TIN264" s="337"/>
      <c r="TIO264" s="307"/>
      <c r="TIP264" s="336"/>
      <c r="TIQ264" s="309"/>
      <c r="TIR264" s="337"/>
      <c r="TIS264" s="307"/>
      <c r="TIT264" s="336"/>
      <c r="TIU264" s="309"/>
      <c r="TIV264" s="337"/>
      <c r="TIW264" s="307"/>
      <c r="TIX264" s="336"/>
      <c r="TIY264" s="309"/>
      <c r="TIZ264" s="337"/>
      <c r="TJA264" s="307"/>
      <c r="TJB264" s="336"/>
      <c r="TJC264" s="309"/>
      <c r="TJD264" s="337"/>
      <c r="TJE264" s="307"/>
      <c r="TJF264" s="336"/>
      <c r="TJG264" s="309"/>
      <c r="TJH264" s="337"/>
      <c r="TJI264" s="307"/>
      <c r="TJJ264" s="336"/>
      <c r="TJK264" s="309"/>
      <c r="TJL264" s="337"/>
      <c r="TJM264" s="307"/>
      <c r="TJN264" s="336"/>
      <c r="TJO264" s="309"/>
      <c r="TJP264" s="337"/>
      <c r="TJQ264" s="307"/>
      <c r="TJR264" s="336"/>
      <c r="TJS264" s="309"/>
      <c r="TJT264" s="337"/>
      <c r="TJU264" s="307"/>
      <c r="TJV264" s="336"/>
      <c r="TJW264" s="309"/>
      <c r="TJX264" s="337"/>
      <c r="TJY264" s="307"/>
      <c r="TJZ264" s="336"/>
      <c r="TKA264" s="309"/>
      <c r="TKB264" s="337"/>
      <c r="TKC264" s="307"/>
      <c r="TKD264" s="336"/>
      <c r="TKE264" s="309"/>
      <c r="TKF264" s="337"/>
      <c r="TKG264" s="307"/>
      <c r="TKH264" s="336"/>
      <c r="TKI264" s="309"/>
      <c r="TKJ264" s="337"/>
      <c r="TKK264" s="307"/>
      <c r="TKL264" s="336"/>
      <c r="TKM264" s="309"/>
      <c r="TKN264" s="337"/>
      <c r="TKO264" s="307"/>
      <c r="TKP264" s="336"/>
      <c r="TKQ264" s="309"/>
      <c r="TKR264" s="337"/>
      <c r="TKS264" s="307"/>
      <c r="TKT264" s="336"/>
      <c r="TKU264" s="309"/>
      <c r="TKV264" s="337"/>
      <c r="TKW264" s="307"/>
      <c r="TKX264" s="336"/>
      <c r="TKY264" s="309"/>
      <c r="TKZ264" s="337"/>
      <c r="TLA264" s="307"/>
      <c r="TLB264" s="336"/>
      <c r="TLC264" s="309"/>
      <c r="TLD264" s="337"/>
      <c r="TLE264" s="307"/>
      <c r="TLF264" s="336"/>
      <c r="TLG264" s="309"/>
      <c r="TLH264" s="337"/>
      <c r="TLI264" s="307"/>
      <c r="TLJ264" s="336"/>
      <c r="TLK264" s="309"/>
      <c r="TLL264" s="337"/>
      <c r="TLM264" s="307"/>
      <c r="TLN264" s="336"/>
      <c r="TLO264" s="309"/>
      <c r="TLP264" s="337"/>
      <c r="TLQ264" s="307"/>
      <c r="TLR264" s="336"/>
      <c r="TLS264" s="309"/>
      <c r="TLT264" s="337"/>
      <c r="TLU264" s="307"/>
      <c r="TLV264" s="336"/>
      <c r="TLW264" s="309"/>
      <c r="TLX264" s="337"/>
      <c r="TLY264" s="307"/>
      <c r="TLZ264" s="336"/>
      <c r="TMA264" s="309"/>
      <c r="TMB264" s="337"/>
      <c r="TMC264" s="307"/>
      <c r="TMD264" s="336"/>
      <c r="TME264" s="309"/>
      <c r="TMF264" s="337"/>
      <c r="TMG264" s="307"/>
      <c r="TMH264" s="336"/>
      <c r="TMI264" s="309"/>
      <c r="TMJ264" s="337"/>
      <c r="TMK264" s="307"/>
      <c r="TML264" s="336"/>
      <c r="TMM264" s="309"/>
      <c r="TMN264" s="337"/>
      <c r="TMO264" s="307"/>
      <c r="TMP264" s="336"/>
      <c r="TMQ264" s="309"/>
      <c r="TMR264" s="337"/>
      <c r="TMS264" s="307"/>
      <c r="TMT264" s="336"/>
      <c r="TMU264" s="309"/>
      <c r="TMV264" s="337"/>
      <c r="TMW264" s="307"/>
      <c r="TMX264" s="336"/>
      <c r="TMY264" s="309"/>
      <c r="TMZ264" s="337"/>
      <c r="TNA264" s="307"/>
      <c r="TNB264" s="336"/>
      <c r="TNC264" s="309"/>
      <c r="TND264" s="337"/>
      <c r="TNE264" s="307"/>
      <c r="TNF264" s="336"/>
      <c r="TNG264" s="309"/>
      <c r="TNH264" s="337"/>
      <c r="TNI264" s="307"/>
      <c r="TNJ264" s="336"/>
      <c r="TNK264" s="309"/>
      <c r="TNL264" s="337"/>
      <c r="TNM264" s="307"/>
      <c r="TNN264" s="336"/>
      <c r="TNO264" s="309"/>
      <c r="TNP264" s="337"/>
      <c r="TNQ264" s="307"/>
      <c r="TNR264" s="336"/>
      <c r="TNS264" s="309"/>
      <c r="TNT264" s="337"/>
      <c r="TNU264" s="307"/>
      <c r="TNV264" s="336"/>
      <c r="TNW264" s="309"/>
      <c r="TNX264" s="337"/>
      <c r="TNY264" s="307"/>
      <c r="TNZ264" s="336"/>
      <c r="TOA264" s="309"/>
      <c r="TOB264" s="337"/>
      <c r="TOC264" s="307"/>
      <c r="TOD264" s="336"/>
      <c r="TOE264" s="309"/>
      <c r="TOF264" s="337"/>
      <c r="TOG264" s="307"/>
      <c r="TOH264" s="336"/>
      <c r="TOI264" s="309"/>
      <c r="TOJ264" s="337"/>
      <c r="TOK264" s="307"/>
      <c r="TOL264" s="336"/>
      <c r="TOM264" s="309"/>
      <c r="TON264" s="337"/>
      <c r="TOO264" s="307"/>
      <c r="TOP264" s="336"/>
      <c r="TOQ264" s="309"/>
      <c r="TOR264" s="337"/>
      <c r="TOS264" s="307"/>
      <c r="TOT264" s="336"/>
      <c r="TOU264" s="309"/>
      <c r="TOV264" s="337"/>
      <c r="TOW264" s="307"/>
      <c r="TOX264" s="336"/>
      <c r="TOY264" s="309"/>
      <c r="TOZ264" s="337"/>
      <c r="TPA264" s="307"/>
      <c r="TPB264" s="336"/>
      <c r="TPC264" s="309"/>
      <c r="TPD264" s="337"/>
      <c r="TPE264" s="307"/>
      <c r="TPF264" s="336"/>
      <c r="TPG264" s="309"/>
      <c r="TPH264" s="337"/>
      <c r="TPI264" s="307"/>
      <c r="TPJ264" s="336"/>
      <c r="TPK264" s="309"/>
      <c r="TPL264" s="337"/>
      <c r="TPM264" s="307"/>
      <c r="TPN264" s="336"/>
      <c r="TPO264" s="309"/>
      <c r="TPP264" s="337"/>
      <c r="TPQ264" s="307"/>
      <c r="TPR264" s="336"/>
      <c r="TPS264" s="309"/>
      <c r="TPT264" s="337"/>
      <c r="TPU264" s="307"/>
      <c r="TPV264" s="336"/>
      <c r="TPW264" s="309"/>
      <c r="TPX264" s="337"/>
      <c r="TPY264" s="307"/>
      <c r="TPZ264" s="336"/>
      <c r="TQA264" s="309"/>
      <c r="TQB264" s="337"/>
      <c r="TQC264" s="307"/>
      <c r="TQD264" s="336"/>
      <c r="TQE264" s="309"/>
      <c r="TQF264" s="337"/>
      <c r="TQG264" s="307"/>
      <c r="TQH264" s="336"/>
      <c r="TQI264" s="309"/>
      <c r="TQJ264" s="337"/>
      <c r="TQK264" s="307"/>
      <c r="TQL264" s="336"/>
      <c r="TQM264" s="309"/>
      <c r="TQN264" s="337"/>
      <c r="TQO264" s="307"/>
      <c r="TQP264" s="336"/>
      <c r="TQQ264" s="309"/>
      <c r="TQR264" s="337"/>
      <c r="TQS264" s="307"/>
      <c r="TQT264" s="336"/>
      <c r="TQU264" s="309"/>
      <c r="TQV264" s="337"/>
      <c r="TQW264" s="307"/>
      <c r="TQX264" s="336"/>
      <c r="TQY264" s="309"/>
      <c r="TQZ264" s="337"/>
      <c r="TRA264" s="307"/>
      <c r="TRB264" s="336"/>
      <c r="TRC264" s="309"/>
      <c r="TRD264" s="337"/>
      <c r="TRE264" s="307"/>
      <c r="TRF264" s="336"/>
      <c r="TRG264" s="309"/>
      <c r="TRH264" s="337"/>
      <c r="TRI264" s="307"/>
      <c r="TRJ264" s="336"/>
      <c r="TRK264" s="309"/>
      <c r="TRL264" s="337"/>
      <c r="TRM264" s="307"/>
      <c r="TRN264" s="336"/>
      <c r="TRO264" s="309"/>
      <c r="TRP264" s="337"/>
      <c r="TRQ264" s="307"/>
      <c r="TRR264" s="336"/>
      <c r="TRS264" s="309"/>
      <c r="TRT264" s="337"/>
      <c r="TRU264" s="307"/>
      <c r="TRV264" s="336"/>
      <c r="TRW264" s="309"/>
      <c r="TRX264" s="337"/>
      <c r="TRY264" s="307"/>
      <c r="TRZ264" s="336"/>
      <c r="TSA264" s="309"/>
      <c r="TSB264" s="337"/>
      <c r="TSC264" s="307"/>
      <c r="TSD264" s="336"/>
      <c r="TSE264" s="309"/>
      <c r="TSF264" s="337"/>
      <c r="TSG264" s="307"/>
      <c r="TSH264" s="336"/>
      <c r="TSI264" s="309"/>
      <c r="TSJ264" s="337"/>
      <c r="TSK264" s="307"/>
      <c r="TSL264" s="336"/>
      <c r="TSM264" s="309"/>
      <c r="TSN264" s="337"/>
      <c r="TSO264" s="307"/>
      <c r="TSP264" s="336"/>
      <c r="TSQ264" s="309"/>
      <c r="TSR264" s="337"/>
      <c r="TSS264" s="307"/>
      <c r="TST264" s="336"/>
      <c r="TSU264" s="309"/>
      <c r="TSV264" s="337"/>
      <c r="TSW264" s="307"/>
      <c r="TSX264" s="336"/>
      <c r="TSY264" s="309"/>
      <c r="TSZ264" s="337"/>
      <c r="TTA264" s="307"/>
      <c r="TTB264" s="336"/>
      <c r="TTC264" s="309"/>
      <c r="TTD264" s="337"/>
      <c r="TTE264" s="307"/>
      <c r="TTF264" s="336"/>
      <c r="TTG264" s="309"/>
      <c r="TTH264" s="337"/>
      <c r="TTI264" s="307"/>
      <c r="TTJ264" s="336"/>
      <c r="TTK264" s="309"/>
      <c r="TTL264" s="337"/>
      <c r="TTM264" s="307"/>
      <c r="TTN264" s="336"/>
      <c r="TTO264" s="309"/>
      <c r="TTP264" s="337"/>
      <c r="TTQ264" s="307"/>
      <c r="TTR264" s="336"/>
      <c r="TTS264" s="309"/>
      <c r="TTT264" s="337"/>
      <c r="TTU264" s="307"/>
      <c r="TTV264" s="336"/>
      <c r="TTW264" s="309"/>
      <c r="TTX264" s="337"/>
      <c r="TTY264" s="307"/>
      <c r="TTZ264" s="336"/>
      <c r="TUA264" s="309"/>
      <c r="TUB264" s="337"/>
      <c r="TUC264" s="307"/>
      <c r="TUD264" s="336"/>
      <c r="TUE264" s="309"/>
      <c r="TUF264" s="337"/>
      <c r="TUG264" s="307"/>
      <c r="TUH264" s="336"/>
      <c r="TUI264" s="309"/>
      <c r="TUJ264" s="337"/>
      <c r="TUK264" s="307"/>
      <c r="TUL264" s="336"/>
      <c r="TUM264" s="309"/>
      <c r="TUN264" s="337"/>
      <c r="TUO264" s="307"/>
      <c r="TUP264" s="336"/>
      <c r="TUQ264" s="309"/>
      <c r="TUR264" s="337"/>
      <c r="TUS264" s="307"/>
      <c r="TUT264" s="336"/>
      <c r="TUU264" s="309"/>
      <c r="TUV264" s="337"/>
      <c r="TUW264" s="307"/>
      <c r="TUX264" s="336"/>
      <c r="TUY264" s="309"/>
      <c r="TUZ264" s="337"/>
      <c r="TVA264" s="307"/>
      <c r="TVB264" s="336"/>
      <c r="TVC264" s="309"/>
      <c r="TVD264" s="337"/>
      <c r="TVE264" s="307"/>
      <c r="TVF264" s="336"/>
      <c r="TVG264" s="309"/>
      <c r="TVH264" s="337"/>
      <c r="TVI264" s="307"/>
      <c r="TVJ264" s="336"/>
      <c r="TVK264" s="309"/>
      <c r="TVL264" s="337"/>
      <c r="TVM264" s="307"/>
      <c r="TVN264" s="336"/>
      <c r="TVO264" s="309"/>
      <c r="TVP264" s="337"/>
      <c r="TVQ264" s="307"/>
      <c r="TVR264" s="336"/>
      <c r="TVS264" s="309"/>
      <c r="TVT264" s="337"/>
      <c r="TVU264" s="307"/>
      <c r="TVV264" s="336"/>
      <c r="TVW264" s="309"/>
      <c r="TVX264" s="337"/>
      <c r="TVY264" s="307"/>
      <c r="TVZ264" s="336"/>
      <c r="TWA264" s="309"/>
      <c r="TWB264" s="337"/>
      <c r="TWC264" s="307"/>
      <c r="TWD264" s="336"/>
      <c r="TWE264" s="309"/>
      <c r="TWF264" s="337"/>
      <c r="TWG264" s="307"/>
      <c r="TWH264" s="336"/>
      <c r="TWI264" s="309"/>
      <c r="TWJ264" s="337"/>
      <c r="TWK264" s="307"/>
      <c r="TWL264" s="336"/>
      <c r="TWM264" s="309"/>
      <c r="TWN264" s="337"/>
      <c r="TWO264" s="307"/>
      <c r="TWP264" s="336"/>
      <c r="TWQ264" s="309"/>
      <c r="TWR264" s="337"/>
      <c r="TWS264" s="307"/>
      <c r="TWT264" s="336"/>
      <c r="TWU264" s="309"/>
      <c r="TWV264" s="337"/>
      <c r="TWW264" s="307"/>
      <c r="TWX264" s="336"/>
      <c r="TWY264" s="309"/>
      <c r="TWZ264" s="337"/>
      <c r="TXA264" s="307"/>
      <c r="TXB264" s="336"/>
      <c r="TXC264" s="309"/>
      <c r="TXD264" s="337"/>
      <c r="TXE264" s="307"/>
      <c r="TXF264" s="336"/>
      <c r="TXG264" s="309"/>
      <c r="TXH264" s="337"/>
      <c r="TXI264" s="307"/>
      <c r="TXJ264" s="336"/>
      <c r="TXK264" s="309"/>
      <c r="TXL264" s="337"/>
      <c r="TXM264" s="307"/>
      <c r="TXN264" s="336"/>
      <c r="TXO264" s="309"/>
      <c r="TXP264" s="337"/>
      <c r="TXQ264" s="307"/>
      <c r="TXR264" s="336"/>
      <c r="TXS264" s="309"/>
      <c r="TXT264" s="337"/>
      <c r="TXU264" s="307"/>
      <c r="TXV264" s="336"/>
      <c r="TXW264" s="309"/>
      <c r="TXX264" s="337"/>
      <c r="TXY264" s="307"/>
      <c r="TXZ264" s="336"/>
      <c r="TYA264" s="309"/>
      <c r="TYB264" s="337"/>
      <c r="TYC264" s="307"/>
      <c r="TYD264" s="336"/>
      <c r="TYE264" s="309"/>
      <c r="TYF264" s="337"/>
      <c r="TYG264" s="307"/>
      <c r="TYH264" s="336"/>
      <c r="TYI264" s="309"/>
      <c r="TYJ264" s="337"/>
      <c r="TYK264" s="307"/>
      <c r="TYL264" s="336"/>
      <c r="TYM264" s="309"/>
      <c r="TYN264" s="337"/>
      <c r="TYO264" s="307"/>
      <c r="TYP264" s="336"/>
      <c r="TYQ264" s="309"/>
      <c r="TYR264" s="337"/>
      <c r="TYS264" s="307"/>
      <c r="TYT264" s="336"/>
      <c r="TYU264" s="309"/>
      <c r="TYV264" s="337"/>
      <c r="TYW264" s="307"/>
      <c r="TYX264" s="336"/>
      <c r="TYY264" s="309"/>
      <c r="TYZ264" s="337"/>
      <c r="TZA264" s="307"/>
      <c r="TZB264" s="336"/>
      <c r="TZC264" s="309"/>
      <c r="TZD264" s="337"/>
      <c r="TZE264" s="307"/>
      <c r="TZF264" s="336"/>
      <c r="TZG264" s="309"/>
      <c r="TZH264" s="337"/>
      <c r="TZI264" s="307"/>
      <c r="TZJ264" s="336"/>
      <c r="TZK264" s="309"/>
      <c r="TZL264" s="337"/>
      <c r="TZM264" s="307"/>
      <c r="TZN264" s="336"/>
      <c r="TZO264" s="309"/>
      <c r="TZP264" s="337"/>
      <c r="TZQ264" s="307"/>
      <c r="TZR264" s="336"/>
      <c r="TZS264" s="309"/>
      <c r="TZT264" s="337"/>
      <c r="TZU264" s="307"/>
      <c r="TZV264" s="336"/>
      <c r="TZW264" s="309"/>
      <c r="TZX264" s="337"/>
      <c r="TZY264" s="307"/>
      <c r="TZZ264" s="336"/>
      <c r="UAA264" s="309"/>
      <c r="UAB264" s="337"/>
      <c r="UAC264" s="307"/>
      <c r="UAD264" s="336"/>
      <c r="UAE264" s="309"/>
      <c r="UAF264" s="337"/>
      <c r="UAG264" s="307"/>
      <c r="UAH264" s="336"/>
      <c r="UAI264" s="309"/>
      <c r="UAJ264" s="337"/>
      <c r="UAK264" s="307"/>
      <c r="UAL264" s="336"/>
      <c r="UAM264" s="309"/>
      <c r="UAN264" s="337"/>
      <c r="UAO264" s="307"/>
      <c r="UAP264" s="336"/>
      <c r="UAQ264" s="309"/>
      <c r="UAR264" s="337"/>
      <c r="UAS264" s="307"/>
      <c r="UAT264" s="336"/>
      <c r="UAU264" s="309"/>
      <c r="UAV264" s="337"/>
      <c r="UAW264" s="307"/>
      <c r="UAX264" s="336"/>
      <c r="UAY264" s="309"/>
      <c r="UAZ264" s="337"/>
      <c r="UBA264" s="307"/>
      <c r="UBB264" s="336"/>
      <c r="UBC264" s="309"/>
      <c r="UBD264" s="337"/>
      <c r="UBE264" s="307"/>
      <c r="UBF264" s="336"/>
      <c r="UBG264" s="309"/>
      <c r="UBH264" s="337"/>
      <c r="UBI264" s="307"/>
      <c r="UBJ264" s="336"/>
      <c r="UBK264" s="309"/>
      <c r="UBL264" s="337"/>
      <c r="UBM264" s="307"/>
      <c r="UBN264" s="336"/>
      <c r="UBO264" s="309"/>
      <c r="UBP264" s="337"/>
      <c r="UBQ264" s="307"/>
      <c r="UBR264" s="336"/>
      <c r="UBS264" s="309"/>
      <c r="UBT264" s="337"/>
      <c r="UBU264" s="307"/>
      <c r="UBV264" s="336"/>
      <c r="UBW264" s="309"/>
      <c r="UBX264" s="337"/>
      <c r="UBY264" s="307"/>
      <c r="UBZ264" s="336"/>
      <c r="UCA264" s="309"/>
      <c r="UCB264" s="337"/>
      <c r="UCC264" s="307"/>
      <c r="UCD264" s="336"/>
      <c r="UCE264" s="309"/>
      <c r="UCF264" s="337"/>
      <c r="UCG264" s="307"/>
      <c r="UCH264" s="336"/>
      <c r="UCI264" s="309"/>
      <c r="UCJ264" s="337"/>
      <c r="UCK264" s="307"/>
      <c r="UCL264" s="336"/>
      <c r="UCM264" s="309"/>
      <c r="UCN264" s="337"/>
      <c r="UCO264" s="307"/>
      <c r="UCP264" s="336"/>
      <c r="UCQ264" s="309"/>
      <c r="UCR264" s="337"/>
      <c r="UCS264" s="307"/>
      <c r="UCT264" s="336"/>
      <c r="UCU264" s="309"/>
      <c r="UCV264" s="337"/>
      <c r="UCW264" s="307"/>
      <c r="UCX264" s="336"/>
      <c r="UCY264" s="309"/>
      <c r="UCZ264" s="337"/>
      <c r="UDA264" s="307"/>
      <c r="UDB264" s="336"/>
      <c r="UDC264" s="309"/>
      <c r="UDD264" s="337"/>
      <c r="UDE264" s="307"/>
      <c r="UDF264" s="336"/>
      <c r="UDG264" s="309"/>
      <c r="UDH264" s="337"/>
      <c r="UDI264" s="307"/>
      <c r="UDJ264" s="336"/>
      <c r="UDK264" s="309"/>
      <c r="UDL264" s="337"/>
      <c r="UDM264" s="307"/>
      <c r="UDN264" s="336"/>
      <c r="UDO264" s="309"/>
      <c r="UDP264" s="337"/>
      <c r="UDQ264" s="307"/>
      <c r="UDR264" s="336"/>
      <c r="UDS264" s="309"/>
      <c r="UDT264" s="337"/>
      <c r="UDU264" s="307"/>
      <c r="UDV264" s="336"/>
      <c r="UDW264" s="309"/>
      <c r="UDX264" s="337"/>
      <c r="UDY264" s="307"/>
      <c r="UDZ264" s="336"/>
      <c r="UEA264" s="309"/>
      <c r="UEB264" s="337"/>
      <c r="UEC264" s="307"/>
      <c r="UED264" s="336"/>
      <c r="UEE264" s="309"/>
      <c r="UEF264" s="337"/>
      <c r="UEG264" s="307"/>
      <c r="UEH264" s="336"/>
      <c r="UEI264" s="309"/>
      <c r="UEJ264" s="337"/>
      <c r="UEK264" s="307"/>
      <c r="UEL264" s="336"/>
      <c r="UEM264" s="309"/>
      <c r="UEN264" s="337"/>
      <c r="UEO264" s="307"/>
      <c r="UEP264" s="336"/>
      <c r="UEQ264" s="309"/>
      <c r="UER264" s="337"/>
      <c r="UES264" s="307"/>
      <c r="UET264" s="336"/>
      <c r="UEU264" s="309"/>
      <c r="UEV264" s="337"/>
      <c r="UEW264" s="307"/>
      <c r="UEX264" s="336"/>
      <c r="UEY264" s="309"/>
      <c r="UEZ264" s="337"/>
      <c r="UFA264" s="307"/>
      <c r="UFB264" s="336"/>
      <c r="UFC264" s="309"/>
      <c r="UFD264" s="337"/>
      <c r="UFE264" s="307"/>
      <c r="UFF264" s="336"/>
      <c r="UFG264" s="309"/>
      <c r="UFH264" s="337"/>
      <c r="UFI264" s="307"/>
      <c r="UFJ264" s="336"/>
      <c r="UFK264" s="309"/>
      <c r="UFL264" s="337"/>
      <c r="UFM264" s="307"/>
      <c r="UFN264" s="336"/>
      <c r="UFO264" s="309"/>
      <c r="UFP264" s="337"/>
      <c r="UFQ264" s="307"/>
      <c r="UFR264" s="336"/>
      <c r="UFS264" s="309"/>
      <c r="UFT264" s="337"/>
      <c r="UFU264" s="307"/>
      <c r="UFV264" s="336"/>
      <c r="UFW264" s="309"/>
      <c r="UFX264" s="337"/>
      <c r="UFY264" s="307"/>
      <c r="UFZ264" s="336"/>
      <c r="UGA264" s="309"/>
      <c r="UGB264" s="337"/>
      <c r="UGC264" s="307"/>
      <c r="UGD264" s="336"/>
      <c r="UGE264" s="309"/>
      <c r="UGF264" s="337"/>
      <c r="UGG264" s="307"/>
      <c r="UGH264" s="336"/>
      <c r="UGI264" s="309"/>
      <c r="UGJ264" s="337"/>
      <c r="UGK264" s="307"/>
      <c r="UGL264" s="336"/>
      <c r="UGM264" s="309"/>
      <c r="UGN264" s="337"/>
      <c r="UGO264" s="307"/>
      <c r="UGP264" s="336"/>
      <c r="UGQ264" s="309"/>
      <c r="UGR264" s="337"/>
      <c r="UGS264" s="307"/>
      <c r="UGT264" s="336"/>
      <c r="UGU264" s="309"/>
      <c r="UGV264" s="337"/>
      <c r="UGW264" s="307"/>
      <c r="UGX264" s="336"/>
      <c r="UGY264" s="309"/>
      <c r="UGZ264" s="337"/>
      <c r="UHA264" s="307"/>
      <c r="UHB264" s="336"/>
      <c r="UHC264" s="309"/>
      <c r="UHD264" s="337"/>
      <c r="UHE264" s="307"/>
      <c r="UHF264" s="336"/>
      <c r="UHG264" s="309"/>
      <c r="UHH264" s="337"/>
      <c r="UHI264" s="307"/>
      <c r="UHJ264" s="336"/>
      <c r="UHK264" s="309"/>
      <c r="UHL264" s="337"/>
      <c r="UHM264" s="307"/>
      <c r="UHN264" s="336"/>
      <c r="UHO264" s="309"/>
      <c r="UHP264" s="337"/>
      <c r="UHQ264" s="307"/>
      <c r="UHR264" s="336"/>
      <c r="UHS264" s="309"/>
      <c r="UHT264" s="337"/>
      <c r="UHU264" s="307"/>
      <c r="UHV264" s="336"/>
      <c r="UHW264" s="309"/>
      <c r="UHX264" s="337"/>
      <c r="UHY264" s="307"/>
      <c r="UHZ264" s="336"/>
      <c r="UIA264" s="309"/>
      <c r="UIB264" s="337"/>
      <c r="UIC264" s="307"/>
      <c r="UID264" s="336"/>
      <c r="UIE264" s="309"/>
      <c r="UIF264" s="337"/>
      <c r="UIG264" s="307"/>
      <c r="UIH264" s="336"/>
      <c r="UII264" s="309"/>
      <c r="UIJ264" s="337"/>
      <c r="UIK264" s="307"/>
      <c r="UIL264" s="336"/>
      <c r="UIM264" s="309"/>
      <c r="UIN264" s="337"/>
      <c r="UIO264" s="307"/>
      <c r="UIP264" s="336"/>
      <c r="UIQ264" s="309"/>
      <c r="UIR264" s="337"/>
      <c r="UIS264" s="307"/>
      <c r="UIT264" s="336"/>
      <c r="UIU264" s="309"/>
      <c r="UIV264" s="337"/>
      <c r="UIW264" s="307"/>
      <c r="UIX264" s="336"/>
      <c r="UIY264" s="309"/>
      <c r="UIZ264" s="337"/>
      <c r="UJA264" s="307"/>
      <c r="UJB264" s="336"/>
      <c r="UJC264" s="309"/>
      <c r="UJD264" s="337"/>
      <c r="UJE264" s="307"/>
      <c r="UJF264" s="336"/>
      <c r="UJG264" s="309"/>
      <c r="UJH264" s="337"/>
      <c r="UJI264" s="307"/>
      <c r="UJJ264" s="336"/>
      <c r="UJK264" s="309"/>
      <c r="UJL264" s="337"/>
      <c r="UJM264" s="307"/>
      <c r="UJN264" s="336"/>
      <c r="UJO264" s="309"/>
      <c r="UJP264" s="337"/>
      <c r="UJQ264" s="307"/>
      <c r="UJR264" s="336"/>
      <c r="UJS264" s="309"/>
      <c r="UJT264" s="337"/>
      <c r="UJU264" s="307"/>
      <c r="UJV264" s="336"/>
      <c r="UJW264" s="309"/>
      <c r="UJX264" s="337"/>
      <c r="UJY264" s="307"/>
      <c r="UJZ264" s="336"/>
      <c r="UKA264" s="309"/>
      <c r="UKB264" s="337"/>
      <c r="UKC264" s="307"/>
      <c r="UKD264" s="336"/>
      <c r="UKE264" s="309"/>
      <c r="UKF264" s="337"/>
      <c r="UKG264" s="307"/>
      <c r="UKH264" s="336"/>
      <c r="UKI264" s="309"/>
      <c r="UKJ264" s="337"/>
      <c r="UKK264" s="307"/>
      <c r="UKL264" s="336"/>
      <c r="UKM264" s="309"/>
      <c r="UKN264" s="337"/>
      <c r="UKO264" s="307"/>
      <c r="UKP264" s="336"/>
      <c r="UKQ264" s="309"/>
      <c r="UKR264" s="337"/>
      <c r="UKS264" s="307"/>
      <c r="UKT264" s="336"/>
      <c r="UKU264" s="309"/>
      <c r="UKV264" s="337"/>
      <c r="UKW264" s="307"/>
      <c r="UKX264" s="336"/>
      <c r="UKY264" s="309"/>
      <c r="UKZ264" s="337"/>
      <c r="ULA264" s="307"/>
      <c r="ULB264" s="336"/>
      <c r="ULC264" s="309"/>
      <c r="ULD264" s="337"/>
      <c r="ULE264" s="307"/>
      <c r="ULF264" s="336"/>
      <c r="ULG264" s="309"/>
      <c r="ULH264" s="337"/>
      <c r="ULI264" s="307"/>
      <c r="ULJ264" s="336"/>
      <c r="ULK264" s="309"/>
      <c r="ULL264" s="337"/>
      <c r="ULM264" s="307"/>
      <c r="ULN264" s="336"/>
      <c r="ULO264" s="309"/>
      <c r="ULP264" s="337"/>
      <c r="ULQ264" s="307"/>
      <c r="ULR264" s="336"/>
      <c r="ULS264" s="309"/>
      <c r="ULT264" s="337"/>
      <c r="ULU264" s="307"/>
      <c r="ULV264" s="336"/>
      <c r="ULW264" s="309"/>
      <c r="ULX264" s="337"/>
      <c r="ULY264" s="307"/>
      <c r="ULZ264" s="336"/>
      <c r="UMA264" s="309"/>
      <c r="UMB264" s="337"/>
      <c r="UMC264" s="307"/>
      <c r="UMD264" s="336"/>
      <c r="UME264" s="309"/>
      <c r="UMF264" s="337"/>
      <c r="UMG264" s="307"/>
      <c r="UMH264" s="336"/>
      <c r="UMI264" s="309"/>
      <c r="UMJ264" s="337"/>
      <c r="UMK264" s="307"/>
      <c r="UML264" s="336"/>
      <c r="UMM264" s="309"/>
      <c r="UMN264" s="337"/>
      <c r="UMO264" s="307"/>
      <c r="UMP264" s="336"/>
      <c r="UMQ264" s="309"/>
      <c r="UMR264" s="337"/>
      <c r="UMS264" s="307"/>
      <c r="UMT264" s="336"/>
      <c r="UMU264" s="309"/>
      <c r="UMV264" s="337"/>
      <c r="UMW264" s="307"/>
      <c r="UMX264" s="336"/>
      <c r="UMY264" s="309"/>
      <c r="UMZ264" s="337"/>
      <c r="UNA264" s="307"/>
      <c r="UNB264" s="336"/>
      <c r="UNC264" s="309"/>
      <c r="UND264" s="337"/>
      <c r="UNE264" s="307"/>
      <c r="UNF264" s="336"/>
      <c r="UNG264" s="309"/>
      <c r="UNH264" s="337"/>
      <c r="UNI264" s="307"/>
      <c r="UNJ264" s="336"/>
      <c r="UNK264" s="309"/>
      <c r="UNL264" s="337"/>
      <c r="UNM264" s="307"/>
      <c r="UNN264" s="336"/>
      <c r="UNO264" s="309"/>
      <c r="UNP264" s="337"/>
      <c r="UNQ264" s="307"/>
      <c r="UNR264" s="336"/>
      <c r="UNS264" s="309"/>
      <c r="UNT264" s="337"/>
      <c r="UNU264" s="307"/>
      <c r="UNV264" s="336"/>
      <c r="UNW264" s="309"/>
      <c r="UNX264" s="337"/>
      <c r="UNY264" s="307"/>
      <c r="UNZ264" s="336"/>
      <c r="UOA264" s="309"/>
      <c r="UOB264" s="337"/>
      <c r="UOC264" s="307"/>
      <c r="UOD264" s="336"/>
      <c r="UOE264" s="309"/>
      <c r="UOF264" s="337"/>
      <c r="UOG264" s="307"/>
      <c r="UOH264" s="336"/>
      <c r="UOI264" s="309"/>
      <c r="UOJ264" s="337"/>
      <c r="UOK264" s="307"/>
      <c r="UOL264" s="336"/>
      <c r="UOM264" s="309"/>
      <c r="UON264" s="337"/>
      <c r="UOO264" s="307"/>
      <c r="UOP264" s="336"/>
      <c r="UOQ264" s="309"/>
      <c r="UOR264" s="337"/>
      <c r="UOS264" s="307"/>
      <c r="UOT264" s="336"/>
      <c r="UOU264" s="309"/>
      <c r="UOV264" s="337"/>
      <c r="UOW264" s="307"/>
      <c r="UOX264" s="336"/>
      <c r="UOY264" s="309"/>
      <c r="UOZ264" s="337"/>
      <c r="UPA264" s="307"/>
      <c r="UPB264" s="336"/>
      <c r="UPC264" s="309"/>
      <c r="UPD264" s="337"/>
      <c r="UPE264" s="307"/>
      <c r="UPF264" s="336"/>
      <c r="UPG264" s="309"/>
      <c r="UPH264" s="337"/>
      <c r="UPI264" s="307"/>
      <c r="UPJ264" s="336"/>
      <c r="UPK264" s="309"/>
      <c r="UPL264" s="337"/>
      <c r="UPM264" s="307"/>
      <c r="UPN264" s="336"/>
      <c r="UPO264" s="309"/>
      <c r="UPP264" s="337"/>
      <c r="UPQ264" s="307"/>
      <c r="UPR264" s="336"/>
      <c r="UPS264" s="309"/>
      <c r="UPT264" s="337"/>
      <c r="UPU264" s="307"/>
      <c r="UPV264" s="336"/>
      <c r="UPW264" s="309"/>
      <c r="UPX264" s="337"/>
      <c r="UPY264" s="307"/>
      <c r="UPZ264" s="336"/>
      <c r="UQA264" s="309"/>
      <c r="UQB264" s="337"/>
      <c r="UQC264" s="307"/>
      <c r="UQD264" s="336"/>
      <c r="UQE264" s="309"/>
      <c r="UQF264" s="337"/>
      <c r="UQG264" s="307"/>
      <c r="UQH264" s="336"/>
      <c r="UQI264" s="309"/>
      <c r="UQJ264" s="337"/>
      <c r="UQK264" s="307"/>
      <c r="UQL264" s="336"/>
      <c r="UQM264" s="309"/>
      <c r="UQN264" s="337"/>
      <c r="UQO264" s="307"/>
      <c r="UQP264" s="336"/>
      <c r="UQQ264" s="309"/>
      <c r="UQR264" s="337"/>
      <c r="UQS264" s="307"/>
      <c r="UQT264" s="336"/>
      <c r="UQU264" s="309"/>
      <c r="UQV264" s="337"/>
      <c r="UQW264" s="307"/>
      <c r="UQX264" s="336"/>
      <c r="UQY264" s="309"/>
      <c r="UQZ264" s="337"/>
      <c r="URA264" s="307"/>
      <c r="URB264" s="336"/>
      <c r="URC264" s="309"/>
      <c r="URD264" s="337"/>
      <c r="URE264" s="307"/>
      <c r="URF264" s="336"/>
      <c r="URG264" s="309"/>
      <c r="URH264" s="337"/>
      <c r="URI264" s="307"/>
      <c r="URJ264" s="336"/>
      <c r="URK264" s="309"/>
      <c r="URL264" s="337"/>
      <c r="URM264" s="307"/>
      <c r="URN264" s="336"/>
      <c r="URO264" s="309"/>
      <c r="URP264" s="337"/>
      <c r="URQ264" s="307"/>
      <c r="URR264" s="336"/>
      <c r="URS264" s="309"/>
      <c r="URT264" s="337"/>
      <c r="URU264" s="307"/>
      <c r="URV264" s="336"/>
      <c r="URW264" s="309"/>
      <c r="URX264" s="337"/>
      <c r="URY264" s="307"/>
      <c r="URZ264" s="336"/>
      <c r="USA264" s="309"/>
      <c r="USB264" s="337"/>
      <c r="USC264" s="307"/>
      <c r="USD264" s="336"/>
      <c r="USE264" s="309"/>
      <c r="USF264" s="337"/>
      <c r="USG264" s="307"/>
      <c r="USH264" s="336"/>
      <c r="USI264" s="309"/>
      <c r="USJ264" s="337"/>
      <c r="USK264" s="307"/>
      <c r="USL264" s="336"/>
      <c r="USM264" s="309"/>
      <c r="USN264" s="337"/>
      <c r="USO264" s="307"/>
      <c r="USP264" s="336"/>
      <c r="USQ264" s="309"/>
      <c r="USR264" s="337"/>
      <c r="USS264" s="307"/>
      <c r="UST264" s="336"/>
      <c r="USU264" s="309"/>
      <c r="USV264" s="337"/>
      <c r="USW264" s="307"/>
      <c r="USX264" s="336"/>
      <c r="USY264" s="309"/>
      <c r="USZ264" s="337"/>
      <c r="UTA264" s="307"/>
      <c r="UTB264" s="336"/>
      <c r="UTC264" s="309"/>
      <c r="UTD264" s="337"/>
      <c r="UTE264" s="307"/>
      <c r="UTF264" s="336"/>
      <c r="UTG264" s="309"/>
      <c r="UTH264" s="337"/>
      <c r="UTI264" s="307"/>
      <c r="UTJ264" s="336"/>
      <c r="UTK264" s="309"/>
      <c r="UTL264" s="337"/>
      <c r="UTM264" s="307"/>
      <c r="UTN264" s="336"/>
      <c r="UTO264" s="309"/>
      <c r="UTP264" s="337"/>
      <c r="UTQ264" s="307"/>
      <c r="UTR264" s="336"/>
      <c r="UTS264" s="309"/>
      <c r="UTT264" s="337"/>
      <c r="UTU264" s="307"/>
      <c r="UTV264" s="336"/>
      <c r="UTW264" s="309"/>
      <c r="UTX264" s="337"/>
      <c r="UTY264" s="307"/>
      <c r="UTZ264" s="336"/>
      <c r="UUA264" s="309"/>
      <c r="UUB264" s="337"/>
      <c r="UUC264" s="307"/>
      <c r="UUD264" s="336"/>
      <c r="UUE264" s="309"/>
      <c r="UUF264" s="337"/>
      <c r="UUG264" s="307"/>
      <c r="UUH264" s="336"/>
      <c r="UUI264" s="309"/>
      <c r="UUJ264" s="337"/>
      <c r="UUK264" s="307"/>
      <c r="UUL264" s="336"/>
      <c r="UUM264" s="309"/>
      <c r="UUN264" s="337"/>
      <c r="UUO264" s="307"/>
      <c r="UUP264" s="336"/>
      <c r="UUQ264" s="309"/>
      <c r="UUR264" s="337"/>
      <c r="UUS264" s="307"/>
      <c r="UUT264" s="336"/>
      <c r="UUU264" s="309"/>
      <c r="UUV264" s="337"/>
      <c r="UUW264" s="307"/>
      <c r="UUX264" s="336"/>
      <c r="UUY264" s="309"/>
      <c r="UUZ264" s="337"/>
      <c r="UVA264" s="307"/>
      <c r="UVB264" s="336"/>
      <c r="UVC264" s="309"/>
      <c r="UVD264" s="337"/>
      <c r="UVE264" s="307"/>
      <c r="UVF264" s="336"/>
      <c r="UVG264" s="309"/>
      <c r="UVH264" s="337"/>
      <c r="UVI264" s="307"/>
      <c r="UVJ264" s="336"/>
      <c r="UVK264" s="309"/>
      <c r="UVL264" s="337"/>
      <c r="UVM264" s="307"/>
      <c r="UVN264" s="336"/>
      <c r="UVO264" s="309"/>
      <c r="UVP264" s="337"/>
      <c r="UVQ264" s="307"/>
      <c r="UVR264" s="336"/>
      <c r="UVS264" s="309"/>
      <c r="UVT264" s="337"/>
      <c r="UVU264" s="307"/>
      <c r="UVV264" s="336"/>
      <c r="UVW264" s="309"/>
      <c r="UVX264" s="337"/>
      <c r="UVY264" s="307"/>
      <c r="UVZ264" s="336"/>
      <c r="UWA264" s="309"/>
      <c r="UWB264" s="337"/>
      <c r="UWC264" s="307"/>
      <c r="UWD264" s="336"/>
      <c r="UWE264" s="309"/>
      <c r="UWF264" s="337"/>
      <c r="UWG264" s="307"/>
      <c r="UWH264" s="336"/>
      <c r="UWI264" s="309"/>
      <c r="UWJ264" s="337"/>
      <c r="UWK264" s="307"/>
      <c r="UWL264" s="336"/>
      <c r="UWM264" s="309"/>
      <c r="UWN264" s="337"/>
      <c r="UWO264" s="307"/>
      <c r="UWP264" s="336"/>
      <c r="UWQ264" s="309"/>
      <c r="UWR264" s="337"/>
      <c r="UWS264" s="307"/>
      <c r="UWT264" s="336"/>
      <c r="UWU264" s="309"/>
      <c r="UWV264" s="337"/>
      <c r="UWW264" s="307"/>
      <c r="UWX264" s="336"/>
      <c r="UWY264" s="309"/>
      <c r="UWZ264" s="337"/>
      <c r="UXA264" s="307"/>
      <c r="UXB264" s="336"/>
      <c r="UXC264" s="309"/>
      <c r="UXD264" s="337"/>
      <c r="UXE264" s="307"/>
      <c r="UXF264" s="336"/>
      <c r="UXG264" s="309"/>
      <c r="UXH264" s="337"/>
      <c r="UXI264" s="307"/>
      <c r="UXJ264" s="336"/>
      <c r="UXK264" s="309"/>
      <c r="UXL264" s="337"/>
      <c r="UXM264" s="307"/>
      <c r="UXN264" s="336"/>
      <c r="UXO264" s="309"/>
      <c r="UXP264" s="337"/>
      <c r="UXQ264" s="307"/>
      <c r="UXR264" s="336"/>
      <c r="UXS264" s="309"/>
      <c r="UXT264" s="337"/>
      <c r="UXU264" s="307"/>
      <c r="UXV264" s="336"/>
      <c r="UXW264" s="309"/>
      <c r="UXX264" s="337"/>
      <c r="UXY264" s="307"/>
      <c r="UXZ264" s="336"/>
      <c r="UYA264" s="309"/>
      <c r="UYB264" s="337"/>
      <c r="UYC264" s="307"/>
      <c r="UYD264" s="336"/>
      <c r="UYE264" s="309"/>
      <c r="UYF264" s="337"/>
      <c r="UYG264" s="307"/>
      <c r="UYH264" s="336"/>
      <c r="UYI264" s="309"/>
      <c r="UYJ264" s="337"/>
      <c r="UYK264" s="307"/>
      <c r="UYL264" s="336"/>
      <c r="UYM264" s="309"/>
      <c r="UYN264" s="337"/>
      <c r="UYO264" s="307"/>
      <c r="UYP264" s="336"/>
      <c r="UYQ264" s="309"/>
      <c r="UYR264" s="337"/>
      <c r="UYS264" s="307"/>
      <c r="UYT264" s="336"/>
      <c r="UYU264" s="309"/>
      <c r="UYV264" s="337"/>
      <c r="UYW264" s="307"/>
      <c r="UYX264" s="336"/>
      <c r="UYY264" s="309"/>
      <c r="UYZ264" s="337"/>
      <c r="UZA264" s="307"/>
      <c r="UZB264" s="336"/>
      <c r="UZC264" s="309"/>
      <c r="UZD264" s="337"/>
      <c r="UZE264" s="307"/>
      <c r="UZF264" s="336"/>
      <c r="UZG264" s="309"/>
      <c r="UZH264" s="337"/>
      <c r="UZI264" s="307"/>
      <c r="UZJ264" s="336"/>
      <c r="UZK264" s="309"/>
      <c r="UZL264" s="337"/>
      <c r="UZM264" s="307"/>
      <c r="UZN264" s="336"/>
      <c r="UZO264" s="309"/>
      <c r="UZP264" s="337"/>
      <c r="UZQ264" s="307"/>
      <c r="UZR264" s="336"/>
      <c r="UZS264" s="309"/>
      <c r="UZT264" s="337"/>
      <c r="UZU264" s="307"/>
      <c r="UZV264" s="336"/>
      <c r="UZW264" s="309"/>
      <c r="UZX264" s="337"/>
      <c r="UZY264" s="307"/>
      <c r="UZZ264" s="336"/>
      <c r="VAA264" s="309"/>
      <c r="VAB264" s="337"/>
      <c r="VAC264" s="307"/>
      <c r="VAD264" s="336"/>
      <c r="VAE264" s="309"/>
      <c r="VAF264" s="337"/>
      <c r="VAG264" s="307"/>
      <c r="VAH264" s="336"/>
      <c r="VAI264" s="309"/>
      <c r="VAJ264" s="337"/>
      <c r="VAK264" s="307"/>
      <c r="VAL264" s="336"/>
      <c r="VAM264" s="309"/>
      <c r="VAN264" s="337"/>
      <c r="VAO264" s="307"/>
      <c r="VAP264" s="336"/>
      <c r="VAQ264" s="309"/>
      <c r="VAR264" s="337"/>
      <c r="VAS264" s="307"/>
      <c r="VAT264" s="336"/>
      <c r="VAU264" s="309"/>
      <c r="VAV264" s="337"/>
      <c r="VAW264" s="307"/>
      <c r="VAX264" s="336"/>
      <c r="VAY264" s="309"/>
      <c r="VAZ264" s="337"/>
      <c r="VBA264" s="307"/>
      <c r="VBB264" s="336"/>
      <c r="VBC264" s="309"/>
      <c r="VBD264" s="337"/>
      <c r="VBE264" s="307"/>
      <c r="VBF264" s="336"/>
      <c r="VBG264" s="309"/>
      <c r="VBH264" s="337"/>
      <c r="VBI264" s="307"/>
      <c r="VBJ264" s="336"/>
      <c r="VBK264" s="309"/>
      <c r="VBL264" s="337"/>
      <c r="VBM264" s="307"/>
      <c r="VBN264" s="336"/>
      <c r="VBO264" s="309"/>
      <c r="VBP264" s="337"/>
      <c r="VBQ264" s="307"/>
      <c r="VBR264" s="336"/>
      <c r="VBS264" s="309"/>
      <c r="VBT264" s="337"/>
      <c r="VBU264" s="307"/>
      <c r="VBV264" s="336"/>
      <c r="VBW264" s="309"/>
      <c r="VBX264" s="337"/>
      <c r="VBY264" s="307"/>
      <c r="VBZ264" s="336"/>
      <c r="VCA264" s="309"/>
      <c r="VCB264" s="337"/>
      <c r="VCC264" s="307"/>
      <c r="VCD264" s="336"/>
      <c r="VCE264" s="309"/>
      <c r="VCF264" s="337"/>
      <c r="VCG264" s="307"/>
      <c r="VCH264" s="336"/>
      <c r="VCI264" s="309"/>
      <c r="VCJ264" s="337"/>
      <c r="VCK264" s="307"/>
      <c r="VCL264" s="336"/>
      <c r="VCM264" s="309"/>
      <c r="VCN264" s="337"/>
      <c r="VCO264" s="307"/>
      <c r="VCP264" s="336"/>
      <c r="VCQ264" s="309"/>
      <c r="VCR264" s="337"/>
      <c r="VCS264" s="307"/>
      <c r="VCT264" s="336"/>
      <c r="VCU264" s="309"/>
      <c r="VCV264" s="337"/>
      <c r="VCW264" s="307"/>
      <c r="VCX264" s="336"/>
      <c r="VCY264" s="309"/>
      <c r="VCZ264" s="337"/>
      <c r="VDA264" s="307"/>
      <c r="VDB264" s="336"/>
      <c r="VDC264" s="309"/>
      <c r="VDD264" s="337"/>
      <c r="VDE264" s="307"/>
      <c r="VDF264" s="336"/>
      <c r="VDG264" s="309"/>
      <c r="VDH264" s="337"/>
      <c r="VDI264" s="307"/>
      <c r="VDJ264" s="336"/>
      <c r="VDK264" s="309"/>
      <c r="VDL264" s="337"/>
      <c r="VDM264" s="307"/>
      <c r="VDN264" s="336"/>
      <c r="VDO264" s="309"/>
      <c r="VDP264" s="337"/>
      <c r="VDQ264" s="307"/>
      <c r="VDR264" s="336"/>
      <c r="VDS264" s="309"/>
      <c r="VDT264" s="337"/>
      <c r="VDU264" s="307"/>
      <c r="VDV264" s="336"/>
      <c r="VDW264" s="309"/>
      <c r="VDX264" s="337"/>
      <c r="VDY264" s="307"/>
      <c r="VDZ264" s="336"/>
      <c r="VEA264" s="309"/>
      <c r="VEB264" s="337"/>
      <c r="VEC264" s="307"/>
      <c r="VED264" s="336"/>
      <c r="VEE264" s="309"/>
      <c r="VEF264" s="337"/>
      <c r="VEG264" s="307"/>
      <c r="VEH264" s="336"/>
      <c r="VEI264" s="309"/>
      <c r="VEJ264" s="337"/>
      <c r="VEK264" s="307"/>
      <c r="VEL264" s="336"/>
      <c r="VEM264" s="309"/>
      <c r="VEN264" s="337"/>
      <c r="VEO264" s="307"/>
      <c r="VEP264" s="336"/>
      <c r="VEQ264" s="309"/>
      <c r="VER264" s="337"/>
      <c r="VES264" s="307"/>
      <c r="VET264" s="336"/>
      <c r="VEU264" s="309"/>
      <c r="VEV264" s="337"/>
      <c r="VEW264" s="307"/>
      <c r="VEX264" s="336"/>
      <c r="VEY264" s="309"/>
      <c r="VEZ264" s="337"/>
      <c r="VFA264" s="307"/>
      <c r="VFB264" s="336"/>
      <c r="VFC264" s="309"/>
      <c r="VFD264" s="337"/>
      <c r="VFE264" s="307"/>
      <c r="VFF264" s="336"/>
      <c r="VFG264" s="309"/>
      <c r="VFH264" s="337"/>
      <c r="VFI264" s="307"/>
      <c r="VFJ264" s="336"/>
      <c r="VFK264" s="309"/>
      <c r="VFL264" s="337"/>
      <c r="VFM264" s="307"/>
      <c r="VFN264" s="336"/>
      <c r="VFO264" s="309"/>
      <c r="VFP264" s="337"/>
      <c r="VFQ264" s="307"/>
      <c r="VFR264" s="336"/>
      <c r="VFS264" s="309"/>
      <c r="VFT264" s="337"/>
      <c r="VFU264" s="307"/>
      <c r="VFV264" s="336"/>
      <c r="VFW264" s="309"/>
      <c r="VFX264" s="337"/>
      <c r="VFY264" s="307"/>
      <c r="VFZ264" s="336"/>
      <c r="VGA264" s="309"/>
      <c r="VGB264" s="337"/>
      <c r="VGC264" s="307"/>
      <c r="VGD264" s="336"/>
      <c r="VGE264" s="309"/>
      <c r="VGF264" s="337"/>
      <c r="VGG264" s="307"/>
      <c r="VGH264" s="336"/>
      <c r="VGI264" s="309"/>
      <c r="VGJ264" s="337"/>
      <c r="VGK264" s="307"/>
      <c r="VGL264" s="336"/>
      <c r="VGM264" s="309"/>
      <c r="VGN264" s="337"/>
      <c r="VGO264" s="307"/>
      <c r="VGP264" s="336"/>
      <c r="VGQ264" s="309"/>
      <c r="VGR264" s="337"/>
      <c r="VGS264" s="307"/>
      <c r="VGT264" s="336"/>
      <c r="VGU264" s="309"/>
      <c r="VGV264" s="337"/>
      <c r="VGW264" s="307"/>
      <c r="VGX264" s="336"/>
      <c r="VGY264" s="309"/>
      <c r="VGZ264" s="337"/>
      <c r="VHA264" s="307"/>
      <c r="VHB264" s="336"/>
      <c r="VHC264" s="309"/>
      <c r="VHD264" s="337"/>
      <c r="VHE264" s="307"/>
      <c r="VHF264" s="336"/>
      <c r="VHG264" s="309"/>
      <c r="VHH264" s="337"/>
      <c r="VHI264" s="307"/>
      <c r="VHJ264" s="336"/>
      <c r="VHK264" s="309"/>
      <c r="VHL264" s="337"/>
      <c r="VHM264" s="307"/>
      <c r="VHN264" s="336"/>
      <c r="VHO264" s="309"/>
      <c r="VHP264" s="337"/>
      <c r="VHQ264" s="307"/>
      <c r="VHR264" s="336"/>
      <c r="VHS264" s="309"/>
      <c r="VHT264" s="337"/>
      <c r="VHU264" s="307"/>
      <c r="VHV264" s="336"/>
      <c r="VHW264" s="309"/>
      <c r="VHX264" s="337"/>
      <c r="VHY264" s="307"/>
      <c r="VHZ264" s="336"/>
      <c r="VIA264" s="309"/>
      <c r="VIB264" s="337"/>
      <c r="VIC264" s="307"/>
      <c r="VID264" s="336"/>
      <c r="VIE264" s="309"/>
      <c r="VIF264" s="337"/>
      <c r="VIG264" s="307"/>
      <c r="VIH264" s="336"/>
      <c r="VII264" s="309"/>
      <c r="VIJ264" s="337"/>
      <c r="VIK264" s="307"/>
      <c r="VIL264" s="336"/>
      <c r="VIM264" s="309"/>
      <c r="VIN264" s="337"/>
      <c r="VIO264" s="307"/>
      <c r="VIP264" s="336"/>
      <c r="VIQ264" s="309"/>
      <c r="VIR264" s="337"/>
      <c r="VIS264" s="307"/>
      <c r="VIT264" s="336"/>
      <c r="VIU264" s="309"/>
      <c r="VIV264" s="337"/>
      <c r="VIW264" s="307"/>
      <c r="VIX264" s="336"/>
      <c r="VIY264" s="309"/>
      <c r="VIZ264" s="337"/>
      <c r="VJA264" s="307"/>
      <c r="VJB264" s="336"/>
      <c r="VJC264" s="309"/>
      <c r="VJD264" s="337"/>
      <c r="VJE264" s="307"/>
      <c r="VJF264" s="336"/>
      <c r="VJG264" s="309"/>
      <c r="VJH264" s="337"/>
      <c r="VJI264" s="307"/>
      <c r="VJJ264" s="336"/>
      <c r="VJK264" s="309"/>
      <c r="VJL264" s="337"/>
      <c r="VJM264" s="307"/>
      <c r="VJN264" s="336"/>
      <c r="VJO264" s="309"/>
      <c r="VJP264" s="337"/>
      <c r="VJQ264" s="307"/>
      <c r="VJR264" s="336"/>
      <c r="VJS264" s="309"/>
      <c r="VJT264" s="337"/>
      <c r="VJU264" s="307"/>
      <c r="VJV264" s="336"/>
      <c r="VJW264" s="309"/>
      <c r="VJX264" s="337"/>
      <c r="VJY264" s="307"/>
      <c r="VJZ264" s="336"/>
      <c r="VKA264" s="309"/>
      <c r="VKB264" s="337"/>
      <c r="VKC264" s="307"/>
      <c r="VKD264" s="336"/>
      <c r="VKE264" s="309"/>
      <c r="VKF264" s="337"/>
      <c r="VKG264" s="307"/>
      <c r="VKH264" s="336"/>
      <c r="VKI264" s="309"/>
      <c r="VKJ264" s="337"/>
      <c r="VKK264" s="307"/>
      <c r="VKL264" s="336"/>
      <c r="VKM264" s="309"/>
      <c r="VKN264" s="337"/>
      <c r="VKO264" s="307"/>
      <c r="VKP264" s="336"/>
      <c r="VKQ264" s="309"/>
      <c r="VKR264" s="337"/>
      <c r="VKS264" s="307"/>
      <c r="VKT264" s="336"/>
      <c r="VKU264" s="309"/>
      <c r="VKV264" s="337"/>
      <c r="VKW264" s="307"/>
      <c r="VKX264" s="336"/>
      <c r="VKY264" s="309"/>
      <c r="VKZ264" s="337"/>
      <c r="VLA264" s="307"/>
      <c r="VLB264" s="336"/>
      <c r="VLC264" s="309"/>
      <c r="VLD264" s="337"/>
      <c r="VLE264" s="307"/>
      <c r="VLF264" s="336"/>
      <c r="VLG264" s="309"/>
      <c r="VLH264" s="337"/>
      <c r="VLI264" s="307"/>
      <c r="VLJ264" s="336"/>
      <c r="VLK264" s="309"/>
      <c r="VLL264" s="337"/>
      <c r="VLM264" s="307"/>
      <c r="VLN264" s="336"/>
      <c r="VLO264" s="309"/>
      <c r="VLP264" s="337"/>
      <c r="VLQ264" s="307"/>
      <c r="VLR264" s="336"/>
      <c r="VLS264" s="309"/>
      <c r="VLT264" s="337"/>
      <c r="VLU264" s="307"/>
      <c r="VLV264" s="336"/>
      <c r="VLW264" s="309"/>
      <c r="VLX264" s="337"/>
      <c r="VLY264" s="307"/>
      <c r="VLZ264" s="336"/>
      <c r="VMA264" s="309"/>
      <c r="VMB264" s="337"/>
      <c r="VMC264" s="307"/>
      <c r="VMD264" s="336"/>
      <c r="VME264" s="309"/>
      <c r="VMF264" s="337"/>
      <c r="VMG264" s="307"/>
      <c r="VMH264" s="336"/>
      <c r="VMI264" s="309"/>
      <c r="VMJ264" s="337"/>
      <c r="VMK264" s="307"/>
      <c r="VML264" s="336"/>
      <c r="VMM264" s="309"/>
      <c r="VMN264" s="337"/>
      <c r="VMO264" s="307"/>
      <c r="VMP264" s="336"/>
      <c r="VMQ264" s="309"/>
      <c r="VMR264" s="337"/>
      <c r="VMS264" s="307"/>
      <c r="VMT264" s="336"/>
      <c r="VMU264" s="309"/>
      <c r="VMV264" s="337"/>
      <c r="VMW264" s="307"/>
      <c r="VMX264" s="336"/>
      <c r="VMY264" s="309"/>
      <c r="VMZ264" s="337"/>
      <c r="VNA264" s="307"/>
      <c r="VNB264" s="336"/>
      <c r="VNC264" s="309"/>
      <c r="VND264" s="337"/>
      <c r="VNE264" s="307"/>
      <c r="VNF264" s="336"/>
      <c r="VNG264" s="309"/>
      <c r="VNH264" s="337"/>
      <c r="VNI264" s="307"/>
      <c r="VNJ264" s="336"/>
      <c r="VNK264" s="309"/>
      <c r="VNL264" s="337"/>
      <c r="VNM264" s="307"/>
      <c r="VNN264" s="336"/>
      <c r="VNO264" s="309"/>
      <c r="VNP264" s="337"/>
      <c r="VNQ264" s="307"/>
      <c r="VNR264" s="336"/>
      <c r="VNS264" s="309"/>
      <c r="VNT264" s="337"/>
      <c r="VNU264" s="307"/>
      <c r="VNV264" s="336"/>
      <c r="VNW264" s="309"/>
      <c r="VNX264" s="337"/>
      <c r="VNY264" s="307"/>
      <c r="VNZ264" s="336"/>
      <c r="VOA264" s="309"/>
      <c r="VOB264" s="337"/>
      <c r="VOC264" s="307"/>
      <c r="VOD264" s="336"/>
      <c r="VOE264" s="309"/>
      <c r="VOF264" s="337"/>
      <c r="VOG264" s="307"/>
      <c r="VOH264" s="336"/>
      <c r="VOI264" s="309"/>
      <c r="VOJ264" s="337"/>
      <c r="VOK264" s="307"/>
      <c r="VOL264" s="336"/>
      <c r="VOM264" s="309"/>
      <c r="VON264" s="337"/>
      <c r="VOO264" s="307"/>
      <c r="VOP264" s="336"/>
      <c r="VOQ264" s="309"/>
      <c r="VOR264" s="337"/>
      <c r="VOS264" s="307"/>
      <c r="VOT264" s="336"/>
      <c r="VOU264" s="309"/>
      <c r="VOV264" s="337"/>
      <c r="VOW264" s="307"/>
      <c r="VOX264" s="336"/>
      <c r="VOY264" s="309"/>
      <c r="VOZ264" s="337"/>
      <c r="VPA264" s="307"/>
      <c r="VPB264" s="336"/>
      <c r="VPC264" s="309"/>
      <c r="VPD264" s="337"/>
      <c r="VPE264" s="307"/>
      <c r="VPF264" s="336"/>
      <c r="VPG264" s="309"/>
      <c r="VPH264" s="337"/>
      <c r="VPI264" s="307"/>
      <c r="VPJ264" s="336"/>
      <c r="VPK264" s="309"/>
      <c r="VPL264" s="337"/>
      <c r="VPM264" s="307"/>
      <c r="VPN264" s="336"/>
      <c r="VPO264" s="309"/>
      <c r="VPP264" s="337"/>
      <c r="VPQ264" s="307"/>
      <c r="VPR264" s="336"/>
      <c r="VPS264" s="309"/>
      <c r="VPT264" s="337"/>
      <c r="VPU264" s="307"/>
      <c r="VPV264" s="336"/>
      <c r="VPW264" s="309"/>
      <c r="VPX264" s="337"/>
      <c r="VPY264" s="307"/>
      <c r="VPZ264" s="336"/>
      <c r="VQA264" s="309"/>
      <c r="VQB264" s="337"/>
      <c r="VQC264" s="307"/>
      <c r="VQD264" s="336"/>
      <c r="VQE264" s="309"/>
      <c r="VQF264" s="337"/>
      <c r="VQG264" s="307"/>
      <c r="VQH264" s="336"/>
      <c r="VQI264" s="309"/>
      <c r="VQJ264" s="337"/>
      <c r="VQK264" s="307"/>
      <c r="VQL264" s="336"/>
      <c r="VQM264" s="309"/>
      <c r="VQN264" s="337"/>
      <c r="VQO264" s="307"/>
      <c r="VQP264" s="336"/>
      <c r="VQQ264" s="309"/>
      <c r="VQR264" s="337"/>
      <c r="VQS264" s="307"/>
      <c r="VQT264" s="336"/>
      <c r="VQU264" s="309"/>
      <c r="VQV264" s="337"/>
      <c r="VQW264" s="307"/>
      <c r="VQX264" s="336"/>
      <c r="VQY264" s="309"/>
      <c r="VQZ264" s="337"/>
      <c r="VRA264" s="307"/>
      <c r="VRB264" s="336"/>
      <c r="VRC264" s="309"/>
      <c r="VRD264" s="337"/>
      <c r="VRE264" s="307"/>
      <c r="VRF264" s="336"/>
      <c r="VRG264" s="309"/>
      <c r="VRH264" s="337"/>
      <c r="VRI264" s="307"/>
      <c r="VRJ264" s="336"/>
      <c r="VRK264" s="309"/>
      <c r="VRL264" s="337"/>
      <c r="VRM264" s="307"/>
      <c r="VRN264" s="336"/>
      <c r="VRO264" s="309"/>
      <c r="VRP264" s="337"/>
      <c r="VRQ264" s="307"/>
      <c r="VRR264" s="336"/>
      <c r="VRS264" s="309"/>
      <c r="VRT264" s="337"/>
      <c r="VRU264" s="307"/>
      <c r="VRV264" s="336"/>
      <c r="VRW264" s="309"/>
      <c r="VRX264" s="337"/>
      <c r="VRY264" s="307"/>
      <c r="VRZ264" s="336"/>
      <c r="VSA264" s="309"/>
      <c r="VSB264" s="337"/>
      <c r="VSC264" s="307"/>
      <c r="VSD264" s="336"/>
      <c r="VSE264" s="309"/>
      <c r="VSF264" s="337"/>
      <c r="VSG264" s="307"/>
      <c r="VSH264" s="336"/>
      <c r="VSI264" s="309"/>
      <c r="VSJ264" s="337"/>
      <c r="VSK264" s="307"/>
      <c r="VSL264" s="336"/>
      <c r="VSM264" s="309"/>
      <c r="VSN264" s="337"/>
      <c r="VSO264" s="307"/>
      <c r="VSP264" s="336"/>
      <c r="VSQ264" s="309"/>
      <c r="VSR264" s="337"/>
      <c r="VSS264" s="307"/>
      <c r="VST264" s="336"/>
      <c r="VSU264" s="309"/>
      <c r="VSV264" s="337"/>
      <c r="VSW264" s="307"/>
      <c r="VSX264" s="336"/>
      <c r="VSY264" s="309"/>
      <c r="VSZ264" s="337"/>
      <c r="VTA264" s="307"/>
      <c r="VTB264" s="336"/>
      <c r="VTC264" s="309"/>
      <c r="VTD264" s="337"/>
      <c r="VTE264" s="307"/>
      <c r="VTF264" s="336"/>
      <c r="VTG264" s="309"/>
      <c r="VTH264" s="337"/>
      <c r="VTI264" s="307"/>
      <c r="VTJ264" s="336"/>
      <c r="VTK264" s="309"/>
      <c r="VTL264" s="337"/>
      <c r="VTM264" s="307"/>
      <c r="VTN264" s="336"/>
      <c r="VTO264" s="309"/>
      <c r="VTP264" s="337"/>
      <c r="VTQ264" s="307"/>
      <c r="VTR264" s="336"/>
      <c r="VTS264" s="309"/>
      <c r="VTT264" s="337"/>
      <c r="VTU264" s="307"/>
      <c r="VTV264" s="336"/>
      <c r="VTW264" s="309"/>
      <c r="VTX264" s="337"/>
      <c r="VTY264" s="307"/>
      <c r="VTZ264" s="336"/>
      <c r="VUA264" s="309"/>
      <c r="VUB264" s="337"/>
      <c r="VUC264" s="307"/>
      <c r="VUD264" s="336"/>
      <c r="VUE264" s="309"/>
      <c r="VUF264" s="337"/>
      <c r="VUG264" s="307"/>
      <c r="VUH264" s="336"/>
      <c r="VUI264" s="309"/>
      <c r="VUJ264" s="337"/>
      <c r="VUK264" s="307"/>
      <c r="VUL264" s="336"/>
      <c r="VUM264" s="309"/>
      <c r="VUN264" s="337"/>
      <c r="VUO264" s="307"/>
      <c r="VUP264" s="336"/>
      <c r="VUQ264" s="309"/>
      <c r="VUR264" s="337"/>
      <c r="VUS264" s="307"/>
      <c r="VUT264" s="336"/>
      <c r="VUU264" s="309"/>
      <c r="VUV264" s="337"/>
      <c r="VUW264" s="307"/>
      <c r="VUX264" s="336"/>
      <c r="VUY264" s="309"/>
      <c r="VUZ264" s="337"/>
      <c r="VVA264" s="307"/>
      <c r="VVB264" s="336"/>
      <c r="VVC264" s="309"/>
      <c r="VVD264" s="337"/>
      <c r="VVE264" s="307"/>
      <c r="VVF264" s="336"/>
      <c r="VVG264" s="309"/>
      <c r="VVH264" s="337"/>
      <c r="VVI264" s="307"/>
      <c r="VVJ264" s="336"/>
      <c r="VVK264" s="309"/>
      <c r="VVL264" s="337"/>
      <c r="VVM264" s="307"/>
      <c r="VVN264" s="336"/>
      <c r="VVO264" s="309"/>
      <c r="VVP264" s="337"/>
      <c r="VVQ264" s="307"/>
      <c r="VVR264" s="336"/>
      <c r="VVS264" s="309"/>
      <c r="VVT264" s="337"/>
      <c r="VVU264" s="307"/>
      <c r="VVV264" s="336"/>
      <c r="VVW264" s="309"/>
      <c r="VVX264" s="337"/>
      <c r="VVY264" s="307"/>
      <c r="VVZ264" s="336"/>
      <c r="VWA264" s="309"/>
      <c r="VWB264" s="337"/>
      <c r="VWC264" s="307"/>
      <c r="VWD264" s="336"/>
      <c r="VWE264" s="309"/>
      <c r="VWF264" s="337"/>
      <c r="VWG264" s="307"/>
      <c r="VWH264" s="336"/>
      <c r="VWI264" s="309"/>
      <c r="VWJ264" s="337"/>
      <c r="VWK264" s="307"/>
      <c r="VWL264" s="336"/>
      <c r="VWM264" s="309"/>
      <c r="VWN264" s="337"/>
      <c r="VWO264" s="307"/>
      <c r="VWP264" s="336"/>
      <c r="VWQ264" s="309"/>
      <c r="VWR264" s="337"/>
      <c r="VWS264" s="307"/>
      <c r="VWT264" s="336"/>
      <c r="VWU264" s="309"/>
      <c r="VWV264" s="337"/>
      <c r="VWW264" s="307"/>
      <c r="VWX264" s="336"/>
      <c r="VWY264" s="309"/>
      <c r="VWZ264" s="337"/>
      <c r="VXA264" s="307"/>
      <c r="VXB264" s="336"/>
      <c r="VXC264" s="309"/>
      <c r="VXD264" s="337"/>
      <c r="VXE264" s="307"/>
      <c r="VXF264" s="336"/>
      <c r="VXG264" s="309"/>
      <c r="VXH264" s="337"/>
      <c r="VXI264" s="307"/>
      <c r="VXJ264" s="336"/>
      <c r="VXK264" s="309"/>
      <c r="VXL264" s="337"/>
      <c r="VXM264" s="307"/>
      <c r="VXN264" s="336"/>
      <c r="VXO264" s="309"/>
      <c r="VXP264" s="337"/>
      <c r="VXQ264" s="307"/>
      <c r="VXR264" s="336"/>
      <c r="VXS264" s="309"/>
      <c r="VXT264" s="337"/>
      <c r="VXU264" s="307"/>
      <c r="VXV264" s="336"/>
      <c r="VXW264" s="309"/>
      <c r="VXX264" s="337"/>
      <c r="VXY264" s="307"/>
      <c r="VXZ264" s="336"/>
      <c r="VYA264" s="309"/>
      <c r="VYB264" s="337"/>
      <c r="VYC264" s="307"/>
      <c r="VYD264" s="336"/>
      <c r="VYE264" s="309"/>
      <c r="VYF264" s="337"/>
      <c r="VYG264" s="307"/>
      <c r="VYH264" s="336"/>
      <c r="VYI264" s="309"/>
      <c r="VYJ264" s="337"/>
      <c r="VYK264" s="307"/>
      <c r="VYL264" s="336"/>
      <c r="VYM264" s="309"/>
      <c r="VYN264" s="337"/>
      <c r="VYO264" s="307"/>
      <c r="VYP264" s="336"/>
      <c r="VYQ264" s="309"/>
      <c r="VYR264" s="337"/>
      <c r="VYS264" s="307"/>
      <c r="VYT264" s="336"/>
      <c r="VYU264" s="309"/>
      <c r="VYV264" s="337"/>
      <c r="VYW264" s="307"/>
      <c r="VYX264" s="336"/>
      <c r="VYY264" s="309"/>
      <c r="VYZ264" s="337"/>
      <c r="VZA264" s="307"/>
      <c r="VZB264" s="336"/>
      <c r="VZC264" s="309"/>
      <c r="VZD264" s="337"/>
      <c r="VZE264" s="307"/>
      <c r="VZF264" s="336"/>
      <c r="VZG264" s="309"/>
      <c r="VZH264" s="337"/>
      <c r="VZI264" s="307"/>
      <c r="VZJ264" s="336"/>
      <c r="VZK264" s="309"/>
      <c r="VZL264" s="337"/>
      <c r="VZM264" s="307"/>
      <c r="VZN264" s="336"/>
      <c r="VZO264" s="309"/>
      <c r="VZP264" s="337"/>
      <c r="VZQ264" s="307"/>
      <c r="VZR264" s="336"/>
      <c r="VZS264" s="309"/>
      <c r="VZT264" s="337"/>
      <c r="VZU264" s="307"/>
      <c r="VZV264" s="336"/>
      <c r="VZW264" s="309"/>
      <c r="VZX264" s="337"/>
      <c r="VZY264" s="307"/>
      <c r="VZZ264" s="336"/>
      <c r="WAA264" s="309"/>
      <c r="WAB264" s="337"/>
      <c r="WAC264" s="307"/>
      <c r="WAD264" s="336"/>
      <c r="WAE264" s="309"/>
      <c r="WAF264" s="337"/>
      <c r="WAG264" s="307"/>
      <c r="WAH264" s="336"/>
      <c r="WAI264" s="309"/>
      <c r="WAJ264" s="337"/>
      <c r="WAK264" s="307"/>
      <c r="WAL264" s="336"/>
      <c r="WAM264" s="309"/>
      <c r="WAN264" s="337"/>
      <c r="WAO264" s="307"/>
      <c r="WAP264" s="336"/>
      <c r="WAQ264" s="309"/>
      <c r="WAR264" s="337"/>
      <c r="WAS264" s="307"/>
      <c r="WAT264" s="336"/>
      <c r="WAU264" s="309"/>
      <c r="WAV264" s="337"/>
      <c r="WAW264" s="307"/>
      <c r="WAX264" s="336"/>
      <c r="WAY264" s="309"/>
      <c r="WAZ264" s="337"/>
      <c r="WBA264" s="307"/>
      <c r="WBB264" s="336"/>
      <c r="WBC264" s="309"/>
      <c r="WBD264" s="337"/>
      <c r="WBE264" s="307"/>
      <c r="WBF264" s="336"/>
      <c r="WBG264" s="309"/>
      <c r="WBH264" s="337"/>
      <c r="WBI264" s="307"/>
      <c r="WBJ264" s="336"/>
      <c r="WBK264" s="309"/>
      <c r="WBL264" s="337"/>
      <c r="WBM264" s="307"/>
      <c r="WBN264" s="336"/>
      <c r="WBO264" s="309"/>
      <c r="WBP264" s="337"/>
      <c r="WBQ264" s="307"/>
      <c r="WBR264" s="336"/>
      <c r="WBS264" s="309"/>
      <c r="WBT264" s="337"/>
      <c r="WBU264" s="307"/>
      <c r="WBV264" s="336"/>
      <c r="WBW264" s="309"/>
      <c r="WBX264" s="337"/>
      <c r="WBY264" s="307"/>
      <c r="WBZ264" s="336"/>
      <c r="WCA264" s="309"/>
      <c r="WCB264" s="337"/>
      <c r="WCC264" s="307"/>
      <c r="WCD264" s="336"/>
      <c r="WCE264" s="309"/>
      <c r="WCF264" s="337"/>
      <c r="WCG264" s="307"/>
      <c r="WCH264" s="336"/>
      <c r="WCI264" s="309"/>
      <c r="WCJ264" s="337"/>
      <c r="WCK264" s="307"/>
      <c r="WCL264" s="336"/>
      <c r="WCM264" s="309"/>
      <c r="WCN264" s="337"/>
      <c r="WCO264" s="307"/>
      <c r="WCP264" s="336"/>
      <c r="WCQ264" s="309"/>
      <c r="WCR264" s="337"/>
      <c r="WCS264" s="307"/>
      <c r="WCT264" s="336"/>
      <c r="WCU264" s="309"/>
      <c r="WCV264" s="337"/>
      <c r="WCW264" s="307"/>
      <c r="WCX264" s="336"/>
      <c r="WCY264" s="309"/>
      <c r="WCZ264" s="337"/>
      <c r="WDA264" s="307"/>
      <c r="WDB264" s="336"/>
      <c r="WDC264" s="309"/>
      <c r="WDD264" s="337"/>
      <c r="WDE264" s="307"/>
      <c r="WDF264" s="336"/>
      <c r="WDG264" s="309"/>
      <c r="WDH264" s="337"/>
      <c r="WDI264" s="307"/>
      <c r="WDJ264" s="336"/>
      <c r="WDK264" s="309"/>
      <c r="WDL264" s="337"/>
      <c r="WDM264" s="307"/>
      <c r="WDN264" s="336"/>
      <c r="WDO264" s="309"/>
      <c r="WDP264" s="337"/>
      <c r="WDQ264" s="307"/>
      <c r="WDR264" s="336"/>
      <c r="WDS264" s="309"/>
      <c r="WDT264" s="337"/>
      <c r="WDU264" s="307"/>
      <c r="WDV264" s="336"/>
      <c r="WDW264" s="309"/>
      <c r="WDX264" s="337"/>
      <c r="WDY264" s="307"/>
      <c r="WDZ264" s="336"/>
      <c r="WEA264" s="309"/>
      <c r="WEB264" s="337"/>
      <c r="WEC264" s="307"/>
      <c r="WED264" s="336"/>
      <c r="WEE264" s="309"/>
      <c r="WEF264" s="337"/>
      <c r="WEG264" s="307"/>
      <c r="WEH264" s="336"/>
      <c r="WEI264" s="309"/>
      <c r="WEJ264" s="337"/>
      <c r="WEK264" s="307"/>
      <c r="WEL264" s="336"/>
      <c r="WEM264" s="309"/>
      <c r="WEN264" s="337"/>
      <c r="WEO264" s="307"/>
      <c r="WEP264" s="336"/>
      <c r="WEQ264" s="309"/>
      <c r="WER264" s="337"/>
      <c r="WES264" s="307"/>
      <c r="WET264" s="336"/>
      <c r="WEU264" s="309"/>
      <c r="WEV264" s="337"/>
      <c r="WEW264" s="307"/>
      <c r="WEX264" s="336"/>
      <c r="WEY264" s="309"/>
      <c r="WEZ264" s="337"/>
      <c r="WFA264" s="307"/>
      <c r="WFB264" s="336"/>
      <c r="WFC264" s="309"/>
      <c r="WFD264" s="337"/>
      <c r="WFE264" s="307"/>
      <c r="WFF264" s="336"/>
      <c r="WFG264" s="309"/>
      <c r="WFH264" s="337"/>
      <c r="WFI264" s="307"/>
      <c r="WFJ264" s="336"/>
      <c r="WFK264" s="309"/>
      <c r="WFL264" s="337"/>
      <c r="WFM264" s="307"/>
      <c r="WFN264" s="336"/>
      <c r="WFO264" s="309"/>
      <c r="WFP264" s="337"/>
      <c r="WFQ264" s="307"/>
      <c r="WFR264" s="336"/>
      <c r="WFS264" s="309"/>
      <c r="WFT264" s="337"/>
      <c r="WFU264" s="307"/>
      <c r="WFV264" s="336"/>
      <c r="WFW264" s="309"/>
      <c r="WFX264" s="337"/>
      <c r="WFY264" s="307"/>
      <c r="WFZ264" s="336"/>
      <c r="WGA264" s="309"/>
      <c r="WGB264" s="337"/>
      <c r="WGC264" s="307"/>
      <c r="WGD264" s="336"/>
      <c r="WGE264" s="309"/>
      <c r="WGF264" s="337"/>
      <c r="WGG264" s="307"/>
      <c r="WGH264" s="336"/>
      <c r="WGI264" s="309"/>
      <c r="WGJ264" s="337"/>
      <c r="WGK264" s="307"/>
      <c r="WGL264" s="336"/>
      <c r="WGM264" s="309"/>
      <c r="WGN264" s="337"/>
      <c r="WGO264" s="307"/>
      <c r="WGP264" s="336"/>
      <c r="WGQ264" s="309"/>
      <c r="WGR264" s="337"/>
      <c r="WGS264" s="307"/>
      <c r="WGT264" s="336"/>
      <c r="WGU264" s="309"/>
      <c r="WGV264" s="337"/>
      <c r="WGW264" s="307"/>
      <c r="WGX264" s="336"/>
      <c r="WGY264" s="309"/>
      <c r="WGZ264" s="337"/>
      <c r="WHA264" s="307"/>
      <c r="WHB264" s="336"/>
      <c r="WHC264" s="309"/>
      <c r="WHD264" s="337"/>
      <c r="WHE264" s="307"/>
      <c r="WHF264" s="336"/>
      <c r="WHG264" s="309"/>
      <c r="WHH264" s="337"/>
      <c r="WHI264" s="307"/>
      <c r="WHJ264" s="336"/>
      <c r="WHK264" s="309"/>
      <c r="WHL264" s="337"/>
      <c r="WHM264" s="307"/>
      <c r="WHN264" s="336"/>
      <c r="WHO264" s="309"/>
      <c r="WHP264" s="337"/>
      <c r="WHQ264" s="307"/>
      <c r="WHR264" s="336"/>
      <c r="WHS264" s="309"/>
      <c r="WHT264" s="337"/>
      <c r="WHU264" s="307"/>
      <c r="WHV264" s="336"/>
      <c r="WHW264" s="309"/>
      <c r="WHX264" s="337"/>
      <c r="WHY264" s="307"/>
      <c r="WHZ264" s="336"/>
      <c r="WIA264" s="309"/>
      <c r="WIB264" s="337"/>
      <c r="WIC264" s="307"/>
      <c r="WID264" s="336"/>
      <c r="WIE264" s="309"/>
      <c r="WIF264" s="337"/>
      <c r="WIG264" s="307"/>
      <c r="WIH264" s="336"/>
      <c r="WII264" s="309"/>
      <c r="WIJ264" s="337"/>
      <c r="WIK264" s="307"/>
      <c r="WIL264" s="336"/>
      <c r="WIM264" s="309"/>
      <c r="WIN264" s="337"/>
      <c r="WIO264" s="307"/>
      <c r="WIP264" s="336"/>
      <c r="WIQ264" s="309"/>
      <c r="WIR264" s="337"/>
      <c r="WIS264" s="307"/>
      <c r="WIT264" s="336"/>
      <c r="WIU264" s="309"/>
      <c r="WIV264" s="337"/>
      <c r="WIW264" s="307"/>
      <c r="WIX264" s="336"/>
      <c r="WIY264" s="309"/>
      <c r="WIZ264" s="337"/>
      <c r="WJA264" s="307"/>
      <c r="WJB264" s="336"/>
      <c r="WJC264" s="309"/>
      <c r="WJD264" s="337"/>
      <c r="WJE264" s="307"/>
      <c r="WJF264" s="336"/>
      <c r="WJG264" s="309"/>
      <c r="WJH264" s="337"/>
      <c r="WJI264" s="307"/>
      <c r="WJJ264" s="336"/>
      <c r="WJK264" s="309"/>
      <c r="WJL264" s="337"/>
      <c r="WJM264" s="307"/>
      <c r="WJN264" s="336"/>
      <c r="WJO264" s="309"/>
      <c r="WJP264" s="337"/>
      <c r="WJQ264" s="307"/>
      <c r="WJR264" s="336"/>
      <c r="WJS264" s="309"/>
      <c r="WJT264" s="337"/>
      <c r="WJU264" s="307"/>
      <c r="WJV264" s="336"/>
      <c r="WJW264" s="309"/>
      <c r="WJX264" s="337"/>
      <c r="WJY264" s="307"/>
      <c r="WJZ264" s="336"/>
      <c r="WKA264" s="309"/>
      <c r="WKB264" s="337"/>
      <c r="WKC264" s="307"/>
      <c r="WKD264" s="336"/>
      <c r="WKE264" s="309"/>
      <c r="WKF264" s="337"/>
      <c r="WKG264" s="307"/>
      <c r="WKH264" s="336"/>
      <c r="WKI264" s="309"/>
      <c r="WKJ264" s="337"/>
      <c r="WKK264" s="307"/>
      <c r="WKL264" s="336"/>
      <c r="WKM264" s="309"/>
      <c r="WKN264" s="337"/>
      <c r="WKO264" s="307"/>
      <c r="WKP264" s="336"/>
      <c r="WKQ264" s="309"/>
      <c r="WKR264" s="337"/>
      <c r="WKS264" s="307"/>
      <c r="WKT264" s="336"/>
      <c r="WKU264" s="309"/>
      <c r="WKV264" s="337"/>
      <c r="WKW264" s="307"/>
      <c r="WKX264" s="336"/>
      <c r="WKY264" s="309"/>
      <c r="WKZ264" s="337"/>
      <c r="WLA264" s="307"/>
      <c r="WLB264" s="336"/>
      <c r="WLC264" s="309"/>
      <c r="WLD264" s="337"/>
      <c r="WLE264" s="307"/>
      <c r="WLF264" s="336"/>
      <c r="WLG264" s="309"/>
      <c r="WLH264" s="337"/>
      <c r="WLI264" s="307"/>
      <c r="WLJ264" s="336"/>
      <c r="WLK264" s="309"/>
      <c r="WLL264" s="337"/>
      <c r="WLM264" s="307"/>
      <c r="WLN264" s="336"/>
      <c r="WLO264" s="309"/>
      <c r="WLP264" s="337"/>
      <c r="WLQ264" s="307"/>
      <c r="WLR264" s="336"/>
      <c r="WLS264" s="309"/>
      <c r="WLT264" s="337"/>
      <c r="WLU264" s="307"/>
      <c r="WLV264" s="336"/>
      <c r="WLW264" s="309"/>
      <c r="WLX264" s="337"/>
      <c r="WLY264" s="307"/>
      <c r="WLZ264" s="336"/>
      <c r="WMA264" s="309"/>
      <c r="WMB264" s="337"/>
      <c r="WMC264" s="307"/>
      <c r="WMD264" s="336"/>
      <c r="WME264" s="309"/>
      <c r="WMF264" s="337"/>
      <c r="WMG264" s="307"/>
      <c r="WMH264" s="336"/>
      <c r="WMI264" s="309"/>
      <c r="WMJ264" s="337"/>
      <c r="WMK264" s="307"/>
      <c r="WML264" s="336"/>
      <c r="WMM264" s="309"/>
      <c r="WMN264" s="337"/>
      <c r="WMO264" s="307"/>
      <c r="WMP264" s="336"/>
      <c r="WMQ264" s="309"/>
      <c r="WMR264" s="337"/>
      <c r="WMS264" s="307"/>
      <c r="WMT264" s="336"/>
      <c r="WMU264" s="309"/>
      <c r="WMV264" s="337"/>
      <c r="WMW264" s="307"/>
      <c r="WMX264" s="336"/>
      <c r="WMY264" s="309"/>
      <c r="WMZ264" s="337"/>
      <c r="WNA264" s="307"/>
      <c r="WNB264" s="336"/>
      <c r="WNC264" s="309"/>
      <c r="WND264" s="337"/>
      <c r="WNE264" s="307"/>
      <c r="WNF264" s="336"/>
      <c r="WNG264" s="309"/>
      <c r="WNH264" s="337"/>
      <c r="WNI264" s="307"/>
      <c r="WNJ264" s="336"/>
      <c r="WNK264" s="309"/>
      <c r="WNL264" s="337"/>
      <c r="WNM264" s="307"/>
      <c r="WNN264" s="336"/>
      <c r="WNO264" s="309"/>
      <c r="WNP264" s="337"/>
      <c r="WNQ264" s="307"/>
      <c r="WNR264" s="336"/>
      <c r="WNS264" s="309"/>
      <c r="WNT264" s="337"/>
      <c r="WNU264" s="307"/>
      <c r="WNV264" s="336"/>
      <c r="WNW264" s="309"/>
      <c r="WNX264" s="337"/>
      <c r="WNY264" s="307"/>
      <c r="WNZ264" s="336"/>
      <c r="WOA264" s="309"/>
      <c r="WOB264" s="337"/>
      <c r="WOC264" s="307"/>
      <c r="WOD264" s="336"/>
      <c r="WOE264" s="309"/>
      <c r="WOF264" s="337"/>
      <c r="WOG264" s="307"/>
      <c r="WOH264" s="336"/>
      <c r="WOI264" s="309"/>
      <c r="WOJ264" s="337"/>
      <c r="WOK264" s="307"/>
      <c r="WOL264" s="336"/>
      <c r="WOM264" s="309"/>
      <c r="WON264" s="337"/>
      <c r="WOO264" s="307"/>
      <c r="WOP264" s="336"/>
      <c r="WOQ264" s="309"/>
      <c r="WOR264" s="337"/>
      <c r="WOS264" s="307"/>
      <c r="WOT264" s="336"/>
      <c r="WOU264" s="309"/>
      <c r="WOV264" s="337"/>
      <c r="WOW264" s="307"/>
      <c r="WOX264" s="336"/>
      <c r="WOY264" s="309"/>
      <c r="WOZ264" s="337"/>
      <c r="WPA264" s="307"/>
      <c r="WPB264" s="336"/>
      <c r="WPC264" s="309"/>
      <c r="WPD264" s="337"/>
      <c r="WPE264" s="307"/>
      <c r="WPF264" s="336"/>
      <c r="WPG264" s="309"/>
      <c r="WPH264" s="337"/>
      <c r="WPI264" s="307"/>
      <c r="WPJ264" s="336"/>
      <c r="WPK264" s="309"/>
      <c r="WPL264" s="337"/>
      <c r="WPM264" s="307"/>
      <c r="WPN264" s="336"/>
      <c r="WPO264" s="309"/>
      <c r="WPP264" s="337"/>
      <c r="WPQ264" s="307"/>
      <c r="WPR264" s="336"/>
      <c r="WPS264" s="309"/>
      <c r="WPT264" s="337"/>
      <c r="WPU264" s="307"/>
      <c r="WPV264" s="336"/>
      <c r="WPW264" s="309"/>
      <c r="WPX264" s="337"/>
      <c r="WPY264" s="307"/>
      <c r="WPZ264" s="336"/>
      <c r="WQA264" s="309"/>
      <c r="WQB264" s="337"/>
      <c r="WQC264" s="307"/>
      <c r="WQD264" s="336"/>
      <c r="WQE264" s="309"/>
      <c r="WQF264" s="337"/>
      <c r="WQG264" s="307"/>
      <c r="WQH264" s="336"/>
      <c r="WQI264" s="309"/>
      <c r="WQJ264" s="337"/>
      <c r="WQK264" s="307"/>
      <c r="WQL264" s="336"/>
      <c r="WQM264" s="309"/>
      <c r="WQN264" s="337"/>
      <c r="WQO264" s="307"/>
      <c r="WQP264" s="336"/>
      <c r="WQQ264" s="309"/>
      <c r="WQR264" s="337"/>
      <c r="WQS264" s="307"/>
      <c r="WQT264" s="336"/>
      <c r="WQU264" s="309"/>
      <c r="WQV264" s="337"/>
      <c r="WQW264" s="307"/>
      <c r="WQX264" s="336"/>
      <c r="WQY264" s="309"/>
      <c r="WQZ264" s="337"/>
      <c r="WRA264" s="307"/>
      <c r="WRB264" s="336"/>
      <c r="WRC264" s="309"/>
      <c r="WRD264" s="337"/>
      <c r="WRE264" s="307"/>
      <c r="WRF264" s="336"/>
      <c r="WRG264" s="309"/>
      <c r="WRH264" s="337"/>
      <c r="WRI264" s="307"/>
      <c r="WRJ264" s="336"/>
      <c r="WRK264" s="309"/>
      <c r="WRL264" s="337"/>
      <c r="WRM264" s="307"/>
      <c r="WRN264" s="336"/>
      <c r="WRO264" s="309"/>
      <c r="WRP264" s="337"/>
      <c r="WRQ264" s="307"/>
      <c r="WRR264" s="336"/>
      <c r="WRS264" s="309"/>
      <c r="WRT264" s="337"/>
      <c r="WRU264" s="307"/>
      <c r="WRV264" s="336"/>
      <c r="WRW264" s="309"/>
      <c r="WRX264" s="337"/>
      <c r="WRY264" s="307"/>
      <c r="WRZ264" s="336"/>
      <c r="WSA264" s="309"/>
      <c r="WSB264" s="337"/>
      <c r="WSC264" s="307"/>
      <c r="WSD264" s="336"/>
      <c r="WSE264" s="309"/>
      <c r="WSF264" s="337"/>
      <c r="WSG264" s="307"/>
      <c r="WSH264" s="336"/>
      <c r="WSI264" s="309"/>
      <c r="WSJ264" s="337"/>
      <c r="WSK264" s="307"/>
      <c r="WSL264" s="336"/>
      <c r="WSM264" s="309"/>
      <c r="WSN264" s="337"/>
      <c r="WSO264" s="307"/>
      <c r="WSP264" s="336"/>
      <c r="WSQ264" s="309"/>
      <c r="WSR264" s="337"/>
      <c r="WSS264" s="307"/>
      <c r="WST264" s="336"/>
      <c r="WSU264" s="309"/>
      <c r="WSV264" s="337"/>
      <c r="WSW264" s="307"/>
      <c r="WSX264" s="336"/>
      <c r="WSY264" s="309"/>
      <c r="WSZ264" s="337"/>
      <c r="WTA264" s="307"/>
      <c r="WTB264" s="336"/>
      <c r="WTC264" s="309"/>
      <c r="WTD264" s="337"/>
      <c r="WTE264" s="307"/>
      <c r="WTF264" s="336"/>
      <c r="WTG264" s="309"/>
      <c r="WTH264" s="337"/>
      <c r="WTI264" s="307"/>
      <c r="WTJ264" s="336"/>
      <c r="WTK264" s="309"/>
      <c r="WTL264" s="337"/>
      <c r="WTM264" s="307"/>
      <c r="WTN264" s="336"/>
      <c r="WTO264" s="309"/>
      <c r="WTP264" s="337"/>
      <c r="WTQ264" s="307"/>
      <c r="WTR264" s="336"/>
      <c r="WTS264" s="309"/>
      <c r="WTT264" s="337"/>
      <c r="WTU264" s="307"/>
      <c r="WTV264" s="336"/>
      <c r="WTW264" s="309"/>
      <c r="WTX264" s="337"/>
      <c r="WTY264" s="307"/>
      <c r="WTZ264" s="336"/>
      <c r="WUA264" s="309"/>
      <c r="WUB264" s="337"/>
      <c r="WUC264" s="307"/>
      <c r="WUD264" s="336"/>
      <c r="WUE264" s="309"/>
      <c r="WUF264" s="337"/>
      <c r="WUG264" s="307"/>
      <c r="WUH264" s="336"/>
      <c r="WUI264" s="309"/>
      <c r="WUJ264" s="337"/>
      <c r="WUK264" s="307"/>
      <c r="WUL264" s="336"/>
      <c r="WUM264" s="309"/>
      <c r="WUN264" s="337"/>
      <c r="WUO264" s="307"/>
      <c r="WUP264" s="336"/>
      <c r="WUQ264" s="309"/>
      <c r="WUR264" s="337"/>
      <c r="WUS264" s="307"/>
      <c r="WUT264" s="336"/>
      <c r="WUU264" s="309"/>
      <c r="WUV264" s="337"/>
      <c r="WUW264" s="307"/>
      <c r="WUX264" s="336"/>
      <c r="WUY264" s="309"/>
      <c r="WUZ264" s="337"/>
      <c r="WVA264" s="307"/>
      <c r="WVB264" s="336"/>
      <c r="WVC264" s="309"/>
      <c r="WVD264" s="337"/>
      <c r="WVE264" s="307"/>
      <c r="WVF264" s="336"/>
      <c r="WVG264" s="309"/>
      <c r="WVH264" s="337"/>
      <c r="WVI264" s="307"/>
      <c r="WVJ264" s="336"/>
      <c r="WVK264" s="309"/>
      <c r="WVL264" s="337"/>
      <c r="WVM264" s="307"/>
      <c r="WVN264" s="336"/>
      <c r="WVO264" s="309"/>
      <c r="WVP264" s="337"/>
      <c r="WVQ264" s="307"/>
      <c r="WVR264" s="336"/>
      <c r="WVS264" s="309"/>
      <c r="WVT264" s="337"/>
      <c r="WVU264" s="307"/>
      <c r="WVV264" s="336"/>
      <c r="WVW264" s="309"/>
      <c r="WVX264" s="337"/>
      <c r="WVY264" s="307"/>
      <c r="WVZ264" s="336"/>
      <c r="WWA264" s="309"/>
      <c r="WWB264" s="337"/>
      <c r="WWC264" s="307"/>
      <c r="WWD264" s="336"/>
      <c r="WWE264" s="309"/>
      <c r="WWF264" s="337"/>
      <c r="WWG264" s="307"/>
      <c r="WWH264" s="336"/>
      <c r="WWI264" s="309"/>
      <c r="WWJ264" s="337"/>
      <c r="WWK264" s="307"/>
      <c r="WWL264" s="336"/>
      <c r="WWM264" s="309"/>
      <c r="WWN264" s="337"/>
      <c r="WWO264" s="307"/>
      <c r="WWP264" s="336"/>
      <c r="WWQ264" s="309"/>
      <c r="WWR264" s="337"/>
      <c r="WWS264" s="307"/>
      <c r="WWT264" s="336"/>
      <c r="WWU264" s="309"/>
      <c r="WWV264" s="337"/>
      <c r="WWW264" s="307"/>
      <c r="WWX264" s="336"/>
      <c r="WWY264" s="309"/>
      <c r="WWZ264" s="337"/>
      <c r="WXA264" s="307"/>
      <c r="WXB264" s="336"/>
      <c r="WXC264" s="309"/>
      <c r="WXD264" s="337"/>
      <c r="WXE264" s="307"/>
      <c r="WXF264" s="336"/>
      <c r="WXG264" s="309"/>
      <c r="WXH264" s="337"/>
      <c r="WXI264" s="307"/>
      <c r="WXJ264" s="336"/>
      <c r="WXK264" s="309"/>
      <c r="WXL264" s="337"/>
      <c r="WXM264" s="307"/>
      <c r="WXN264" s="336"/>
      <c r="WXO264" s="309"/>
      <c r="WXP264" s="337"/>
      <c r="WXQ264" s="307"/>
      <c r="WXR264" s="336"/>
      <c r="WXS264" s="309"/>
      <c r="WXT264" s="337"/>
      <c r="WXU264" s="307"/>
      <c r="WXV264" s="336"/>
      <c r="WXW264" s="309"/>
      <c r="WXX264" s="337"/>
      <c r="WXY264" s="307"/>
      <c r="WXZ264" s="336"/>
      <c r="WYA264" s="309"/>
      <c r="WYB264" s="337"/>
      <c r="WYC264" s="307"/>
      <c r="WYD264" s="336"/>
      <c r="WYE264" s="309"/>
      <c r="WYF264" s="337"/>
      <c r="WYG264" s="307"/>
      <c r="WYH264" s="336"/>
      <c r="WYI264" s="309"/>
      <c r="WYJ264" s="337"/>
      <c r="WYK264" s="307"/>
      <c r="WYL264" s="336"/>
      <c r="WYM264" s="309"/>
      <c r="WYN264" s="337"/>
      <c r="WYO264" s="307"/>
      <c r="WYP264" s="336"/>
      <c r="WYQ264" s="309"/>
      <c r="WYR264" s="337"/>
      <c r="WYS264" s="307"/>
      <c r="WYT264" s="336"/>
      <c r="WYU264" s="309"/>
      <c r="WYV264" s="337"/>
      <c r="WYW264" s="307"/>
      <c r="WYX264" s="336"/>
      <c r="WYY264" s="309"/>
      <c r="WYZ264" s="337"/>
      <c r="WZA264" s="307"/>
      <c r="WZB264" s="336"/>
      <c r="WZC264" s="309"/>
      <c r="WZD264" s="337"/>
      <c r="WZE264" s="307"/>
      <c r="WZF264" s="336"/>
      <c r="WZG264" s="309"/>
      <c r="WZH264" s="337"/>
      <c r="WZI264" s="307"/>
      <c r="WZJ264" s="336"/>
      <c r="WZK264" s="309"/>
      <c r="WZL264" s="337"/>
      <c r="WZM264" s="307"/>
      <c r="WZN264" s="336"/>
      <c r="WZO264" s="309"/>
      <c r="WZP264" s="337"/>
      <c r="WZQ264" s="307"/>
      <c r="WZR264" s="336"/>
      <c r="WZS264" s="309"/>
      <c r="WZT264" s="337"/>
      <c r="WZU264" s="307"/>
      <c r="WZV264" s="336"/>
      <c r="WZW264" s="309"/>
      <c r="WZX264" s="337"/>
      <c r="WZY264" s="307"/>
      <c r="WZZ264" s="336"/>
      <c r="XAA264" s="309"/>
      <c r="XAB264" s="337"/>
      <c r="XAC264" s="307"/>
      <c r="XAD264" s="336"/>
      <c r="XAE264" s="309"/>
      <c r="XAF264" s="337"/>
      <c r="XAG264" s="307"/>
      <c r="XAH264" s="336"/>
      <c r="XAI264" s="309"/>
      <c r="XAJ264" s="337"/>
      <c r="XAK264" s="307"/>
      <c r="XAL264" s="336"/>
      <c r="XAM264" s="309"/>
      <c r="XAN264" s="337"/>
      <c r="XAO264" s="307"/>
      <c r="XAP264" s="336"/>
      <c r="XAQ264" s="309"/>
      <c r="XAR264" s="337"/>
      <c r="XAS264" s="307"/>
      <c r="XAT264" s="336"/>
      <c r="XAU264" s="309"/>
      <c r="XAV264" s="337"/>
      <c r="XAW264" s="307"/>
      <c r="XAX264" s="336"/>
      <c r="XAY264" s="309"/>
      <c r="XAZ264" s="337"/>
      <c r="XBA264" s="307"/>
      <c r="XBB264" s="336"/>
      <c r="XBC264" s="309"/>
      <c r="XBD264" s="337"/>
      <c r="XBE264" s="307"/>
      <c r="XBF264" s="336"/>
      <c r="XBG264" s="309"/>
      <c r="XBH264" s="337"/>
      <c r="XBI264" s="307"/>
      <c r="XBJ264" s="336"/>
      <c r="XBK264" s="309"/>
      <c r="XBL264" s="337"/>
      <c r="XBM264" s="307"/>
      <c r="XBN264" s="336"/>
      <c r="XBO264" s="309"/>
      <c r="XBP264" s="337"/>
      <c r="XBQ264" s="307"/>
      <c r="XBR264" s="336"/>
      <c r="XBS264" s="309"/>
      <c r="XBT264" s="337"/>
      <c r="XBU264" s="307"/>
      <c r="XBV264" s="336"/>
      <c r="XBW264" s="309"/>
      <c r="XBX264" s="337"/>
      <c r="XBY264" s="307"/>
      <c r="XBZ264" s="336"/>
      <c r="XCA264" s="309"/>
      <c r="XCB264" s="337"/>
      <c r="XCC264" s="307"/>
      <c r="XCD264" s="336"/>
      <c r="XCE264" s="309"/>
      <c r="XCF264" s="337"/>
      <c r="XCG264" s="307"/>
      <c r="XCH264" s="336"/>
      <c r="XCI264" s="309"/>
      <c r="XCJ264" s="337"/>
      <c r="XCK264" s="307"/>
      <c r="XCL264" s="336"/>
      <c r="XCM264" s="309"/>
      <c r="XCN264" s="337"/>
      <c r="XCO264" s="307"/>
      <c r="XCP264" s="336"/>
      <c r="XCQ264" s="309"/>
      <c r="XCR264" s="337"/>
      <c r="XCS264" s="307"/>
      <c r="XCT264" s="336"/>
      <c r="XCU264" s="309"/>
      <c r="XCV264" s="337"/>
      <c r="XCW264" s="307"/>
      <c r="XCX264" s="336"/>
      <c r="XCY264" s="309"/>
      <c r="XCZ264" s="337"/>
      <c r="XDA264" s="307"/>
      <c r="XDB264" s="336"/>
      <c r="XDC264" s="309"/>
      <c r="XDD264" s="337"/>
      <c r="XDE264" s="307"/>
      <c r="XDF264" s="336"/>
      <c r="XDG264" s="309"/>
      <c r="XDH264" s="337"/>
      <c r="XDI264" s="307"/>
      <c r="XDJ264" s="336"/>
      <c r="XDK264" s="309"/>
      <c r="XDL264" s="337"/>
      <c r="XDM264" s="307"/>
      <c r="XDN264" s="336"/>
      <c r="XDO264" s="309"/>
      <c r="XDP264" s="337"/>
      <c r="XDQ264" s="307"/>
      <c r="XDR264" s="336"/>
      <c r="XDS264" s="309"/>
      <c r="XDT264" s="337"/>
      <c r="XDU264" s="307"/>
      <c r="XDV264" s="336"/>
      <c r="XDW264" s="309"/>
      <c r="XDX264" s="337"/>
      <c r="XDY264" s="307"/>
      <c r="XDZ264" s="336"/>
      <c r="XEA264" s="309"/>
      <c r="XEB264" s="337"/>
      <c r="XEC264" s="307"/>
      <c r="XED264" s="336"/>
      <c r="XEE264" s="309"/>
      <c r="XEF264" s="337"/>
      <c r="XEG264" s="307"/>
      <c r="XEH264" s="336"/>
      <c r="XEI264" s="309"/>
      <c r="XEJ264" s="337"/>
      <c r="XEK264" s="307"/>
      <c r="XEL264" s="336"/>
      <c r="XEM264" s="309"/>
    </row>
    <row r="265" spans="1:16367" hidden="1">
      <c r="A265" s="337"/>
      <c r="B265" s="338"/>
      <c r="C265" s="336"/>
      <c r="D265" s="340"/>
      <c r="E265" s="325"/>
    </row>
    <row r="266" spans="1:16367" hidden="1">
      <c r="A266" s="337"/>
      <c r="B266" s="338"/>
      <c r="C266" s="336"/>
      <c r="D266" s="340"/>
      <c r="E266" s="325"/>
    </row>
    <row r="267" spans="1:16367" hidden="1">
      <c r="A267" s="341" t="s">
        <v>348</v>
      </c>
      <c r="B267" s="316" t="s">
        <v>514</v>
      </c>
      <c r="C267" s="317" t="s">
        <v>185</v>
      </c>
      <c r="D267" s="340"/>
      <c r="E267" s="319">
        <f>+D270</f>
        <v>0</v>
      </c>
    </row>
    <row r="268" spans="1:16367" hidden="1">
      <c r="A268" s="337"/>
      <c r="B268" s="338"/>
      <c r="C268" s="339"/>
      <c r="D268" s="340"/>
    </row>
    <row r="269" spans="1:16367" hidden="1">
      <c r="A269" s="330" t="s">
        <v>184</v>
      </c>
      <c r="B269" s="322" t="s">
        <v>515</v>
      </c>
      <c r="C269" s="332" t="s">
        <v>516</v>
      </c>
      <c r="D269" s="333">
        <f>+D270</f>
        <v>0</v>
      </c>
      <c r="E269" s="325"/>
    </row>
    <row r="270" spans="1:16367" hidden="1">
      <c r="A270" s="67" t="s">
        <v>184</v>
      </c>
      <c r="B270" s="307" t="s">
        <v>466</v>
      </c>
      <c r="C270" s="336" t="s">
        <v>467</v>
      </c>
      <c r="D270" s="340">
        <v>0</v>
      </c>
      <c r="E270" s="319"/>
    </row>
    <row r="271" spans="1:16367" hidden="1">
      <c r="C271" s="336"/>
      <c r="D271" s="375"/>
      <c r="E271" s="319"/>
    </row>
    <row r="272" spans="1:16367" hidden="1">
      <c r="B272" s="316"/>
      <c r="C272" s="320"/>
      <c r="D272" s="318"/>
      <c r="E272" s="319"/>
    </row>
    <row r="273" spans="1:5" ht="12" hidden="1">
      <c r="B273" s="311"/>
      <c r="C273" s="312" t="s">
        <v>539</v>
      </c>
      <c r="D273" s="352"/>
      <c r="E273" s="374">
        <f>SUM(E205:E272)</f>
        <v>0</v>
      </c>
    </row>
    <row r="274" spans="1:5" ht="12" hidden="1">
      <c r="B274" s="311"/>
      <c r="E274" s="365"/>
    </row>
    <row r="275" spans="1:5" ht="12" hidden="1">
      <c r="B275" s="311"/>
      <c r="E275" s="365"/>
    </row>
    <row r="276" spans="1:5" ht="12" hidden="1">
      <c r="B276" s="311"/>
      <c r="E276" s="365"/>
    </row>
    <row r="277" spans="1:5" ht="12" hidden="1">
      <c r="B277" s="311"/>
      <c r="E277" s="365"/>
    </row>
    <row r="278" spans="1:5" ht="12" hidden="1">
      <c r="B278" s="311"/>
      <c r="E278" s="365"/>
    </row>
    <row r="279" spans="1:5" ht="12" hidden="1">
      <c r="B279" s="367" t="s">
        <v>540</v>
      </c>
      <c r="C279" s="363"/>
      <c r="D279" s="368" t="s">
        <v>226</v>
      </c>
      <c r="E279" s="365"/>
    </row>
    <row r="280" spans="1:5" ht="12" hidden="1">
      <c r="B280" s="311"/>
      <c r="C280" s="363"/>
      <c r="D280" s="364"/>
      <c r="E280" s="365"/>
    </row>
    <row r="281" spans="1:5" hidden="1">
      <c r="A281" s="315" t="s">
        <v>23</v>
      </c>
      <c r="B281" s="316" t="s">
        <v>24</v>
      </c>
      <c r="C281" s="317" t="s">
        <v>25</v>
      </c>
      <c r="D281" s="318"/>
      <c r="E281" s="319">
        <f>+D286+D289+D296+D300+D283</f>
        <v>0</v>
      </c>
    </row>
    <row r="282" spans="1:5" hidden="1">
      <c r="B282" s="316"/>
      <c r="C282" s="320"/>
      <c r="D282" s="318"/>
      <c r="E282" s="68"/>
    </row>
    <row r="283" spans="1:5" hidden="1">
      <c r="A283" s="321" t="s">
        <v>26</v>
      </c>
      <c r="B283" s="357" t="s">
        <v>27</v>
      </c>
      <c r="C283" s="358" t="s">
        <v>28</v>
      </c>
      <c r="D283" s="324">
        <f>+D284</f>
        <v>0</v>
      </c>
      <c r="E283" s="68"/>
    </row>
    <row r="284" spans="1:5" hidden="1">
      <c r="A284" s="337" t="s">
        <v>26</v>
      </c>
      <c r="B284" s="338" t="s">
        <v>29</v>
      </c>
      <c r="C284" s="318" t="s">
        <v>30</v>
      </c>
      <c r="D284" s="376">
        <v>0</v>
      </c>
      <c r="E284" s="68"/>
    </row>
    <row r="285" spans="1:5" hidden="1">
      <c r="B285" s="316"/>
      <c r="C285" s="320"/>
      <c r="D285" s="318"/>
      <c r="E285" s="68"/>
    </row>
    <row r="286" spans="1:5" hidden="1">
      <c r="A286" s="321" t="s">
        <v>26</v>
      </c>
      <c r="B286" s="357" t="s">
        <v>35</v>
      </c>
      <c r="C286" s="358" t="s">
        <v>36</v>
      </c>
      <c r="D286" s="324">
        <f>+D287</f>
        <v>0</v>
      </c>
      <c r="E286" s="68"/>
    </row>
    <row r="287" spans="1:5" hidden="1">
      <c r="A287" s="337" t="s">
        <v>26</v>
      </c>
      <c r="B287" s="338" t="s">
        <v>37</v>
      </c>
      <c r="C287" s="318" t="s">
        <v>38</v>
      </c>
      <c r="D287" s="328">
        <v>0</v>
      </c>
      <c r="E287" s="319"/>
    </row>
    <row r="288" spans="1:5" hidden="1">
      <c r="B288" s="316"/>
      <c r="C288" s="320"/>
      <c r="D288" s="319"/>
      <c r="E288" s="319"/>
    </row>
    <row r="289" spans="1:5" hidden="1">
      <c r="A289" s="370" t="s">
        <v>26</v>
      </c>
      <c r="B289" s="331" t="s">
        <v>41</v>
      </c>
      <c r="C289" s="332" t="s">
        <v>42</v>
      </c>
      <c r="D289" s="353">
        <f>SUM(D290:D294)</f>
        <v>0</v>
      </c>
      <c r="E289" s="319"/>
    </row>
    <row r="290" spans="1:5" hidden="1">
      <c r="A290" s="326" t="s">
        <v>26</v>
      </c>
      <c r="B290" s="327" t="s">
        <v>43</v>
      </c>
      <c r="C290" s="318" t="s">
        <v>538</v>
      </c>
      <c r="D290" s="69">
        <v>0</v>
      </c>
      <c r="E290" s="319"/>
    </row>
    <row r="291" spans="1:5" hidden="1">
      <c r="A291" s="326" t="s">
        <v>26</v>
      </c>
      <c r="B291" s="327" t="s">
        <v>227</v>
      </c>
      <c r="C291" s="318" t="s">
        <v>228</v>
      </c>
      <c r="D291" s="69">
        <v>0</v>
      </c>
      <c r="E291" s="319"/>
    </row>
    <row r="292" spans="1:5" hidden="1">
      <c r="A292" s="326" t="s">
        <v>26</v>
      </c>
      <c r="B292" s="327" t="s">
        <v>45</v>
      </c>
      <c r="C292" s="318" t="s">
        <v>46</v>
      </c>
      <c r="D292" s="69">
        <f>+(D283+D286+D290+D291+D293+D294)/12</f>
        <v>0</v>
      </c>
      <c r="E292" s="319"/>
    </row>
    <row r="293" spans="1:5" hidden="1">
      <c r="A293" s="326" t="s">
        <v>26</v>
      </c>
      <c r="B293" s="327" t="s">
        <v>47</v>
      </c>
      <c r="C293" s="318" t="s">
        <v>48</v>
      </c>
      <c r="D293" s="69">
        <v>0</v>
      </c>
      <c r="E293" s="319"/>
    </row>
    <row r="294" spans="1:5" hidden="1">
      <c r="A294" s="326" t="s">
        <v>26</v>
      </c>
      <c r="B294" s="327" t="s">
        <v>342</v>
      </c>
      <c r="C294" s="318" t="s">
        <v>343</v>
      </c>
      <c r="D294" s="69">
        <v>0</v>
      </c>
      <c r="E294" s="319"/>
    </row>
    <row r="295" spans="1:5" hidden="1">
      <c r="A295" s="326"/>
      <c r="D295" s="69"/>
      <c r="E295" s="319"/>
    </row>
    <row r="296" spans="1:5" ht="20.399999999999999" hidden="1">
      <c r="A296" s="370" t="s">
        <v>49</v>
      </c>
      <c r="B296" s="331" t="s">
        <v>50</v>
      </c>
      <c r="C296" s="332" t="s">
        <v>51</v>
      </c>
      <c r="D296" s="353">
        <f>SUM(D297:D298)</f>
        <v>0</v>
      </c>
      <c r="E296" s="319"/>
    </row>
    <row r="297" spans="1:5" ht="20.399999999999999" hidden="1">
      <c r="A297" s="335" t="s">
        <v>49</v>
      </c>
      <c r="B297" s="307" t="s">
        <v>52</v>
      </c>
      <c r="C297" s="336" t="s">
        <v>262</v>
      </c>
      <c r="D297" s="69">
        <f>+(D283+D286+D290+D291+D293+D294)*9.25%</f>
        <v>0</v>
      </c>
      <c r="E297" s="319"/>
    </row>
    <row r="298" spans="1:5" ht="20.399999999999999" hidden="1">
      <c r="A298" s="335" t="s">
        <v>49</v>
      </c>
      <c r="B298" s="307" t="s">
        <v>54</v>
      </c>
      <c r="C298" s="336" t="s">
        <v>55</v>
      </c>
      <c r="D298" s="69">
        <f>+(D284+D287+D291+D293+D294)*0.5%</f>
        <v>0</v>
      </c>
      <c r="E298" s="319"/>
    </row>
    <row r="299" spans="1:5" hidden="1">
      <c r="D299" s="69"/>
      <c r="E299" s="319"/>
    </row>
    <row r="300" spans="1:5" ht="20.399999999999999" hidden="1">
      <c r="A300" s="370" t="s">
        <v>49</v>
      </c>
      <c r="B300" s="331" t="s">
        <v>56</v>
      </c>
      <c r="C300" s="332" t="s">
        <v>57</v>
      </c>
      <c r="D300" s="353">
        <f>SUM(D301:D303)</f>
        <v>0</v>
      </c>
      <c r="E300" s="319"/>
    </row>
    <row r="301" spans="1:5" ht="20.399999999999999" hidden="1">
      <c r="A301" s="335" t="s">
        <v>49</v>
      </c>
      <c r="B301" s="307" t="s">
        <v>58</v>
      </c>
      <c r="C301" s="336" t="s">
        <v>59</v>
      </c>
      <c r="D301" s="69">
        <f>+(D283+D290+D291+D293+D294)*5.42%</f>
        <v>0</v>
      </c>
      <c r="E301" s="319"/>
    </row>
    <row r="302" spans="1:5" ht="20.399999999999999" hidden="1">
      <c r="A302" s="335" t="s">
        <v>49</v>
      </c>
      <c r="B302" s="307" t="s">
        <v>60</v>
      </c>
      <c r="C302" s="336" t="s">
        <v>263</v>
      </c>
      <c r="D302" s="69">
        <f>+(D283+D286+D290+D291+D293+D294)*3%</f>
        <v>0</v>
      </c>
      <c r="E302" s="319"/>
    </row>
    <row r="303" spans="1:5" hidden="1">
      <c r="A303" s="335" t="s">
        <v>49</v>
      </c>
      <c r="B303" s="307" t="s">
        <v>62</v>
      </c>
      <c r="C303" s="308" t="s">
        <v>63</v>
      </c>
      <c r="D303" s="69">
        <f>+(D283+D286+D290+D291+D293+D294)*1.5%</f>
        <v>0</v>
      </c>
      <c r="E303" s="319"/>
    </row>
    <row r="304" spans="1:5" ht="12" hidden="1">
      <c r="B304" s="311"/>
      <c r="C304" s="363"/>
      <c r="D304" s="364"/>
      <c r="E304" s="365"/>
    </row>
    <row r="305" spans="1:5" ht="12" hidden="1">
      <c r="B305" s="311"/>
      <c r="C305" s="363"/>
      <c r="D305" s="364"/>
      <c r="E305" s="365"/>
    </row>
    <row r="306" spans="1:5" hidden="1">
      <c r="A306" s="341" t="s">
        <v>64</v>
      </c>
      <c r="B306" s="316" t="s">
        <v>205</v>
      </c>
      <c r="C306" s="317" t="s">
        <v>65</v>
      </c>
      <c r="D306" s="340"/>
      <c r="E306" s="319">
        <f>+D311+D314+D308</f>
        <v>0</v>
      </c>
    </row>
    <row r="307" spans="1:5" hidden="1">
      <c r="A307" s="337"/>
      <c r="B307" s="338"/>
      <c r="C307" s="339"/>
      <c r="D307" s="340"/>
      <c r="E307" s="325"/>
    </row>
    <row r="308" spans="1:5" hidden="1">
      <c r="A308" s="330" t="s">
        <v>64</v>
      </c>
      <c r="B308" s="331" t="s">
        <v>66</v>
      </c>
      <c r="C308" s="342" t="s">
        <v>67</v>
      </c>
      <c r="D308" s="324">
        <f>+D309</f>
        <v>0</v>
      </c>
      <c r="E308" s="325"/>
    </row>
    <row r="309" spans="1:5" hidden="1">
      <c r="A309" s="337" t="s">
        <v>64</v>
      </c>
      <c r="B309" s="338" t="s">
        <v>70</v>
      </c>
      <c r="C309" s="336" t="s">
        <v>71</v>
      </c>
      <c r="D309" s="340">
        <v>0</v>
      </c>
      <c r="E309" s="325"/>
    </row>
    <row r="310" spans="1:5" hidden="1">
      <c r="A310" s="337"/>
      <c r="B310" s="338"/>
      <c r="C310" s="339"/>
      <c r="D310" s="340"/>
      <c r="E310" s="325"/>
    </row>
    <row r="311" spans="1:5" hidden="1">
      <c r="A311" s="330" t="s">
        <v>64</v>
      </c>
      <c r="B311" s="331" t="s">
        <v>72</v>
      </c>
      <c r="C311" s="342" t="s">
        <v>336</v>
      </c>
      <c r="D311" s="324">
        <f>+D312</f>
        <v>0</v>
      </c>
      <c r="E311" s="325"/>
    </row>
    <row r="312" spans="1:5" hidden="1">
      <c r="A312" s="337" t="s">
        <v>64</v>
      </c>
      <c r="B312" s="338" t="s">
        <v>74</v>
      </c>
      <c r="C312" s="336" t="s">
        <v>75</v>
      </c>
      <c r="D312" s="340">
        <v>0</v>
      </c>
      <c r="E312" s="325"/>
    </row>
    <row r="313" spans="1:5" hidden="1">
      <c r="A313" s="337"/>
      <c r="B313" s="338"/>
      <c r="C313" s="336"/>
      <c r="D313" s="340"/>
      <c r="E313" s="325"/>
    </row>
    <row r="314" spans="1:5" hidden="1">
      <c r="A314" s="330" t="s">
        <v>64</v>
      </c>
      <c r="B314" s="331" t="s">
        <v>251</v>
      </c>
      <c r="C314" s="342" t="s">
        <v>103</v>
      </c>
      <c r="D314" s="324">
        <f>+D315</f>
        <v>0</v>
      </c>
      <c r="E314" s="325"/>
    </row>
    <row r="315" spans="1:5" ht="20.399999999999999" hidden="1">
      <c r="A315" s="335" t="s">
        <v>64</v>
      </c>
      <c r="B315" s="307" t="s">
        <v>108</v>
      </c>
      <c r="C315" s="336" t="s">
        <v>109</v>
      </c>
      <c r="D315" s="309">
        <v>0</v>
      </c>
      <c r="E315" s="325"/>
    </row>
    <row r="316" spans="1:5" hidden="1">
      <c r="A316" s="337"/>
      <c r="B316" s="338"/>
      <c r="C316" s="336"/>
      <c r="D316" s="340"/>
      <c r="E316" s="325"/>
    </row>
    <row r="317" spans="1:5" hidden="1">
      <c r="A317" s="337"/>
      <c r="B317" s="338"/>
      <c r="C317" s="336"/>
      <c r="D317" s="340"/>
      <c r="E317" s="325"/>
    </row>
    <row r="318" spans="1:5" hidden="1">
      <c r="A318" s="341" t="s">
        <v>64</v>
      </c>
      <c r="B318" s="316">
        <v>2</v>
      </c>
      <c r="C318" s="317" t="s">
        <v>122</v>
      </c>
      <c r="D318" s="340"/>
      <c r="E318" s="319">
        <f>+D320+D324+D329+D333</f>
        <v>0</v>
      </c>
    </row>
    <row r="319" spans="1:5" hidden="1">
      <c r="A319" s="337"/>
      <c r="B319" s="338"/>
      <c r="C319" s="336"/>
      <c r="D319" s="340"/>
      <c r="E319" s="325"/>
    </row>
    <row r="320" spans="1:5" hidden="1">
      <c r="A320" s="330" t="s">
        <v>64</v>
      </c>
      <c r="B320" s="331" t="s">
        <v>123</v>
      </c>
      <c r="C320" s="342" t="s">
        <v>124</v>
      </c>
      <c r="D320" s="324">
        <f>+D321+D322</f>
        <v>0</v>
      </c>
      <c r="E320" s="325"/>
    </row>
    <row r="321" spans="1:5" hidden="1">
      <c r="A321" s="337" t="s">
        <v>64</v>
      </c>
      <c r="B321" s="338" t="s">
        <v>127</v>
      </c>
      <c r="C321" s="336" t="s">
        <v>128</v>
      </c>
      <c r="D321" s="340">
        <v>0</v>
      </c>
      <c r="E321" s="377"/>
    </row>
    <row r="322" spans="1:5" hidden="1">
      <c r="A322" s="337" t="s">
        <v>64</v>
      </c>
      <c r="B322" s="338" t="s">
        <v>129</v>
      </c>
      <c r="C322" s="336" t="s">
        <v>130</v>
      </c>
      <c r="D322" s="340">
        <v>0</v>
      </c>
      <c r="E322" s="325"/>
    </row>
    <row r="323" spans="1:5" hidden="1">
      <c r="A323" s="337"/>
      <c r="B323" s="338"/>
      <c r="C323" s="336"/>
      <c r="D323" s="340"/>
      <c r="E323" s="325"/>
    </row>
    <row r="324" spans="1:5" hidden="1">
      <c r="A324" s="330" t="s">
        <v>64</v>
      </c>
      <c r="B324" s="331" t="s">
        <v>131</v>
      </c>
      <c r="C324" s="342" t="s">
        <v>132</v>
      </c>
      <c r="D324" s="324">
        <f>+D325+D327+D326</f>
        <v>0</v>
      </c>
      <c r="E324" s="325"/>
    </row>
    <row r="325" spans="1:5" hidden="1">
      <c r="A325" s="337" t="s">
        <v>64</v>
      </c>
      <c r="B325" s="338" t="s">
        <v>133</v>
      </c>
      <c r="C325" s="336" t="s">
        <v>134</v>
      </c>
      <c r="D325" s="340">
        <v>0</v>
      </c>
      <c r="E325" s="325"/>
    </row>
    <row r="326" spans="1:5" hidden="1">
      <c r="A326" s="337" t="s">
        <v>64</v>
      </c>
      <c r="B326" s="338" t="s">
        <v>135</v>
      </c>
      <c r="C326" s="336" t="s">
        <v>136</v>
      </c>
      <c r="D326" s="340">
        <v>0</v>
      </c>
      <c r="E326" s="325"/>
    </row>
    <row r="327" spans="1:5" ht="20.399999999999999" hidden="1">
      <c r="A327" s="335" t="s">
        <v>64</v>
      </c>
      <c r="B327" s="307" t="s">
        <v>256</v>
      </c>
      <c r="C327" s="336" t="s">
        <v>257</v>
      </c>
      <c r="D327" s="309">
        <v>0</v>
      </c>
      <c r="E327" s="334"/>
    </row>
    <row r="328" spans="1:5" hidden="1">
      <c r="A328" s="337"/>
      <c r="B328" s="338"/>
      <c r="C328" s="336"/>
      <c r="E328" s="325"/>
    </row>
    <row r="329" spans="1:5" hidden="1">
      <c r="A329" s="330" t="s">
        <v>64</v>
      </c>
      <c r="B329" s="331" t="s">
        <v>139</v>
      </c>
      <c r="C329" s="342" t="s">
        <v>140</v>
      </c>
      <c r="D329" s="324">
        <f>SUM(D330:D331)</f>
        <v>0</v>
      </c>
      <c r="E329" s="325"/>
    </row>
    <row r="330" spans="1:5" hidden="1">
      <c r="A330" s="337" t="s">
        <v>64</v>
      </c>
      <c r="B330" s="338" t="s">
        <v>141</v>
      </c>
      <c r="C330" s="336" t="s">
        <v>142</v>
      </c>
      <c r="D330" s="309">
        <v>0</v>
      </c>
      <c r="E330" s="325"/>
    </row>
    <row r="331" spans="1:5" hidden="1">
      <c r="A331" s="337" t="s">
        <v>64</v>
      </c>
      <c r="B331" s="338" t="s">
        <v>143</v>
      </c>
      <c r="C331" s="336" t="s">
        <v>144</v>
      </c>
      <c r="E331" s="325"/>
    </row>
    <row r="332" spans="1:5" hidden="1">
      <c r="A332" s="337"/>
      <c r="B332" s="338"/>
      <c r="C332" s="336"/>
      <c r="E332" s="325"/>
    </row>
    <row r="333" spans="1:5" hidden="1">
      <c r="A333" s="330" t="s">
        <v>64</v>
      </c>
      <c r="B333" s="331" t="s">
        <v>145</v>
      </c>
      <c r="C333" s="342" t="s">
        <v>146</v>
      </c>
      <c r="D333" s="324">
        <f>SUM(D334:D335)</f>
        <v>0</v>
      </c>
      <c r="E333" s="325"/>
    </row>
    <row r="334" spans="1:5" hidden="1">
      <c r="A334" s="337" t="s">
        <v>64</v>
      </c>
      <c r="B334" s="338" t="s">
        <v>151</v>
      </c>
      <c r="C334" s="336" t="s">
        <v>152</v>
      </c>
      <c r="D334" s="340">
        <v>0</v>
      </c>
      <c r="E334" s="325"/>
    </row>
    <row r="335" spans="1:5" hidden="1">
      <c r="A335" s="337" t="s">
        <v>64</v>
      </c>
      <c r="B335" s="338" t="s">
        <v>155</v>
      </c>
      <c r="C335" s="336" t="s">
        <v>156</v>
      </c>
      <c r="D335" s="340">
        <v>0</v>
      </c>
      <c r="E335" s="325"/>
    </row>
    <row r="336" spans="1:5" hidden="1">
      <c r="A336" s="337"/>
      <c r="B336" s="338"/>
      <c r="C336" s="336"/>
      <c r="D336" s="340"/>
      <c r="E336" s="325"/>
    </row>
    <row r="337" spans="1:5" hidden="1">
      <c r="A337" s="337"/>
      <c r="B337" s="338"/>
      <c r="C337" s="336"/>
      <c r="D337" s="340"/>
      <c r="E337" s="325"/>
    </row>
    <row r="338" spans="1:5" hidden="1">
      <c r="A338" s="341">
        <v>2</v>
      </c>
      <c r="B338" s="316">
        <v>5</v>
      </c>
      <c r="C338" s="317" t="s">
        <v>157</v>
      </c>
      <c r="D338" s="364"/>
      <c r="E338" s="319">
        <f>+D340</f>
        <v>0</v>
      </c>
    </row>
    <row r="339" spans="1:5" ht="12" hidden="1">
      <c r="B339" s="311"/>
      <c r="C339" s="363"/>
      <c r="D339" s="364"/>
      <c r="E339" s="365"/>
    </row>
    <row r="340" spans="1:5" ht="12" hidden="1">
      <c r="A340" s="330" t="s">
        <v>158</v>
      </c>
      <c r="B340" s="322" t="s">
        <v>159</v>
      </c>
      <c r="C340" s="332" t="s">
        <v>160</v>
      </c>
      <c r="D340" s="333">
        <f>+D341</f>
        <v>0</v>
      </c>
      <c r="E340" s="365"/>
    </row>
    <row r="341" spans="1:5" ht="12" hidden="1">
      <c r="A341" s="337" t="s">
        <v>158</v>
      </c>
      <c r="B341" s="307" t="s">
        <v>161</v>
      </c>
      <c r="C341" s="336" t="s">
        <v>162</v>
      </c>
      <c r="D341" s="309">
        <v>0</v>
      </c>
      <c r="E341" s="365"/>
    </row>
    <row r="342" spans="1:5" hidden="1">
      <c r="A342" s="337"/>
      <c r="B342" s="338"/>
      <c r="C342" s="336"/>
      <c r="D342" s="340"/>
      <c r="E342" s="325"/>
    </row>
    <row r="343" spans="1:5" hidden="1">
      <c r="A343" s="337"/>
      <c r="B343" s="338"/>
      <c r="C343" s="336"/>
      <c r="D343" s="340"/>
      <c r="E343" s="325"/>
    </row>
    <row r="344" spans="1:5" hidden="1">
      <c r="B344" s="316" t="s">
        <v>514</v>
      </c>
      <c r="C344" s="317" t="s">
        <v>185</v>
      </c>
      <c r="D344" s="364"/>
      <c r="E344" s="319">
        <f>+D346</f>
        <v>0</v>
      </c>
    </row>
    <row r="345" spans="1:5" ht="12" hidden="1">
      <c r="B345" s="311"/>
      <c r="C345" s="363"/>
      <c r="D345" s="364"/>
      <c r="E345" s="365"/>
    </row>
    <row r="346" spans="1:5" ht="12" hidden="1">
      <c r="A346" s="337"/>
      <c r="B346" s="322" t="s">
        <v>515</v>
      </c>
      <c r="C346" s="332" t="s">
        <v>516</v>
      </c>
      <c r="D346" s="333">
        <f>+D347</f>
        <v>0</v>
      </c>
      <c r="E346" s="365"/>
    </row>
    <row r="347" spans="1:5" ht="12" hidden="1">
      <c r="A347" s="67" t="s">
        <v>184</v>
      </c>
      <c r="B347" s="307" t="s">
        <v>466</v>
      </c>
      <c r="C347" s="336" t="s">
        <v>467</v>
      </c>
      <c r="D347" s="309">
        <v>0</v>
      </c>
      <c r="E347" s="365"/>
    </row>
    <row r="348" spans="1:5" ht="12" hidden="1">
      <c r="B348" s="311"/>
      <c r="C348" s="343"/>
      <c r="D348" s="378"/>
      <c r="E348" s="365"/>
    </row>
    <row r="349" spans="1:5" ht="12" hidden="1">
      <c r="B349" s="311"/>
      <c r="C349" s="343"/>
      <c r="D349" s="378"/>
      <c r="E349" s="365"/>
    </row>
    <row r="350" spans="1:5" ht="12" hidden="1">
      <c r="B350" s="311"/>
      <c r="C350" s="312" t="s">
        <v>541</v>
      </c>
      <c r="D350" s="364"/>
      <c r="E350" s="365">
        <f>SUM(E280:E347)</f>
        <v>0</v>
      </c>
    </row>
    <row r="351" spans="1:5" ht="12" hidden="1">
      <c r="B351" s="311"/>
      <c r="C351" s="312"/>
      <c r="D351" s="364"/>
      <c r="E351" s="365"/>
    </row>
    <row r="352" spans="1:5" ht="12" hidden="1">
      <c r="B352" s="311"/>
      <c r="C352" s="312"/>
      <c r="D352" s="364"/>
      <c r="E352" s="365"/>
    </row>
    <row r="353" spans="1:5" ht="12" hidden="1">
      <c r="B353" s="311"/>
      <c r="C353" s="312"/>
      <c r="D353" s="364"/>
      <c r="E353" s="365"/>
    </row>
    <row r="354" spans="1:5" ht="12" hidden="1">
      <c r="B354" s="311"/>
      <c r="C354" s="312"/>
      <c r="D354" s="364"/>
      <c r="E354" s="365"/>
    </row>
    <row r="355" spans="1:5" ht="12" hidden="1">
      <c r="B355" s="311"/>
      <c r="C355" s="312"/>
      <c r="D355" s="364"/>
      <c r="E355" s="365"/>
    </row>
    <row r="356" spans="1:5" ht="12" hidden="1">
      <c r="B356" s="367" t="s">
        <v>542</v>
      </c>
      <c r="C356" s="363"/>
      <c r="D356" s="368" t="s">
        <v>235</v>
      </c>
      <c r="E356" s="365"/>
    </row>
    <row r="357" spans="1:5" ht="12" hidden="1">
      <c r="B357" s="311"/>
      <c r="C357" s="363"/>
      <c r="D357" s="364"/>
      <c r="E357" s="365"/>
    </row>
    <row r="358" spans="1:5" hidden="1">
      <c r="A358" s="315" t="s">
        <v>23</v>
      </c>
      <c r="B358" s="316" t="s">
        <v>24</v>
      </c>
      <c r="C358" s="317" t="s">
        <v>25</v>
      </c>
      <c r="D358" s="318"/>
      <c r="E358" s="319">
        <f>+D365+D371+D375+D360</f>
        <v>0</v>
      </c>
    </row>
    <row r="359" spans="1:5" hidden="1">
      <c r="B359" s="316"/>
      <c r="C359" s="320"/>
      <c r="D359" s="318"/>
      <c r="E359" s="68"/>
    </row>
    <row r="360" spans="1:5" hidden="1">
      <c r="A360" s="321" t="s">
        <v>26</v>
      </c>
      <c r="B360" s="322" t="s">
        <v>27</v>
      </c>
      <c r="C360" s="323" t="s">
        <v>28</v>
      </c>
      <c r="D360" s="324">
        <f>SUM(D361:D363)</f>
        <v>0</v>
      </c>
      <c r="E360" s="68"/>
    </row>
    <row r="361" spans="1:5" hidden="1">
      <c r="A361" s="326" t="s">
        <v>26</v>
      </c>
      <c r="B361" s="327" t="s">
        <v>29</v>
      </c>
      <c r="C361" s="318" t="s">
        <v>30</v>
      </c>
      <c r="D361" s="328">
        <v>0</v>
      </c>
      <c r="E361" s="68"/>
    </row>
    <row r="362" spans="1:5" hidden="1">
      <c r="A362" s="326" t="s">
        <v>26</v>
      </c>
      <c r="B362" s="327" t="s">
        <v>31</v>
      </c>
      <c r="C362" s="318" t="s">
        <v>32</v>
      </c>
      <c r="D362" s="328">
        <v>0</v>
      </c>
      <c r="E362" s="68"/>
    </row>
    <row r="363" spans="1:5" hidden="1">
      <c r="A363" s="326" t="s">
        <v>26</v>
      </c>
      <c r="B363" s="327" t="s">
        <v>37</v>
      </c>
      <c r="C363" s="318" t="s">
        <v>38</v>
      </c>
      <c r="D363" s="328">
        <v>0</v>
      </c>
      <c r="E363" s="68"/>
    </row>
    <row r="364" spans="1:5" hidden="1">
      <c r="B364" s="316"/>
      <c r="C364" s="320"/>
      <c r="D364" s="318"/>
      <c r="E364" s="68"/>
    </row>
    <row r="365" spans="1:5" hidden="1">
      <c r="A365" s="370" t="s">
        <v>26</v>
      </c>
      <c r="B365" s="331" t="s">
        <v>41</v>
      </c>
      <c r="C365" s="332" t="s">
        <v>42</v>
      </c>
      <c r="D365" s="353">
        <f>SUM(D366:D369)</f>
        <v>0</v>
      </c>
      <c r="E365" s="319"/>
    </row>
    <row r="366" spans="1:5" hidden="1">
      <c r="A366" s="326" t="s">
        <v>26</v>
      </c>
      <c r="B366" s="327" t="s">
        <v>43</v>
      </c>
      <c r="C366" s="318" t="s">
        <v>538</v>
      </c>
      <c r="D366" s="69">
        <v>0</v>
      </c>
      <c r="E366" s="319"/>
    </row>
    <row r="367" spans="1:5" hidden="1">
      <c r="A367" s="326" t="s">
        <v>26</v>
      </c>
      <c r="B367" s="327" t="s">
        <v>45</v>
      </c>
      <c r="C367" s="318" t="s">
        <v>46</v>
      </c>
      <c r="D367" s="69">
        <f>(+D360+D366+D368+D369)/12</f>
        <v>0</v>
      </c>
      <c r="E367" s="319"/>
    </row>
    <row r="368" spans="1:5" hidden="1">
      <c r="A368" s="326" t="s">
        <v>26</v>
      </c>
      <c r="B368" s="327" t="s">
        <v>47</v>
      </c>
      <c r="C368" s="318" t="s">
        <v>48</v>
      </c>
      <c r="D368" s="69">
        <v>0</v>
      </c>
      <c r="E368" s="319"/>
    </row>
    <row r="369" spans="1:5" hidden="1">
      <c r="A369" s="326" t="s">
        <v>26</v>
      </c>
      <c r="B369" s="327" t="s">
        <v>342</v>
      </c>
      <c r="C369" s="318" t="s">
        <v>343</v>
      </c>
      <c r="D369" s="69">
        <v>0</v>
      </c>
      <c r="E369" s="319"/>
    </row>
    <row r="370" spans="1:5" hidden="1">
      <c r="A370" s="326"/>
      <c r="B370" s="327"/>
      <c r="C370" s="318"/>
      <c r="D370" s="69"/>
      <c r="E370" s="319"/>
    </row>
    <row r="371" spans="1:5" ht="20.399999999999999" hidden="1">
      <c r="A371" s="370" t="s">
        <v>49</v>
      </c>
      <c r="B371" s="331" t="s">
        <v>50</v>
      </c>
      <c r="C371" s="332" t="s">
        <v>51</v>
      </c>
      <c r="D371" s="353">
        <f>SUM(D372:D373)</f>
        <v>0</v>
      </c>
      <c r="E371" s="319"/>
    </row>
    <row r="372" spans="1:5" ht="20.399999999999999" hidden="1">
      <c r="A372" s="335" t="s">
        <v>49</v>
      </c>
      <c r="B372" s="307" t="s">
        <v>52</v>
      </c>
      <c r="C372" s="336" t="s">
        <v>262</v>
      </c>
      <c r="D372" s="69">
        <f>(+D360+D366+D368+D369)*9.25%</f>
        <v>0</v>
      </c>
      <c r="E372" s="319"/>
    </row>
    <row r="373" spans="1:5" ht="20.399999999999999" hidden="1">
      <c r="A373" s="335" t="s">
        <v>49</v>
      </c>
      <c r="B373" s="307" t="s">
        <v>54</v>
      </c>
      <c r="C373" s="336" t="s">
        <v>55</v>
      </c>
      <c r="D373" s="69">
        <f>(+D360+D366+D368+D369)*0.5%</f>
        <v>0</v>
      </c>
      <c r="E373" s="319"/>
    </row>
    <row r="374" spans="1:5" hidden="1">
      <c r="D374" s="69"/>
      <c r="E374" s="319"/>
    </row>
    <row r="375" spans="1:5" ht="20.399999999999999" hidden="1">
      <c r="A375" s="370" t="s">
        <v>49</v>
      </c>
      <c r="B375" s="331" t="s">
        <v>56</v>
      </c>
      <c r="C375" s="332" t="s">
        <v>57</v>
      </c>
      <c r="D375" s="353">
        <f>SUM(D376:D378)</f>
        <v>0</v>
      </c>
      <c r="E375" s="319"/>
    </row>
    <row r="376" spans="1:5" ht="20.399999999999999" hidden="1">
      <c r="A376" s="335" t="s">
        <v>49</v>
      </c>
      <c r="B376" s="307" t="s">
        <v>58</v>
      </c>
      <c r="C376" s="336" t="s">
        <v>59</v>
      </c>
      <c r="D376" s="69">
        <f>(+D360+D366+D368+D369)*5.42%</f>
        <v>0</v>
      </c>
      <c r="E376" s="319"/>
    </row>
    <row r="377" spans="1:5" ht="20.399999999999999" hidden="1">
      <c r="A377" s="335" t="s">
        <v>49</v>
      </c>
      <c r="B377" s="307" t="s">
        <v>60</v>
      </c>
      <c r="C377" s="336" t="s">
        <v>263</v>
      </c>
      <c r="D377" s="69">
        <f>(+D360+D366+D368+D369)*3%</f>
        <v>0</v>
      </c>
      <c r="E377" s="319"/>
    </row>
    <row r="378" spans="1:5" hidden="1">
      <c r="A378" s="335" t="s">
        <v>49</v>
      </c>
      <c r="B378" s="307" t="s">
        <v>62</v>
      </c>
      <c r="C378" s="308" t="s">
        <v>63</v>
      </c>
      <c r="D378" s="69">
        <f>(+D360+D366+D368+D369)*1.5%</f>
        <v>0</v>
      </c>
      <c r="E378" s="319"/>
    </row>
    <row r="379" spans="1:5" hidden="1">
      <c r="A379" s="326"/>
      <c r="B379" s="327"/>
      <c r="C379" s="318"/>
      <c r="D379" s="69"/>
      <c r="E379" s="319"/>
    </row>
    <row r="380" spans="1:5" hidden="1">
      <c r="A380" s="326"/>
      <c r="B380" s="327"/>
      <c r="C380" s="318"/>
      <c r="D380" s="69"/>
      <c r="E380" s="319"/>
    </row>
    <row r="381" spans="1:5" hidden="1">
      <c r="A381" s="326"/>
      <c r="B381" s="327"/>
      <c r="C381" s="318"/>
      <c r="D381" s="69"/>
      <c r="E381" s="319"/>
    </row>
    <row r="382" spans="1:5" hidden="1">
      <c r="A382" s="315" t="s">
        <v>64</v>
      </c>
      <c r="B382" s="316">
        <v>1</v>
      </c>
      <c r="C382" s="317" t="s">
        <v>65</v>
      </c>
      <c r="D382" s="318"/>
      <c r="E382" s="319">
        <f>+D384</f>
        <v>0</v>
      </c>
    </row>
    <row r="383" spans="1:5" hidden="1">
      <c r="B383" s="316"/>
      <c r="C383" s="320"/>
      <c r="D383" s="318"/>
      <c r="E383" s="68"/>
    </row>
    <row r="384" spans="1:5" hidden="1">
      <c r="A384" s="321" t="s">
        <v>64</v>
      </c>
      <c r="B384" s="322" t="s">
        <v>89</v>
      </c>
      <c r="C384" s="323" t="s">
        <v>90</v>
      </c>
      <c r="D384" s="324">
        <f>+D385</f>
        <v>0</v>
      </c>
      <c r="E384" s="68"/>
    </row>
    <row r="385" spans="1:5" hidden="1">
      <c r="A385" s="326" t="s">
        <v>64</v>
      </c>
      <c r="B385" s="327" t="s">
        <v>95</v>
      </c>
      <c r="C385" s="318" t="s">
        <v>96</v>
      </c>
      <c r="D385" s="328">
        <v>0</v>
      </c>
      <c r="E385" s="68"/>
    </row>
    <row r="386" spans="1:5" hidden="1">
      <c r="A386" s="326"/>
      <c r="B386" s="327"/>
      <c r="C386" s="318"/>
      <c r="D386" s="69"/>
      <c r="E386" s="319"/>
    </row>
    <row r="387" spans="1:5" hidden="1">
      <c r="A387" s="326"/>
      <c r="B387" s="327"/>
      <c r="C387" s="318"/>
      <c r="D387" s="69"/>
      <c r="E387" s="319"/>
    </row>
    <row r="388" spans="1:5" hidden="1">
      <c r="A388" s="315">
        <v>2</v>
      </c>
      <c r="B388" s="316">
        <v>5</v>
      </c>
      <c r="C388" s="317" t="s">
        <v>157</v>
      </c>
      <c r="D388" s="69"/>
      <c r="E388" s="319">
        <f>+D390</f>
        <v>0</v>
      </c>
    </row>
    <row r="389" spans="1:5" hidden="1">
      <c r="A389" s="326"/>
      <c r="B389" s="327"/>
      <c r="C389" s="318"/>
      <c r="D389" s="69"/>
      <c r="E389" s="319"/>
    </row>
    <row r="390" spans="1:5" hidden="1">
      <c r="A390" s="321" t="s">
        <v>158</v>
      </c>
      <c r="B390" s="322" t="s">
        <v>159</v>
      </c>
      <c r="C390" s="323" t="s">
        <v>160</v>
      </c>
      <c r="D390" s="324">
        <f>+D391</f>
        <v>0</v>
      </c>
      <c r="E390" s="319"/>
    </row>
    <row r="391" spans="1:5" hidden="1">
      <c r="A391" s="326" t="s">
        <v>158</v>
      </c>
      <c r="B391" s="327" t="s">
        <v>165</v>
      </c>
      <c r="C391" s="318" t="s">
        <v>166</v>
      </c>
      <c r="D391" s="328">
        <v>0</v>
      </c>
      <c r="E391" s="319"/>
    </row>
    <row r="392" spans="1:5" hidden="1">
      <c r="A392" s="326"/>
      <c r="B392" s="327"/>
      <c r="C392" s="318"/>
      <c r="D392" s="69"/>
      <c r="E392" s="319"/>
    </row>
    <row r="393" spans="1:5" ht="12" hidden="1">
      <c r="B393" s="311"/>
      <c r="C393" s="312" t="s">
        <v>543</v>
      </c>
      <c r="D393" s="364"/>
      <c r="E393" s="365">
        <f>SUM(E357:E391)</f>
        <v>0</v>
      </c>
    </row>
    <row r="394" spans="1:5" ht="12" hidden="1">
      <c r="B394" s="311"/>
      <c r="C394" s="312"/>
      <c r="D394" s="364"/>
      <c r="E394" s="365"/>
    </row>
    <row r="395" spans="1:5" ht="12" hidden="1">
      <c r="B395" s="311"/>
      <c r="C395" s="312"/>
      <c r="D395" s="364"/>
      <c r="E395" s="365"/>
    </row>
    <row r="396" spans="1:5" ht="12" hidden="1">
      <c r="B396" s="311"/>
      <c r="C396" s="312"/>
      <c r="D396" s="364"/>
      <c r="E396" s="365"/>
    </row>
    <row r="397" spans="1:5" ht="12" hidden="1">
      <c r="B397" s="311"/>
      <c r="C397" s="312"/>
      <c r="D397" s="364"/>
      <c r="E397" s="365"/>
    </row>
    <row r="398" spans="1:5" ht="12" hidden="1">
      <c r="B398" s="311"/>
      <c r="C398" s="312"/>
      <c r="D398" s="364"/>
      <c r="E398" s="365"/>
    </row>
    <row r="399" spans="1:5" ht="14.4" customHeight="1">
      <c r="B399" s="367" t="s">
        <v>544</v>
      </c>
      <c r="C399" s="68"/>
      <c r="E399" s="365"/>
    </row>
    <row r="400" spans="1:5">
      <c r="C400" s="369"/>
      <c r="E400" s="68"/>
    </row>
    <row r="401" spans="1:5">
      <c r="A401" s="315" t="s">
        <v>23</v>
      </c>
      <c r="B401" s="316" t="s">
        <v>24</v>
      </c>
      <c r="C401" s="317" t="s">
        <v>25</v>
      </c>
      <c r="D401" s="318"/>
      <c r="E401" s="319">
        <f>+D403+D410+D417+D421+D407</f>
        <v>12999999.998450665</v>
      </c>
    </row>
    <row r="402" spans="1:5">
      <c r="B402" s="316"/>
      <c r="C402" s="320"/>
      <c r="D402" s="318"/>
      <c r="E402" s="68"/>
    </row>
    <row r="403" spans="1:5">
      <c r="A403" s="321" t="s">
        <v>26</v>
      </c>
      <c r="B403" s="357" t="s">
        <v>27</v>
      </c>
      <c r="C403" s="358" t="s">
        <v>28</v>
      </c>
      <c r="D403" s="324">
        <f>+D404+D405</f>
        <v>10155985.52</v>
      </c>
      <c r="E403" s="68"/>
    </row>
    <row r="404" spans="1:5" hidden="1">
      <c r="A404" s="337" t="s">
        <v>26</v>
      </c>
      <c r="B404" s="338" t="s">
        <v>29</v>
      </c>
      <c r="C404" s="318" t="s">
        <v>30</v>
      </c>
      <c r="D404" s="328">
        <f>D493+D528</f>
        <v>0</v>
      </c>
      <c r="E404" s="68"/>
    </row>
    <row r="405" spans="1:5">
      <c r="A405" s="337" t="s">
        <v>26</v>
      </c>
      <c r="B405" s="338" t="s">
        <v>31</v>
      </c>
      <c r="C405" s="318" t="s">
        <v>32</v>
      </c>
      <c r="D405" s="328">
        <f>+D494</f>
        <v>10155985.52</v>
      </c>
      <c r="E405" s="68"/>
    </row>
    <row r="406" spans="1:5">
      <c r="B406" s="316"/>
      <c r="C406" s="320"/>
      <c r="D406" s="318"/>
      <c r="E406" s="68"/>
    </row>
    <row r="407" spans="1:5" hidden="1">
      <c r="A407" s="370" t="s">
        <v>26</v>
      </c>
      <c r="B407" s="331" t="s">
        <v>35</v>
      </c>
      <c r="C407" s="332" t="s">
        <v>36</v>
      </c>
      <c r="D407" s="353">
        <f>+D408</f>
        <v>0</v>
      </c>
      <c r="E407" s="68"/>
    </row>
    <row r="408" spans="1:5" hidden="1">
      <c r="A408" s="326" t="s">
        <v>26</v>
      </c>
      <c r="B408" s="327" t="s">
        <v>37</v>
      </c>
      <c r="C408" s="318" t="s">
        <v>38</v>
      </c>
      <c r="D408" s="328">
        <f>+D495+D549</f>
        <v>0</v>
      </c>
      <c r="E408" s="68"/>
    </row>
    <row r="409" spans="1:5" hidden="1">
      <c r="B409" s="316"/>
      <c r="C409" s="320"/>
      <c r="D409" s="318"/>
      <c r="E409" s="68"/>
    </row>
    <row r="410" spans="1:5">
      <c r="A410" s="370" t="s">
        <v>26</v>
      </c>
      <c r="B410" s="331" t="s">
        <v>41</v>
      </c>
      <c r="C410" s="332" t="s">
        <v>42</v>
      </c>
      <c r="D410" s="353">
        <f>SUM(D411:D415)</f>
        <v>846332.12666666659</v>
      </c>
      <c r="E410" s="68"/>
    </row>
    <row r="411" spans="1:5" hidden="1">
      <c r="A411" s="326" t="s">
        <v>26</v>
      </c>
      <c r="B411" s="327" t="s">
        <v>43</v>
      </c>
      <c r="C411" s="318" t="s">
        <v>533</v>
      </c>
      <c r="D411" s="69">
        <f>+D496+D529+D550</f>
        <v>0</v>
      </c>
      <c r="E411" s="68"/>
    </row>
    <row r="412" spans="1:5" hidden="1">
      <c r="A412" s="337" t="s">
        <v>26</v>
      </c>
      <c r="B412" s="307" t="s">
        <v>227</v>
      </c>
      <c r="C412" s="308" t="s">
        <v>228</v>
      </c>
      <c r="D412" s="69">
        <f>+D497+D530+D551</f>
        <v>0</v>
      </c>
      <c r="E412" s="319"/>
    </row>
    <row r="413" spans="1:5">
      <c r="A413" s="326" t="s">
        <v>26</v>
      </c>
      <c r="B413" s="327" t="s">
        <v>45</v>
      </c>
      <c r="C413" s="318" t="s">
        <v>46</v>
      </c>
      <c r="D413" s="69">
        <f>D498+D531+D552</f>
        <v>846332.12666666659</v>
      </c>
      <c r="E413" s="319"/>
    </row>
    <row r="414" spans="1:5" hidden="1">
      <c r="A414" s="326" t="s">
        <v>26</v>
      </c>
      <c r="B414" s="327" t="s">
        <v>47</v>
      </c>
      <c r="C414" s="318" t="s">
        <v>48</v>
      </c>
      <c r="D414" s="69">
        <f>+D499+D532+D553</f>
        <v>0</v>
      </c>
      <c r="E414" s="319"/>
    </row>
    <row r="415" spans="1:5" hidden="1">
      <c r="A415" s="67" t="s">
        <v>26</v>
      </c>
      <c r="B415" s="307" t="s">
        <v>342</v>
      </c>
      <c r="C415" s="308" t="s">
        <v>343</v>
      </c>
      <c r="D415" s="69">
        <f>D500+D533+D554</f>
        <v>0</v>
      </c>
      <c r="E415" s="319"/>
    </row>
    <row r="416" spans="1:5">
      <c r="B416" s="327"/>
      <c r="C416" s="343"/>
      <c r="D416" s="69"/>
      <c r="E416" s="319"/>
    </row>
    <row r="417" spans="1:5" ht="20.399999999999999">
      <c r="A417" s="370" t="s">
        <v>49</v>
      </c>
      <c r="B417" s="331" t="s">
        <v>50</v>
      </c>
      <c r="C417" s="332" t="s">
        <v>51</v>
      </c>
      <c r="D417" s="353">
        <f>SUM(D418:D419)</f>
        <v>990208.58819999988</v>
      </c>
      <c r="E417" s="319"/>
    </row>
    <row r="418" spans="1:5" ht="20.399999999999999">
      <c r="A418" s="335" t="s">
        <v>49</v>
      </c>
      <c r="B418" s="307" t="s">
        <v>52</v>
      </c>
      <c r="C418" s="336" t="s">
        <v>262</v>
      </c>
      <c r="D418" s="69">
        <f>+D501+D534+D555</f>
        <v>939428.66059999994</v>
      </c>
      <c r="E418" s="319"/>
    </row>
    <row r="419" spans="1:5" ht="20.399999999999999">
      <c r="A419" s="335" t="s">
        <v>49</v>
      </c>
      <c r="B419" s="307" t="s">
        <v>54</v>
      </c>
      <c r="C419" s="336" t="s">
        <v>55</v>
      </c>
      <c r="D419" s="69">
        <f>+D502+D535+D556</f>
        <v>50779.927599999995</v>
      </c>
      <c r="E419" s="319"/>
    </row>
    <row r="420" spans="1:5">
      <c r="D420" s="69"/>
      <c r="E420" s="319"/>
    </row>
    <row r="421" spans="1:5" ht="20.399999999999999">
      <c r="A421" s="370" t="s">
        <v>49</v>
      </c>
      <c r="B421" s="331" t="s">
        <v>56</v>
      </c>
      <c r="C421" s="332" t="s">
        <v>57</v>
      </c>
      <c r="D421" s="353">
        <f>SUM(D422:D424)</f>
        <v>1007473.7635839998</v>
      </c>
      <c r="E421" s="319"/>
    </row>
    <row r="422" spans="1:5" ht="20.399999999999999">
      <c r="A422" s="335" t="s">
        <v>49</v>
      </c>
      <c r="B422" s="307" t="s">
        <v>58</v>
      </c>
      <c r="C422" s="336" t="s">
        <v>59</v>
      </c>
      <c r="D422" s="69">
        <f>+D503+D536+D557</f>
        <v>550454.41518399992</v>
      </c>
      <c r="E422" s="319"/>
    </row>
    <row r="423" spans="1:5" ht="20.399999999999999">
      <c r="A423" s="335" t="s">
        <v>49</v>
      </c>
      <c r="B423" s="307" t="s">
        <v>60</v>
      </c>
      <c r="C423" s="336" t="s">
        <v>263</v>
      </c>
      <c r="D423" s="69">
        <f>+D504+D537+D558</f>
        <v>304679.56559999997</v>
      </c>
      <c r="E423" s="319"/>
    </row>
    <row r="424" spans="1:5">
      <c r="A424" s="335" t="s">
        <v>49</v>
      </c>
      <c r="B424" s="307" t="s">
        <v>62</v>
      </c>
      <c r="C424" s="308" t="s">
        <v>63</v>
      </c>
      <c r="D424" s="69">
        <f>+D505+D538+D559</f>
        <v>152339.78279999999</v>
      </c>
      <c r="E424" s="319"/>
    </row>
    <row r="425" spans="1:5">
      <c r="B425" s="327"/>
      <c r="C425" s="343"/>
      <c r="D425" s="69"/>
      <c r="E425" s="319"/>
    </row>
    <row r="426" spans="1:5">
      <c r="B426" s="327"/>
      <c r="C426" s="343"/>
      <c r="D426" s="69"/>
      <c r="E426" s="319"/>
    </row>
    <row r="427" spans="1:5">
      <c r="A427" s="341" t="s">
        <v>64</v>
      </c>
      <c r="B427" s="316" t="s">
        <v>205</v>
      </c>
      <c r="C427" s="317" t="s">
        <v>65</v>
      </c>
      <c r="D427" s="340"/>
      <c r="E427" s="319">
        <f>+D429+D432+D442+D437</f>
        <v>34000000</v>
      </c>
    </row>
    <row r="428" spans="1:5">
      <c r="A428" s="337"/>
      <c r="B428" s="338"/>
      <c r="C428" s="339"/>
      <c r="D428" s="340"/>
      <c r="E428" s="325"/>
    </row>
    <row r="429" spans="1:5" hidden="1">
      <c r="A429" s="330" t="s">
        <v>64</v>
      </c>
      <c r="B429" s="331" t="s">
        <v>72</v>
      </c>
      <c r="C429" s="342" t="s">
        <v>336</v>
      </c>
      <c r="D429" s="324">
        <f>+D430</f>
        <v>0</v>
      </c>
      <c r="E429" s="325"/>
    </row>
    <row r="430" spans="1:5" hidden="1">
      <c r="A430" s="337" t="s">
        <v>64</v>
      </c>
      <c r="B430" s="338" t="s">
        <v>74</v>
      </c>
      <c r="C430" s="336" t="s">
        <v>75</v>
      </c>
      <c r="D430" s="340">
        <f>+D506</f>
        <v>0</v>
      </c>
      <c r="E430" s="325"/>
    </row>
    <row r="431" spans="1:5" hidden="1">
      <c r="A431" s="337"/>
      <c r="B431" s="338"/>
      <c r="C431" s="336"/>
      <c r="D431" s="340"/>
      <c r="E431" s="325"/>
    </row>
    <row r="432" spans="1:5">
      <c r="A432" s="330" t="s">
        <v>64</v>
      </c>
      <c r="B432" s="331" t="s">
        <v>89</v>
      </c>
      <c r="C432" s="342" t="s">
        <v>90</v>
      </c>
      <c r="D432" s="324">
        <f>SUM(D433:D435)</f>
        <v>5000000</v>
      </c>
      <c r="E432" s="319"/>
    </row>
    <row r="433" spans="1:5">
      <c r="A433" s="67" t="s">
        <v>64</v>
      </c>
      <c r="B433" s="327" t="s">
        <v>207</v>
      </c>
      <c r="C433" s="318" t="s">
        <v>216</v>
      </c>
      <c r="D433" s="328">
        <f>+D507</f>
        <v>5000000</v>
      </c>
      <c r="E433" s="319"/>
    </row>
    <row r="434" spans="1:5" hidden="1">
      <c r="A434" s="67" t="s">
        <v>64</v>
      </c>
      <c r="B434" s="327" t="s">
        <v>95</v>
      </c>
      <c r="C434" s="318" t="s">
        <v>96</v>
      </c>
      <c r="D434" s="328">
        <f>+D508</f>
        <v>0</v>
      </c>
      <c r="E434" s="319"/>
    </row>
    <row r="435" spans="1:5" hidden="1">
      <c r="A435" s="67" t="s">
        <v>64</v>
      </c>
      <c r="B435" s="327" t="s">
        <v>97</v>
      </c>
      <c r="C435" s="318" t="s">
        <v>98</v>
      </c>
      <c r="D435" s="328">
        <f>+D509</f>
        <v>0</v>
      </c>
      <c r="E435" s="319"/>
    </row>
    <row r="436" spans="1:5">
      <c r="B436" s="327"/>
      <c r="C436" s="318"/>
      <c r="D436" s="328"/>
      <c r="E436" s="319"/>
    </row>
    <row r="437" spans="1:5">
      <c r="A437" s="330" t="s">
        <v>64</v>
      </c>
      <c r="B437" s="331" t="s">
        <v>251</v>
      </c>
      <c r="C437" s="332" t="s">
        <v>103</v>
      </c>
      <c r="D437" s="353">
        <f>SUM(D438:D440)</f>
        <v>29000000</v>
      </c>
      <c r="E437" s="319"/>
    </row>
    <row r="438" spans="1:5">
      <c r="A438" s="67" t="s">
        <v>64</v>
      </c>
      <c r="B438" s="379" t="s">
        <v>252</v>
      </c>
      <c r="C438" s="192" t="s">
        <v>253</v>
      </c>
      <c r="D438" s="328">
        <f>+D510+D539</f>
        <v>29000000</v>
      </c>
      <c r="E438" s="319"/>
    </row>
    <row r="439" spans="1:5" hidden="1">
      <c r="A439" s="67" t="s">
        <v>64</v>
      </c>
      <c r="B439" s="379" t="s">
        <v>108</v>
      </c>
      <c r="C439" s="192" t="s">
        <v>109</v>
      </c>
      <c r="D439" s="328">
        <f>+D560</f>
        <v>0</v>
      </c>
      <c r="E439" s="319"/>
    </row>
    <row r="440" spans="1:5" hidden="1">
      <c r="A440" s="67" t="s">
        <v>64</v>
      </c>
      <c r="B440" s="379" t="s">
        <v>114</v>
      </c>
      <c r="C440" s="192" t="s">
        <v>115</v>
      </c>
      <c r="D440" s="328">
        <f>+D561</f>
        <v>0</v>
      </c>
      <c r="E440" s="319"/>
    </row>
    <row r="441" spans="1:5">
      <c r="B441" s="327"/>
      <c r="C441" s="318"/>
      <c r="D441" s="328"/>
      <c r="E441" s="319"/>
    </row>
    <row r="442" spans="1:5" hidden="1">
      <c r="A442" s="330" t="s">
        <v>64</v>
      </c>
      <c r="B442" s="331" t="s">
        <v>118</v>
      </c>
      <c r="C442" s="342" t="s">
        <v>119</v>
      </c>
      <c r="D442" s="324">
        <f>+D443</f>
        <v>0</v>
      </c>
      <c r="E442" s="319"/>
    </row>
    <row r="443" spans="1:5" hidden="1">
      <c r="A443" s="67" t="s">
        <v>64</v>
      </c>
      <c r="B443" s="327" t="s">
        <v>545</v>
      </c>
      <c r="C443" s="318" t="s">
        <v>546</v>
      </c>
      <c r="D443" s="328">
        <f>+D511</f>
        <v>0</v>
      </c>
      <c r="E443" s="319"/>
    </row>
    <row r="444" spans="1:5" hidden="1">
      <c r="B444" s="327"/>
      <c r="C444" s="318"/>
      <c r="D444" s="328"/>
      <c r="E444" s="319"/>
    </row>
    <row r="445" spans="1:5">
      <c r="B445" s="327"/>
      <c r="C445" s="318"/>
      <c r="D445" s="328"/>
      <c r="E445" s="319"/>
    </row>
    <row r="446" spans="1:5">
      <c r="A446" s="341" t="s">
        <v>64</v>
      </c>
      <c r="B446" s="316">
        <v>2</v>
      </c>
      <c r="C446" s="317" t="s">
        <v>122</v>
      </c>
      <c r="D446" s="340"/>
      <c r="E446" s="319">
        <f>+D460+D448+D464+D453</f>
        <v>45200000</v>
      </c>
    </row>
    <row r="447" spans="1:5">
      <c r="A447" s="337"/>
      <c r="B447" s="338"/>
      <c r="C447" s="339"/>
      <c r="D447" s="340"/>
      <c r="E447" s="325"/>
    </row>
    <row r="448" spans="1:5" hidden="1">
      <c r="A448" s="330" t="s">
        <v>64</v>
      </c>
      <c r="B448" s="331" t="s">
        <v>123</v>
      </c>
      <c r="C448" s="332" t="s">
        <v>124</v>
      </c>
      <c r="D448" s="353">
        <f>SUM(D449:D450)</f>
        <v>0</v>
      </c>
      <c r="E448" s="325"/>
    </row>
    <row r="449" spans="1:5" hidden="1">
      <c r="A449" s="67" t="s">
        <v>64</v>
      </c>
      <c r="B449" s="350" t="s">
        <v>125</v>
      </c>
      <c r="C449" s="308" t="s">
        <v>126</v>
      </c>
      <c r="D449" s="309">
        <f>+D512</f>
        <v>0</v>
      </c>
      <c r="E449" s="325"/>
    </row>
    <row r="450" spans="1:5" hidden="1">
      <c r="A450" s="337" t="s">
        <v>64</v>
      </c>
      <c r="B450" s="338" t="s">
        <v>218</v>
      </c>
      <c r="C450" s="339" t="s">
        <v>219</v>
      </c>
      <c r="D450" s="340">
        <f>+D562</f>
        <v>0</v>
      </c>
      <c r="E450" s="325"/>
    </row>
    <row r="451" spans="1:5" hidden="1">
      <c r="A451" s="337"/>
      <c r="B451" s="338"/>
      <c r="C451" s="339"/>
      <c r="D451" s="340"/>
      <c r="E451" s="325"/>
    </row>
    <row r="452" spans="1:5" hidden="1">
      <c r="A452" s="337"/>
      <c r="B452" s="338"/>
      <c r="C452" s="339"/>
      <c r="D452" s="340"/>
      <c r="E452" s="325"/>
    </row>
    <row r="453" spans="1:5" ht="20.399999999999999">
      <c r="A453" s="330" t="s">
        <v>64</v>
      </c>
      <c r="B453" s="331" t="s">
        <v>131</v>
      </c>
      <c r="C453" s="332" t="s">
        <v>132</v>
      </c>
      <c r="D453" s="353">
        <f>SUM(D454:D458)</f>
        <v>45000000</v>
      </c>
      <c r="E453" s="325"/>
    </row>
    <row r="454" spans="1:5" hidden="1">
      <c r="A454" s="337" t="s">
        <v>64</v>
      </c>
      <c r="B454" s="338" t="s">
        <v>133</v>
      </c>
      <c r="C454" s="339" t="s">
        <v>134</v>
      </c>
      <c r="D454" s="340">
        <f>+D563</f>
        <v>0</v>
      </c>
      <c r="E454" s="325"/>
    </row>
    <row r="455" spans="1:5" hidden="1">
      <c r="A455" s="337" t="s">
        <v>64</v>
      </c>
      <c r="B455" s="338" t="s">
        <v>135</v>
      </c>
      <c r="C455" s="339" t="s">
        <v>136</v>
      </c>
      <c r="D455" s="340">
        <f>+D513+D540+D564</f>
        <v>0</v>
      </c>
      <c r="E455" s="325"/>
    </row>
    <row r="456" spans="1:5" hidden="1">
      <c r="A456" s="337" t="s">
        <v>64</v>
      </c>
      <c r="B456" s="338" t="s">
        <v>254</v>
      </c>
      <c r="C456" s="339" t="s">
        <v>255</v>
      </c>
      <c r="D456" s="340">
        <f>+D514+D565</f>
        <v>0</v>
      </c>
      <c r="E456" s="325"/>
    </row>
    <row r="457" spans="1:5">
      <c r="A457" s="337" t="s">
        <v>64</v>
      </c>
      <c r="B457" s="338" t="s">
        <v>240</v>
      </c>
      <c r="C457" s="339" t="s">
        <v>241</v>
      </c>
      <c r="D457" s="340">
        <f>+D566+D515</f>
        <v>45000000</v>
      </c>
      <c r="E457" s="325"/>
    </row>
    <row r="458" spans="1:5" ht="20.399999999999999" hidden="1">
      <c r="A458" s="337" t="s">
        <v>64</v>
      </c>
      <c r="B458" s="338" t="s">
        <v>256</v>
      </c>
      <c r="C458" s="339" t="s">
        <v>270</v>
      </c>
      <c r="D458" s="340">
        <f>+D567</f>
        <v>0</v>
      </c>
      <c r="E458" s="325"/>
    </row>
    <row r="459" spans="1:5">
      <c r="A459" s="337"/>
      <c r="B459" s="338"/>
      <c r="C459" s="339"/>
      <c r="D459" s="340"/>
      <c r="E459" s="325"/>
    </row>
    <row r="460" spans="1:5">
      <c r="A460" s="330" t="s">
        <v>64</v>
      </c>
      <c r="B460" s="331" t="s">
        <v>139</v>
      </c>
      <c r="C460" s="342" t="s">
        <v>140</v>
      </c>
      <c r="D460" s="324">
        <f>SUM(D461:D462)</f>
        <v>200000</v>
      </c>
      <c r="E460" s="325"/>
    </row>
    <row r="461" spans="1:5">
      <c r="A461" s="337" t="s">
        <v>64</v>
      </c>
      <c r="B461" s="338" t="s">
        <v>141</v>
      </c>
      <c r="C461" s="336" t="s">
        <v>142</v>
      </c>
      <c r="D461" s="340">
        <f>+D541+D568+D516</f>
        <v>200000</v>
      </c>
      <c r="E461" s="325"/>
    </row>
    <row r="462" spans="1:5" hidden="1">
      <c r="A462" s="337" t="s">
        <v>64</v>
      </c>
      <c r="B462" s="338" t="s">
        <v>143</v>
      </c>
      <c r="C462" s="336" t="s">
        <v>144</v>
      </c>
      <c r="D462" s="340">
        <f>+D517</f>
        <v>0</v>
      </c>
      <c r="E462" s="325"/>
    </row>
    <row r="463" spans="1:5">
      <c r="A463" s="337"/>
      <c r="B463" s="338"/>
      <c r="C463" s="336"/>
      <c r="D463" s="340"/>
      <c r="E463" s="325"/>
    </row>
    <row r="464" spans="1:5" hidden="1">
      <c r="A464" s="330" t="s">
        <v>64</v>
      </c>
      <c r="B464" s="331" t="s">
        <v>145</v>
      </c>
      <c r="C464" s="332" t="s">
        <v>146</v>
      </c>
      <c r="D464" s="324">
        <f>SUM(D465:D466)</f>
        <v>0</v>
      </c>
      <c r="E464" s="325"/>
    </row>
    <row r="465" spans="1:5" hidden="1">
      <c r="A465" s="337" t="s">
        <v>64</v>
      </c>
      <c r="B465" s="338" t="s">
        <v>151</v>
      </c>
      <c r="C465" s="336" t="s">
        <v>152</v>
      </c>
      <c r="D465" s="340">
        <f>+D569</f>
        <v>0</v>
      </c>
      <c r="E465" s="325"/>
    </row>
    <row r="466" spans="1:5" hidden="1">
      <c r="A466" s="337" t="s">
        <v>64</v>
      </c>
      <c r="B466" s="338" t="s">
        <v>291</v>
      </c>
      <c r="C466" s="336" t="s">
        <v>315</v>
      </c>
      <c r="D466" s="340">
        <f>+D570</f>
        <v>0</v>
      </c>
      <c r="E466" s="325"/>
    </row>
    <row r="467" spans="1:5" hidden="1">
      <c r="B467" s="327"/>
      <c r="C467" s="318"/>
      <c r="D467" s="328"/>
      <c r="E467" s="319"/>
    </row>
    <row r="468" spans="1:5" hidden="1">
      <c r="B468" s="327"/>
      <c r="C468" s="318"/>
      <c r="D468" s="328"/>
      <c r="E468" s="319"/>
    </row>
    <row r="469" spans="1:5" hidden="1">
      <c r="A469" s="341" t="s">
        <v>547</v>
      </c>
      <c r="B469" s="316">
        <v>3</v>
      </c>
      <c r="C469" s="317" t="s">
        <v>548</v>
      </c>
      <c r="D469" s="328"/>
      <c r="E469" s="319">
        <f>+D471</f>
        <v>0</v>
      </c>
    </row>
    <row r="470" spans="1:5" hidden="1">
      <c r="B470" s="327"/>
      <c r="C470" s="318"/>
      <c r="D470" s="328"/>
      <c r="E470" s="319"/>
    </row>
    <row r="471" spans="1:5" hidden="1">
      <c r="A471" s="330" t="s">
        <v>547</v>
      </c>
      <c r="B471" s="331">
        <v>3.02</v>
      </c>
      <c r="C471" s="342" t="s">
        <v>549</v>
      </c>
      <c r="D471" s="324">
        <f>+D472</f>
        <v>0</v>
      </c>
      <c r="E471" s="319"/>
    </row>
    <row r="472" spans="1:5" ht="20.399999999999999" hidden="1">
      <c r="A472" s="337" t="s">
        <v>547</v>
      </c>
      <c r="B472" s="307" t="s">
        <v>550</v>
      </c>
      <c r="C472" s="336" t="s">
        <v>551</v>
      </c>
      <c r="D472" s="328">
        <f>+D518</f>
        <v>0</v>
      </c>
      <c r="E472" s="319"/>
    </row>
    <row r="473" spans="1:5" hidden="1">
      <c r="A473" s="337"/>
      <c r="B473" s="338"/>
      <c r="C473" s="336"/>
      <c r="D473" s="328"/>
      <c r="E473" s="319"/>
    </row>
    <row r="474" spans="1:5">
      <c r="B474" s="327"/>
      <c r="C474" s="318"/>
      <c r="D474" s="328"/>
      <c r="E474" s="319"/>
    </row>
    <row r="475" spans="1:5">
      <c r="A475" s="351">
        <v>2</v>
      </c>
      <c r="B475" s="345">
        <v>5</v>
      </c>
      <c r="C475" s="346" t="s">
        <v>157</v>
      </c>
      <c r="D475" s="352"/>
      <c r="E475" s="352">
        <f>+D477+D484</f>
        <v>64600000</v>
      </c>
    </row>
    <row r="476" spans="1:5">
      <c r="A476" s="330"/>
      <c r="B476" s="331"/>
      <c r="C476" s="332"/>
      <c r="D476" s="328"/>
      <c r="E476" s="329"/>
    </row>
    <row r="477" spans="1:5">
      <c r="A477" s="330" t="s">
        <v>158</v>
      </c>
      <c r="B477" s="331" t="s">
        <v>159</v>
      </c>
      <c r="C477" s="332" t="s">
        <v>160</v>
      </c>
      <c r="D477" s="353">
        <f>SUM(D478:D482)</f>
        <v>64600000</v>
      </c>
      <c r="E477" s="329"/>
    </row>
    <row r="478" spans="1:5">
      <c r="A478" s="335" t="s">
        <v>158</v>
      </c>
      <c r="B478" s="307" t="s">
        <v>221</v>
      </c>
      <c r="C478" s="336" t="s">
        <v>222</v>
      </c>
      <c r="D478" s="328">
        <f>+D542+D571+D519</f>
        <v>64400000</v>
      </c>
      <c r="E478" s="329"/>
    </row>
    <row r="479" spans="1:5">
      <c r="A479" s="335" t="s">
        <v>158</v>
      </c>
      <c r="B479" s="307" t="s">
        <v>161</v>
      </c>
      <c r="C479" s="336" t="s">
        <v>162</v>
      </c>
      <c r="D479" s="328">
        <f>+D572+D520</f>
        <v>200000</v>
      </c>
      <c r="E479" s="329"/>
    </row>
    <row r="480" spans="1:5" hidden="1">
      <c r="A480" s="335" t="s">
        <v>158</v>
      </c>
      <c r="B480" s="307" t="s">
        <v>165</v>
      </c>
      <c r="C480" s="336" t="s">
        <v>166</v>
      </c>
      <c r="D480" s="328">
        <f>+D573</f>
        <v>0</v>
      </c>
      <c r="E480" s="329"/>
    </row>
    <row r="481" spans="1:5" hidden="1">
      <c r="A481" s="335" t="s">
        <v>158</v>
      </c>
      <c r="B481" s="307" t="s">
        <v>167</v>
      </c>
      <c r="C481" s="336" t="s">
        <v>168</v>
      </c>
      <c r="D481" s="328">
        <f>+D574</f>
        <v>0</v>
      </c>
      <c r="E481" s="319"/>
    </row>
    <row r="482" spans="1:5" hidden="1">
      <c r="A482" s="335" t="s">
        <v>158</v>
      </c>
      <c r="B482" s="307" t="s">
        <v>372</v>
      </c>
      <c r="C482" s="336" t="s">
        <v>373</v>
      </c>
      <c r="D482" s="328">
        <f>+D575</f>
        <v>0</v>
      </c>
      <c r="E482" s="319"/>
    </row>
    <row r="483" spans="1:5" hidden="1">
      <c r="A483" s="335"/>
      <c r="C483" s="336"/>
      <c r="D483" s="328"/>
      <c r="E483" s="319"/>
    </row>
    <row r="484" spans="1:5" hidden="1">
      <c r="A484" s="330"/>
      <c r="B484" s="331" t="s">
        <v>171</v>
      </c>
      <c r="C484" s="332" t="s">
        <v>172</v>
      </c>
      <c r="D484" s="353">
        <f>+D485</f>
        <v>0</v>
      </c>
      <c r="E484" s="319"/>
    </row>
    <row r="485" spans="1:5" hidden="1">
      <c r="A485" s="335" t="s">
        <v>173</v>
      </c>
      <c r="B485" s="307" t="s">
        <v>174</v>
      </c>
      <c r="C485" s="336" t="s">
        <v>175</v>
      </c>
      <c r="D485" s="328">
        <f>+D521</f>
        <v>0</v>
      </c>
      <c r="E485" s="319"/>
    </row>
    <row r="486" spans="1:5">
      <c r="B486" s="327"/>
      <c r="C486" s="318"/>
      <c r="D486" s="328"/>
      <c r="E486" s="319"/>
    </row>
    <row r="487" spans="1:5">
      <c r="B487" s="327"/>
      <c r="C487" s="68"/>
      <c r="D487" s="328"/>
      <c r="E487" s="319"/>
    </row>
    <row r="488" spans="1:5" ht="12">
      <c r="B488" s="311"/>
      <c r="C488" s="312" t="s">
        <v>552</v>
      </c>
      <c r="D488" s="352"/>
      <c r="E488" s="374">
        <f>SUM(E401:E486)</f>
        <v>156799999.99845067</v>
      </c>
    </row>
    <row r="489" spans="1:5">
      <c r="B489" s="311"/>
      <c r="E489" s="328"/>
    </row>
    <row r="490" spans="1:5">
      <c r="B490" s="350"/>
      <c r="C490" s="68"/>
      <c r="D490" s="68"/>
      <c r="E490" s="68"/>
    </row>
    <row r="491" spans="1:5" ht="12">
      <c r="B491" s="316"/>
      <c r="C491" s="380" t="s">
        <v>260</v>
      </c>
      <c r="D491" s="368" t="s">
        <v>261</v>
      </c>
      <c r="E491" s="365"/>
    </row>
    <row r="492" spans="1:5" ht="12">
      <c r="B492" s="381"/>
      <c r="C492" s="382"/>
      <c r="D492" s="383"/>
      <c r="E492" s="365"/>
    </row>
    <row r="493" spans="1:5" ht="12" hidden="1">
      <c r="B493" s="384" t="s">
        <v>29</v>
      </c>
      <c r="C493" s="318" t="s">
        <v>30</v>
      </c>
      <c r="D493" s="385"/>
      <c r="E493" s="365"/>
    </row>
    <row r="494" spans="1:5" ht="12">
      <c r="B494" s="705" t="s">
        <v>31</v>
      </c>
      <c r="C494" s="706" t="s">
        <v>32</v>
      </c>
      <c r="D494" s="385">
        <v>10155985.52</v>
      </c>
      <c r="E494" s="365"/>
    </row>
    <row r="495" spans="1:5" ht="12" hidden="1">
      <c r="B495" s="384" t="s">
        <v>37</v>
      </c>
      <c r="C495" s="318" t="s">
        <v>38</v>
      </c>
      <c r="D495" s="385">
        <v>0</v>
      </c>
      <c r="E495" s="365"/>
    </row>
    <row r="496" spans="1:5" ht="12" hidden="1">
      <c r="B496" s="384" t="s">
        <v>43</v>
      </c>
      <c r="C496" s="318" t="s">
        <v>44</v>
      </c>
      <c r="D496" s="385">
        <v>0</v>
      </c>
      <c r="E496" s="365"/>
    </row>
    <row r="497" spans="2:5" ht="12" hidden="1">
      <c r="B497" s="384" t="s">
        <v>227</v>
      </c>
      <c r="C497" s="318" t="s">
        <v>228</v>
      </c>
      <c r="D497" s="385">
        <v>0</v>
      </c>
      <c r="E497" s="365"/>
    </row>
    <row r="498" spans="2:5" ht="12">
      <c r="B498" s="384" t="s">
        <v>45</v>
      </c>
      <c r="C498" s="318" t="s">
        <v>46</v>
      </c>
      <c r="D498" s="385">
        <f>(D493+D494+D495+D496+D497+D499+D500)/12</f>
        <v>846332.12666666659</v>
      </c>
      <c r="E498" s="365"/>
    </row>
    <row r="499" spans="2:5" ht="12" hidden="1">
      <c r="B499" s="384" t="s">
        <v>47</v>
      </c>
      <c r="C499" s="318" t="s">
        <v>48</v>
      </c>
      <c r="D499" s="385">
        <v>0</v>
      </c>
      <c r="E499" s="365"/>
    </row>
    <row r="500" spans="2:5" ht="12" hidden="1">
      <c r="B500" s="386" t="s">
        <v>342</v>
      </c>
      <c r="C500" s="305" t="s">
        <v>343</v>
      </c>
      <c r="D500" s="389">
        <v>0</v>
      </c>
      <c r="E500" s="365"/>
    </row>
    <row r="501" spans="2:5" ht="20.399999999999999">
      <c r="B501" s="388" t="s">
        <v>52</v>
      </c>
      <c r="C501" s="336" t="s">
        <v>262</v>
      </c>
      <c r="D501" s="389">
        <f>+(D493+D495+D496+D494+D497+D500)*9.25%</f>
        <v>939428.66059999994</v>
      </c>
      <c r="E501" s="365"/>
    </row>
    <row r="502" spans="2:5" ht="20.399999999999999">
      <c r="B502" s="388" t="s">
        <v>54</v>
      </c>
      <c r="C502" s="336" t="s">
        <v>55</v>
      </c>
      <c r="D502" s="389">
        <f>+(D493+D495+D496+D494+D497+D500)*0.5%</f>
        <v>50779.927599999995</v>
      </c>
      <c r="E502" s="365"/>
    </row>
    <row r="503" spans="2:5" ht="20.399999999999999">
      <c r="B503" s="388" t="s">
        <v>58</v>
      </c>
      <c r="C503" s="336" t="s">
        <v>59</v>
      </c>
      <c r="D503" s="389">
        <f>+(D493+D495+D496+D494+D497+D500)*5.42%</f>
        <v>550454.41518399992</v>
      </c>
      <c r="E503" s="365"/>
    </row>
    <row r="504" spans="2:5" ht="20.399999999999999">
      <c r="B504" s="388" t="s">
        <v>60</v>
      </c>
      <c r="C504" s="336" t="s">
        <v>263</v>
      </c>
      <c r="D504" s="389">
        <f>+(D493+D495+D496+D494+D497+D500)*3%</f>
        <v>304679.56559999997</v>
      </c>
      <c r="E504" s="365"/>
    </row>
    <row r="505" spans="2:5" ht="12">
      <c r="B505" s="388" t="s">
        <v>62</v>
      </c>
      <c r="C505" s="336" t="s">
        <v>63</v>
      </c>
      <c r="D505" s="389">
        <f>+(D493+D495+D496+D494+D497+D500)*1.5%</f>
        <v>152339.78279999999</v>
      </c>
      <c r="E505" s="365"/>
    </row>
    <row r="506" spans="2:5" ht="12" hidden="1">
      <c r="B506" s="386" t="s">
        <v>74</v>
      </c>
      <c r="C506" s="336" t="s">
        <v>75</v>
      </c>
      <c r="D506" s="389">
        <v>0</v>
      </c>
      <c r="E506" s="365"/>
    </row>
    <row r="507" spans="2:5" ht="12">
      <c r="B507" s="386" t="s">
        <v>207</v>
      </c>
      <c r="C507" s="336" t="s">
        <v>310</v>
      </c>
      <c r="D507" s="389">
        <v>5000000</v>
      </c>
      <c r="E507" s="365"/>
    </row>
    <row r="508" spans="2:5" ht="12" hidden="1">
      <c r="B508" s="386" t="s">
        <v>95</v>
      </c>
      <c r="C508" s="336" t="s">
        <v>96</v>
      </c>
      <c r="D508" s="387">
        <v>0</v>
      </c>
      <c r="E508" s="365"/>
    </row>
    <row r="509" spans="2:5" ht="12" hidden="1">
      <c r="B509" s="390" t="s">
        <v>97</v>
      </c>
      <c r="C509" s="391" t="s">
        <v>98</v>
      </c>
      <c r="D509" s="392">
        <v>0</v>
      </c>
      <c r="E509" s="365"/>
    </row>
    <row r="510" spans="2:5" ht="12">
      <c r="B510" s="386" t="s">
        <v>252</v>
      </c>
      <c r="C510" s="336" t="s">
        <v>253</v>
      </c>
      <c r="D510" s="389">
        <v>29000000</v>
      </c>
      <c r="E510" s="365"/>
    </row>
    <row r="511" spans="2:5" ht="12" hidden="1">
      <c r="B511" s="386" t="s">
        <v>545</v>
      </c>
      <c r="C511" s="336" t="s">
        <v>546</v>
      </c>
      <c r="D511" s="389">
        <v>0</v>
      </c>
      <c r="E511" s="365"/>
    </row>
    <row r="512" spans="2:5" ht="12" hidden="1">
      <c r="B512" s="386" t="s">
        <v>125</v>
      </c>
      <c r="C512" s="336" t="s">
        <v>126</v>
      </c>
      <c r="D512" s="387">
        <v>0</v>
      </c>
      <c r="E512" s="365"/>
    </row>
    <row r="513" spans="2:5" ht="12" hidden="1">
      <c r="B513" s="386" t="s">
        <v>135</v>
      </c>
      <c r="C513" s="336" t="s">
        <v>136</v>
      </c>
      <c r="D513" s="387">
        <v>0</v>
      </c>
      <c r="E513" s="365"/>
    </row>
    <row r="514" spans="2:5" ht="12" hidden="1">
      <c r="B514" s="386" t="s">
        <v>254</v>
      </c>
      <c r="C514" s="336" t="s">
        <v>255</v>
      </c>
      <c r="D514" s="389">
        <v>0</v>
      </c>
      <c r="E514" s="365"/>
    </row>
    <row r="515" spans="2:5" ht="12">
      <c r="B515" s="386" t="s">
        <v>240</v>
      </c>
      <c r="C515" s="336" t="s">
        <v>241</v>
      </c>
      <c r="D515" s="389">
        <v>45000000</v>
      </c>
      <c r="E515" s="365"/>
    </row>
    <row r="516" spans="2:5" ht="12">
      <c r="B516" s="386" t="s">
        <v>141</v>
      </c>
      <c r="C516" s="336" t="s">
        <v>142</v>
      </c>
      <c r="D516" s="389">
        <v>200000</v>
      </c>
      <c r="E516" s="365"/>
    </row>
    <row r="517" spans="2:5" ht="12" hidden="1">
      <c r="B517" s="386" t="s">
        <v>143</v>
      </c>
      <c r="C517" s="336" t="s">
        <v>144</v>
      </c>
      <c r="D517" s="389">
        <v>0</v>
      </c>
      <c r="E517" s="365"/>
    </row>
    <row r="518" spans="2:5" ht="20.399999999999999" hidden="1">
      <c r="B518" s="386" t="s">
        <v>550</v>
      </c>
      <c r="C518" s="336" t="s">
        <v>551</v>
      </c>
      <c r="D518" s="389">
        <v>0</v>
      </c>
      <c r="E518" s="365"/>
    </row>
    <row r="519" spans="2:5" ht="12">
      <c r="B519" s="386" t="s">
        <v>221</v>
      </c>
      <c r="C519" s="336" t="s">
        <v>222</v>
      </c>
      <c r="D519" s="389">
        <f>3200000+61200000</f>
        <v>64400000</v>
      </c>
      <c r="E519" s="365"/>
    </row>
    <row r="520" spans="2:5" ht="12">
      <c r="B520" s="386" t="s">
        <v>161</v>
      </c>
      <c r="C520" s="336" t="s">
        <v>815</v>
      </c>
      <c r="D520" s="387">
        <v>200000</v>
      </c>
      <c r="E520" s="365"/>
    </row>
    <row r="521" spans="2:5" ht="12" hidden="1">
      <c r="B521" s="386" t="s">
        <v>174</v>
      </c>
      <c r="C521" s="336" t="s">
        <v>175</v>
      </c>
      <c r="D521" s="387">
        <v>0</v>
      </c>
      <c r="E521" s="365"/>
    </row>
    <row r="522" spans="2:5" ht="12">
      <c r="B522" s="384"/>
      <c r="C522" s="393" t="s">
        <v>265</v>
      </c>
      <c r="D522" s="394">
        <f>SUM(D492:D521)</f>
        <v>156799999.99845067</v>
      </c>
      <c r="E522" s="365"/>
    </row>
    <row r="523" spans="2:5" ht="12">
      <c r="B523" s="395"/>
      <c r="C523" s="396"/>
      <c r="D523" s="397"/>
      <c r="E523" s="365"/>
    </row>
    <row r="524" spans="2:5" ht="12" hidden="1">
      <c r="B524" s="327"/>
      <c r="C524" s="318"/>
      <c r="D524" s="328"/>
      <c r="E524" s="365"/>
    </row>
    <row r="525" spans="2:5" ht="12" hidden="1">
      <c r="B525" s="311"/>
      <c r="C525" s="312"/>
      <c r="D525" s="364"/>
      <c r="E525" s="365"/>
    </row>
    <row r="526" spans="2:5" ht="12" hidden="1">
      <c r="B526" s="316"/>
      <c r="C526" s="380" t="s">
        <v>266</v>
      </c>
      <c r="D526" s="368" t="s">
        <v>267</v>
      </c>
      <c r="E526" s="365"/>
    </row>
    <row r="527" spans="2:5" hidden="1">
      <c r="B527" s="398"/>
      <c r="C527" s="399"/>
      <c r="D527" s="400"/>
      <c r="E527" s="352"/>
    </row>
    <row r="528" spans="2:5" hidden="1">
      <c r="B528" s="384" t="s">
        <v>29</v>
      </c>
      <c r="C528" s="318" t="s">
        <v>30</v>
      </c>
      <c r="D528" s="385"/>
      <c r="E528" s="352"/>
    </row>
    <row r="529" spans="2:5" ht="12" hidden="1">
      <c r="B529" s="384" t="s">
        <v>43</v>
      </c>
      <c r="C529" s="318" t="s">
        <v>44</v>
      </c>
      <c r="D529" s="389">
        <v>0</v>
      </c>
      <c r="E529" s="365"/>
    </row>
    <row r="530" spans="2:5" hidden="1">
      <c r="B530" s="384" t="s">
        <v>227</v>
      </c>
      <c r="C530" s="318" t="s">
        <v>228</v>
      </c>
      <c r="D530" s="389">
        <v>0</v>
      </c>
      <c r="E530" s="352"/>
    </row>
    <row r="531" spans="2:5" ht="12" hidden="1">
      <c r="B531" s="384" t="s">
        <v>45</v>
      </c>
      <c r="C531" s="318" t="s">
        <v>46</v>
      </c>
      <c r="D531" s="389"/>
      <c r="E531" s="365"/>
    </row>
    <row r="532" spans="2:5" ht="12" hidden="1">
      <c r="B532" s="384" t="s">
        <v>47</v>
      </c>
      <c r="C532" s="318" t="s">
        <v>48</v>
      </c>
      <c r="D532" s="389">
        <v>0</v>
      </c>
      <c r="E532" s="365"/>
    </row>
    <row r="533" spans="2:5" ht="12" hidden="1">
      <c r="B533" s="386" t="s">
        <v>342</v>
      </c>
      <c r="C533" s="305" t="s">
        <v>343</v>
      </c>
      <c r="D533" s="389">
        <v>0</v>
      </c>
      <c r="E533" s="365"/>
    </row>
    <row r="534" spans="2:5" ht="20.399999999999999" hidden="1">
      <c r="B534" s="388" t="s">
        <v>52</v>
      </c>
      <c r="C534" s="336" t="s">
        <v>262</v>
      </c>
      <c r="D534" s="389">
        <f>+(D528+D529+D530+D532+D533)*9.25%</f>
        <v>0</v>
      </c>
      <c r="E534" s="365"/>
    </row>
    <row r="535" spans="2:5" ht="20.399999999999999" hidden="1">
      <c r="B535" s="388" t="s">
        <v>54</v>
      </c>
      <c r="C535" s="336" t="s">
        <v>55</v>
      </c>
      <c r="D535" s="389">
        <f>+(D528+D529+D530+D532+D533)*0.5%</f>
        <v>0</v>
      </c>
      <c r="E535" s="365"/>
    </row>
    <row r="536" spans="2:5" ht="20.399999999999999" hidden="1">
      <c r="B536" s="388" t="s">
        <v>58</v>
      </c>
      <c r="C536" s="336" t="s">
        <v>59</v>
      </c>
      <c r="D536" s="389">
        <f>+(D528+D529+D530+D532+D533)*5.42%</f>
        <v>0</v>
      </c>
      <c r="E536" s="365"/>
    </row>
    <row r="537" spans="2:5" ht="20.399999999999999" hidden="1">
      <c r="B537" s="388" t="s">
        <v>60</v>
      </c>
      <c r="C537" s="336" t="s">
        <v>263</v>
      </c>
      <c r="D537" s="389">
        <f>+(D528+D529+D530+D532+D533)*3%</f>
        <v>0</v>
      </c>
      <c r="E537" s="365"/>
    </row>
    <row r="538" spans="2:5" ht="13.2" hidden="1" customHeight="1">
      <c r="B538" s="388" t="s">
        <v>62</v>
      </c>
      <c r="C538" s="336" t="s">
        <v>63</v>
      </c>
      <c r="D538" s="387">
        <f>+(D528+D529+D530+D532+D533)*1.5%</f>
        <v>0</v>
      </c>
      <c r="E538" s="365"/>
    </row>
    <row r="539" spans="2:5" ht="13.2" hidden="1" customHeight="1">
      <c r="B539" s="390" t="s">
        <v>252</v>
      </c>
      <c r="C539" s="391" t="s">
        <v>253</v>
      </c>
      <c r="D539" s="401">
        <v>0</v>
      </c>
      <c r="E539" s="365"/>
    </row>
    <row r="540" spans="2:5" ht="13.2" hidden="1" customHeight="1">
      <c r="B540" s="388" t="s">
        <v>135</v>
      </c>
      <c r="C540" s="336" t="s">
        <v>136</v>
      </c>
      <c r="D540" s="387">
        <v>0</v>
      </c>
      <c r="E540" s="365"/>
    </row>
    <row r="541" spans="2:5" ht="13.2" hidden="1" customHeight="1">
      <c r="B541" s="388" t="s">
        <v>141</v>
      </c>
      <c r="C541" s="336" t="s">
        <v>142</v>
      </c>
      <c r="D541" s="389">
        <v>0</v>
      </c>
      <c r="E541" s="365"/>
    </row>
    <row r="542" spans="2:5" ht="13.2" hidden="1" customHeight="1">
      <c r="B542" s="388" t="s">
        <v>221</v>
      </c>
      <c r="C542" s="336" t="s">
        <v>222</v>
      </c>
      <c r="D542" s="387">
        <v>0</v>
      </c>
      <c r="E542" s="365"/>
    </row>
    <row r="543" spans="2:5" ht="12" hidden="1">
      <c r="B543" s="388"/>
      <c r="C543" s="393" t="s">
        <v>265</v>
      </c>
      <c r="D543" s="402">
        <f>SUM(D528:D542)</f>
        <v>0</v>
      </c>
      <c r="E543" s="365"/>
    </row>
    <row r="544" spans="2:5" ht="12" hidden="1">
      <c r="B544" s="403"/>
      <c r="C544" s="404"/>
      <c r="D544" s="405"/>
      <c r="E544" s="365"/>
    </row>
    <row r="545" spans="2:5" hidden="1">
      <c r="B545" s="311"/>
      <c r="C545" s="312"/>
      <c r="D545" s="364"/>
      <c r="E545" s="352"/>
    </row>
    <row r="546" spans="2:5" hidden="1">
      <c r="B546" s="327"/>
      <c r="C546" s="318"/>
      <c r="D546" s="328"/>
    </row>
    <row r="547" spans="2:5" hidden="1">
      <c r="B547" s="406"/>
      <c r="C547" s="407" t="s">
        <v>553</v>
      </c>
      <c r="D547" s="368" t="s">
        <v>269</v>
      </c>
    </row>
    <row r="548" spans="2:5" hidden="1">
      <c r="B548" s="408"/>
      <c r="C548" s="409"/>
      <c r="D548" s="410"/>
    </row>
    <row r="549" spans="2:5" hidden="1">
      <c r="B549" s="384" t="s">
        <v>37</v>
      </c>
      <c r="C549" s="318" t="s">
        <v>38</v>
      </c>
      <c r="D549" s="411">
        <v>0</v>
      </c>
    </row>
    <row r="550" spans="2:5" hidden="1">
      <c r="B550" s="384" t="s">
        <v>43</v>
      </c>
      <c r="C550" s="318" t="s">
        <v>44</v>
      </c>
      <c r="D550" s="389">
        <v>0</v>
      </c>
    </row>
    <row r="551" spans="2:5" hidden="1">
      <c r="B551" s="384" t="s">
        <v>227</v>
      </c>
      <c r="C551" s="318" t="s">
        <v>228</v>
      </c>
      <c r="D551" s="389">
        <v>0</v>
      </c>
    </row>
    <row r="552" spans="2:5" hidden="1">
      <c r="B552" s="384" t="s">
        <v>45</v>
      </c>
      <c r="C552" s="318" t="s">
        <v>46</v>
      </c>
      <c r="D552" s="389">
        <f>(D549+D550+D551+D553+D554)/12</f>
        <v>0</v>
      </c>
    </row>
    <row r="553" spans="2:5" hidden="1">
      <c r="B553" s="384" t="s">
        <v>47</v>
      </c>
      <c r="C553" s="318" t="s">
        <v>48</v>
      </c>
      <c r="D553" s="389">
        <v>0</v>
      </c>
    </row>
    <row r="554" spans="2:5" hidden="1">
      <c r="B554" s="386" t="s">
        <v>342</v>
      </c>
      <c r="C554" s="305" t="s">
        <v>343</v>
      </c>
      <c r="D554" s="389">
        <v>0</v>
      </c>
    </row>
    <row r="555" spans="2:5" ht="20.399999999999999" hidden="1">
      <c r="B555" s="388" t="s">
        <v>52</v>
      </c>
      <c r="C555" s="336" t="s">
        <v>262</v>
      </c>
      <c r="D555" s="389">
        <f>(D549+D550+D551+D553+D554)*9.25%</f>
        <v>0</v>
      </c>
    </row>
    <row r="556" spans="2:5" ht="20.399999999999999" hidden="1">
      <c r="B556" s="388" t="s">
        <v>54</v>
      </c>
      <c r="C556" s="336" t="s">
        <v>55</v>
      </c>
      <c r="D556" s="389">
        <f>(D549+D551+D550+D553+D554)*0.5%</f>
        <v>0</v>
      </c>
    </row>
    <row r="557" spans="2:5" ht="20.399999999999999" hidden="1">
      <c r="B557" s="388" t="s">
        <v>58</v>
      </c>
      <c r="C557" s="336" t="s">
        <v>59</v>
      </c>
      <c r="D557" s="389">
        <f>(D549+D550+D551+D553+D554)*5.42%</f>
        <v>0</v>
      </c>
    </row>
    <row r="558" spans="2:5" ht="20.399999999999999" hidden="1">
      <c r="B558" s="388" t="s">
        <v>60</v>
      </c>
      <c r="C558" s="336" t="s">
        <v>263</v>
      </c>
      <c r="D558" s="389">
        <f>(D549+D550+D551+D553+D554)*3%</f>
        <v>0</v>
      </c>
    </row>
    <row r="559" spans="2:5" hidden="1">
      <c r="B559" s="388" t="s">
        <v>62</v>
      </c>
      <c r="C559" s="336" t="s">
        <v>63</v>
      </c>
      <c r="D559" s="389">
        <f>(D549+D550+D551+D553+D554)*1.5%</f>
        <v>0</v>
      </c>
    </row>
    <row r="560" spans="2:5" ht="20.399999999999999" hidden="1">
      <c r="B560" s="388" t="s">
        <v>108</v>
      </c>
      <c r="C560" s="336" t="s">
        <v>109</v>
      </c>
      <c r="D560" s="389">
        <v>0</v>
      </c>
    </row>
    <row r="561" spans="2:5" ht="20.399999999999999" hidden="1">
      <c r="B561" s="412" t="s">
        <v>114</v>
      </c>
      <c r="C561" s="336" t="s">
        <v>115</v>
      </c>
      <c r="D561" s="413">
        <v>0</v>
      </c>
    </row>
    <row r="562" spans="2:5" hidden="1">
      <c r="B562" s="412" t="s">
        <v>218</v>
      </c>
      <c r="C562" s="336" t="s">
        <v>219</v>
      </c>
      <c r="D562" s="413">
        <v>0</v>
      </c>
    </row>
    <row r="563" spans="2:5" hidden="1">
      <c r="B563" s="412" t="s">
        <v>133</v>
      </c>
      <c r="C563" s="336" t="s">
        <v>134</v>
      </c>
      <c r="D563" s="413">
        <v>0</v>
      </c>
    </row>
    <row r="564" spans="2:5" hidden="1">
      <c r="B564" s="412" t="s">
        <v>135</v>
      </c>
      <c r="C564" s="336" t="s">
        <v>432</v>
      </c>
      <c r="D564" s="413">
        <v>0</v>
      </c>
    </row>
    <row r="565" spans="2:5" hidden="1">
      <c r="B565" s="412" t="s">
        <v>254</v>
      </c>
      <c r="C565" s="336" t="s">
        <v>255</v>
      </c>
      <c r="D565" s="413">
        <v>0</v>
      </c>
    </row>
    <row r="566" spans="2:5" hidden="1">
      <c r="B566" s="412" t="s">
        <v>240</v>
      </c>
      <c r="C566" s="336" t="s">
        <v>241</v>
      </c>
      <c r="D566" s="413">
        <v>0</v>
      </c>
    </row>
    <row r="567" spans="2:5" ht="20.399999999999999" hidden="1">
      <c r="B567" s="412" t="s">
        <v>256</v>
      </c>
      <c r="C567" s="336" t="s">
        <v>270</v>
      </c>
      <c r="D567" s="413">
        <v>0</v>
      </c>
    </row>
    <row r="568" spans="2:5" hidden="1">
      <c r="B568" s="412" t="s">
        <v>141</v>
      </c>
      <c r="C568" s="308" t="s">
        <v>142</v>
      </c>
      <c r="D568" s="413">
        <v>0</v>
      </c>
    </row>
    <row r="569" spans="2:5" hidden="1">
      <c r="B569" s="412" t="s">
        <v>151</v>
      </c>
      <c r="C569" s="308" t="s">
        <v>152</v>
      </c>
      <c r="D569" s="413">
        <v>0</v>
      </c>
    </row>
    <row r="570" spans="2:5" hidden="1">
      <c r="B570" s="412" t="s">
        <v>291</v>
      </c>
      <c r="C570" s="308" t="s">
        <v>315</v>
      </c>
      <c r="D570" s="413">
        <v>0</v>
      </c>
    </row>
    <row r="571" spans="2:5" hidden="1">
      <c r="B571" s="412" t="s">
        <v>221</v>
      </c>
      <c r="C571" s="308" t="s">
        <v>222</v>
      </c>
      <c r="D571" s="413">
        <v>0</v>
      </c>
    </row>
    <row r="572" spans="2:5" hidden="1">
      <c r="B572" s="412" t="s">
        <v>161</v>
      </c>
      <c r="C572" s="308" t="s">
        <v>162</v>
      </c>
      <c r="D572" s="413">
        <v>0</v>
      </c>
    </row>
    <row r="573" spans="2:5" hidden="1">
      <c r="B573" s="412" t="s">
        <v>165</v>
      </c>
      <c r="C573" s="308" t="s">
        <v>166</v>
      </c>
      <c r="D573" s="413">
        <v>0</v>
      </c>
    </row>
    <row r="574" spans="2:5" ht="12" hidden="1">
      <c r="B574" s="412" t="s">
        <v>167</v>
      </c>
      <c r="C574" s="308" t="s">
        <v>168</v>
      </c>
      <c r="D574" s="413">
        <v>0</v>
      </c>
      <c r="E574" s="365"/>
    </row>
    <row r="575" spans="2:5" ht="12" hidden="1">
      <c r="B575" s="412" t="s">
        <v>372</v>
      </c>
      <c r="C575" s="308" t="s">
        <v>373</v>
      </c>
      <c r="D575" s="414">
        <v>0</v>
      </c>
      <c r="E575" s="365"/>
    </row>
    <row r="576" spans="2:5" ht="12" hidden="1">
      <c r="B576" s="415"/>
      <c r="C576" s="311" t="s">
        <v>265</v>
      </c>
      <c r="D576" s="416">
        <f>SUM(D549:D575)</f>
        <v>0</v>
      </c>
      <c r="E576" s="365"/>
    </row>
    <row r="577" spans="1:5" ht="12" hidden="1">
      <c r="B577" s="417"/>
      <c r="C577" s="418"/>
      <c r="D577" s="419"/>
      <c r="E577" s="365"/>
    </row>
    <row r="578" spans="1:5" ht="12">
      <c r="B578" s="311"/>
      <c r="C578" s="312"/>
      <c r="D578" s="364"/>
      <c r="E578" s="365"/>
    </row>
    <row r="579" spans="1:5" ht="12">
      <c r="B579" s="311"/>
      <c r="C579" s="312"/>
      <c r="D579" s="364"/>
      <c r="E579" s="365"/>
    </row>
    <row r="580" spans="1:5" ht="12">
      <c r="B580" s="311"/>
      <c r="C580" s="312"/>
      <c r="D580" s="364"/>
      <c r="E580" s="365"/>
    </row>
    <row r="581" spans="1:5" ht="12">
      <c r="B581" s="311"/>
      <c r="C581" s="312"/>
      <c r="D581" s="364"/>
      <c r="E581" s="365"/>
    </row>
    <row r="582" spans="1:5" ht="12">
      <c r="B582" s="311"/>
      <c r="C582" s="312"/>
      <c r="D582" s="364"/>
      <c r="E582" s="365"/>
    </row>
    <row r="583" spans="1:5" ht="12" hidden="1">
      <c r="B583" s="420" t="s">
        <v>554</v>
      </c>
      <c r="D583" s="368" t="s">
        <v>273</v>
      </c>
      <c r="E583" s="365"/>
    </row>
    <row r="584" spans="1:5" ht="12" hidden="1">
      <c r="B584" s="311"/>
      <c r="E584" s="365"/>
    </row>
    <row r="585" spans="1:5" hidden="1">
      <c r="A585" s="315" t="s">
        <v>23</v>
      </c>
      <c r="B585" s="316" t="s">
        <v>24</v>
      </c>
      <c r="C585" s="317" t="s">
        <v>25</v>
      </c>
      <c r="D585" s="318"/>
      <c r="E585" s="319">
        <f>D587+D590+D597+D601</f>
        <v>0</v>
      </c>
    </row>
    <row r="586" spans="1:5" hidden="1">
      <c r="A586" s="315"/>
      <c r="B586" s="316"/>
      <c r="C586" s="317"/>
      <c r="D586" s="355"/>
      <c r="E586" s="319"/>
    </row>
    <row r="587" spans="1:5" hidden="1">
      <c r="A587" s="370" t="s">
        <v>26</v>
      </c>
      <c r="B587" s="331" t="s">
        <v>27</v>
      </c>
      <c r="C587" s="332" t="s">
        <v>28</v>
      </c>
      <c r="D587" s="353">
        <f>+D588+D589</f>
        <v>0</v>
      </c>
      <c r="E587" s="319"/>
    </row>
    <row r="588" spans="1:5" hidden="1">
      <c r="A588" s="315" t="s">
        <v>26</v>
      </c>
      <c r="B588" s="338" t="s">
        <v>29</v>
      </c>
      <c r="C588" s="648" t="s">
        <v>30</v>
      </c>
      <c r="D588" s="376"/>
      <c r="E588" s="319"/>
    </row>
    <row r="589" spans="1:5" ht="12" hidden="1">
      <c r="B589" s="311"/>
      <c r="E589" s="365"/>
    </row>
    <row r="590" spans="1:5" hidden="1">
      <c r="A590" s="370" t="s">
        <v>26</v>
      </c>
      <c r="B590" s="331" t="s">
        <v>41</v>
      </c>
      <c r="C590" s="332" t="s">
        <v>42</v>
      </c>
      <c r="D590" s="353">
        <f>SUM(D591:D595)</f>
        <v>0</v>
      </c>
      <c r="E590" s="319"/>
    </row>
    <row r="591" spans="1:5" hidden="1">
      <c r="A591" s="326" t="s">
        <v>26</v>
      </c>
      <c r="B591" s="327" t="s">
        <v>43</v>
      </c>
      <c r="C591" s="318" t="s">
        <v>533</v>
      </c>
      <c r="D591" s="328">
        <f>+D621</f>
        <v>0</v>
      </c>
      <c r="E591" s="319"/>
    </row>
    <row r="592" spans="1:5" hidden="1">
      <c r="A592" s="337" t="s">
        <v>26</v>
      </c>
      <c r="B592" s="307" t="s">
        <v>227</v>
      </c>
      <c r="C592" s="308" t="s">
        <v>228</v>
      </c>
      <c r="D592" s="328">
        <v>0</v>
      </c>
      <c r="E592" s="319"/>
    </row>
    <row r="593" spans="1:5" hidden="1">
      <c r="A593" s="326" t="s">
        <v>26</v>
      </c>
      <c r="B593" s="327" t="s">
        <v>45</v>
      </c>
      <c r="C593" s="318" t="s">
        <v>46</v>
      </c>
      <c r="D593" s="328">
        <f>+(D588+D592+D594+D595+D591)/12</f>
        <v>0</v>
      </c>
      <c r="E593" s="319"/>
    </row>
    <row r="594" spans="1:5" hidden="1">
      <c r="A594" s="326" t="s">
        <v>26</v>
      </c>
      <c r="B594" s="327" t="s">
        <v>47</v>
      </c>
      <c r="C594" s="318" t="s">
        <v>48</v>
      </c>
      <c r="D594" s="328">
        <v>0</v>
      </c>
      <c r="E594" s="319"/>
    </row>
    <row r="595" spans="1:5" hidden="1">
      <c r="A595" s="67" t="s">
        <v>26</v>
      </c>
      <c r="B595" s="307" t="s">
        <v>342</v>
      </c>
      <c r="C595" s="308" t="s">
        <v>343</v>
      </c>
      <c r="D595" s="328">
        <v>0</v>
      </c>
      <c r="E595" s="319"/>
    </row>
    <row r="596" spans="1:5" hidden="1">
      <c r="B596" s="327"/>
      <c r="C596" s="343"/>
      <c r="D596" s="328"/>
      <c r="E596" s="319"/>
    </row>
    <row r="597" spans="1:5" ht="20.399999999999999" hidden="1">
      <c r="A597" s="370" t="s">
        <v>49</v>
      </c>
      <c r="B597" s="331" t="s">
        <v>50</v>
      </c>
      <c r="C597" s="332" t="s">
        <v>51</v>
      </c>
      <c r="D597" s="353">
        <f>+D598+D599</f>
        <v>0</v>
      </c>
      <c r="E597" s="319"/>
    </row>
    <row r="598" spans="1:5" ht="20.399999999999999" hidden="1">
      <c r="A598" s="335" t="s">
        <v>49</v>
      </c>
      <c r="B598" s="307" t="s">
        <v>52</v>
      </c>
      <c r="C598" s="336" t="s">
        <v>262</v>
      </c>
      <c r="D598" s="328">
        <f>+(D587+D592+D594+D595+D591)*9.25%</f>
        <v>0</v>
      </c>
      <c r="E598" s="319"/>
    </row>
    <row r="599" spans="1:5" ht="20.399999999999999" hidden="1">
      <c r="A599" s="335" t="s">
        <v>49</v>
      </c>
      <c r="B599" s="307" t="s">
        <v>54</v>
      </c>
      <c r="C599" s="336" t="s">
        <v>55</v>
      </c>
      <c r="D599" s="328">
        <f>+(D588+D592+D594+D595+D591)*0.5%</f>
        <v>0</v>
      </c>
      <c r="E599" s="319"/>
    </row>
    <row r="600" spans="1:5" hidden="1">
      <c r="D600" s="328"/>
      <c r="E600" s="319"/>
    </row>
    <row r="601" spans="1:5" ht="20.399999999999999" hidden="1">
      <c r="A601" s="370" t="s">
        <v>49</v>
      </c>
      <c r="B601" s="331" t="s">
        <v>56</v>
      </c>
      <c r="C601" s="332" t="s">
        <v>57</v>
      </c>
      <c r="D601" s="353">
        <f>+D602+D603+D604</f>
        <v>0</v>
      </c>
      <c r="E601" s="319"/>
    </row>
    <row r="602" spans="1:5" ht="20.399999999999999" hidden="1">
      <c r="A602" s="335" t="s">
        <v>49</v>
      </c>
      <c r="B602" s="307" t="s">
        <v>58</v>
      </c>
      <c r="C602" s="336" t="s">
        <v>59</v>
      </c>
      <c r="D602" s="328">
        <f>(D588+D592+D594+D595+D591)*5.42%</f>
        <v>0</v>
      </c>
      <c r="E602" s="319"/>
    </row>
    <row r="603" spans="1:5" ht="20.399999999999999" hidden="1">
      <c r="A603" s="335" t="s">
        <v>49</v>
      </c>
      <c r="B603" s="307" t="s">
        <v>60</v>
      </c>
      <c r="C603" s="336" t="s">
        <v>263</v>
      </c>
      <c r="D603" s="69">
        <f>+(D588+D592+D594+D595+D591)*3%</f>
        <v>0</v>
      </c>
      <c r="E603" s="319"/>
    </row>
    <row r="604" spans="1:5" hidden="1">
      <c r="A604" s="335" t="s">
        <v>49</v>
      </c>
      <c r="B604" s="307" t="s">
        <v>62</v>
      </c>
      <c r="C604" s="308" t="s">
        <v>63</v>
      </c>
      <c r="D604" s="328">
        <f>+(D588+D592+D594+D595+D591)*1.5%</f>
        <v>0</v>
      </c>
      <c r="E604" s="319"/>
    </row>
    <row r="605" spans="1:5" hidden="1">
      <c r="A605" s="335"/>
      <c r="C605" s="336"/>
      <c r="D605" s="328"/>
      <c r="E605" s="319"/>
    </row>
    <row r="606" spans="1:5" ht="12" hidden="1">
      <c r="B606" s="311"/>
      <c r="E606" s="365"/>
    </row>
    <row r="607" spans="1:5" hidden="1">
      <c r="A607" s="315" t="s">
        <v>64</v>
      </c>
      <c r="B607" s="316" t="s">
        <v>205</v>
      </c>
      <c r="C607" s="317" t="s">
        <v>65</v>
      </c>
      <c r="D607" s="318"/>
      <c r="E607" s="319">
        <f>+D609+D612+D615</f>
        <v>0</v>
      </c>
    </row>
    <row r="608" spans="1:5" hidden="1">
      <c r="B608" s="316"/>
      <c r="C608" s="320"/>
      <c r="D608" s="319"/>
      <c r="E608" s="68"/>
    </row>
    <row r="609" spans="1:5" hidden="1">
      <c r="A609" s="370" t="s">
        <v>64</v>
      </c>
      <c r="B609" s="331" t="s">
        <v>72</v>
      </c>
      <c r="C609" s="342" t="s">
        <v>336</v>
      </c>
      <c r="D609" s="353">
        <f>SUM(D610:D610)</f>
        <v>0</v>
      </c>
      <c r="E609" s="68"/>
    </row>
    <row r="610" spans="1:5" hidden="1">
      <c r="A610" s="337" t="s">
        <v>64</v>
      </c>
      <c r="B610" s="338" t="s">
        <v>74</v>
      </c>
      <c r="C610" s="336" t="s">
        <v>75</v>
      </c>
      <c r="D610" s="328">
        <v>0</v>
      </c>
      <c r="E610" s="319"/>
    </row>
    <row r="611" spans="1:5" hidden="1">
      <c r="A611" s="337"/>
      <c r="B611" s="338"/>
      <c r="C611" s="336"/>
      <c r="D611" s="328"/>
      <c r="E611" s="319"/>
    </row>
    <row r="612" spans="1:5" hidden="1">
      <c r="A612" s="370" t="s">
        <v>64</v>
      </c>
      <c r="B612" s="331" t="s">
        <v>89</v>
      </c>
      <c r="C612" s="342" t="s">
        <v>90</v>
      </c>
      <c r="D612" s="353">
        <f>+D613</f>
        <v>0</v>
      </c>
      <c r="E612" s="319"/>
    </row>
    <row r="613" spans="1:5" hidden="1">
      <c r="A613" s="337" t="s">
        <v>64</v>
      </c>
      <c r="B613" s="338" t="s">
        <v>97</v>
      </c>
      <c r="C613" s="336" t="s">
        <v>98</v>
      </c>
      <c r="D613" s="328">
        <v>0</v>
      </c>
      <c r="E613" s="319"/>
    </row>
    <row r="614" spans="1:5" hidden="1">
      <c r="A614" s="337"/>
      <c r="B614" s="338"/>
      <c r="C614" s="336"/>
      <c r="D614" s="328">
        <v>0</v>
      </c>
      <c r="E614" s="319"/>
    </row>
    <row r="615" spans="1:5" hidden="1">
      <c r="A615" s="370" t="s">
        <v>64</v>
      </c>
      <c r="B615" s="331" t="s">
        <v>99</v>
      </c>
      <c r="C615" s="342" t="s">
        <v>280</v>
      </c>
      <c r="D615" s="353">
        <f>+D616</f>
        <v>0</v>
      </c>
      <c r="E615" s="319"/>
    </row>
    <row r="616" spans="1:5" hidden="1">
      <c r="A616" s="337" t="s">
        <v>64</v>
      </c>
      <c r="B616" s="338" t="s">
        <v>101</v>
      </c>
      <c r="C616" s="336" t="s">
        <v>102</v>
      </c>
      <c r="D616" s="328">
        <v>0</v>
      </c>
      <c r="E616" s="319"/>
    </row>
    <row r="617" spans="1:5" hidden="1">
      <c r="A617" s="337"/>
      <c r="B617" s="338"/>
      <c r="C617" s="336"/>
      <c r="D617" s="328"/>
      <c r="E617" s="319"/>
    </row>
    <row r="618" spans="1:5" hidden="1">
      <c r="A618" s="337"/>
      <c r="B618" s="316" t="s">
        <v>3</v>
      </c>
      <c r="C618" s="317" t="s">
        <v>122</v>
      </c>
      <c r="D618" s="328"/>
      <c r="E618" s="319">
        <f>+D620</f>
        <v>0</v>
      </c>
    </row>
    <row r="619" spans="1:5" hidden="1">
      <c r="A619" s="337"/>
      <c r="B619" s="316"/>
      <c r="C619" s="317"/>
      <c r="D619" s="328"/>
      <c r="E619" s="319"/>
    </row>
    <row r="620" spans="1:5" hidden="1">
      <c r="A620" s="370" t="s">
        <v>64</v>
      </c>
      <c r="B620" s="331" t="s">
        <v>123</v>
      </c>
      <c r="C620" s="421" t="s">
        <v>124</v>
      </c>
      <c r="D620" s="353">
        <f>SUM(D621)</f>
        <v>0</v>
      </c>
      <c r="E620" s="342"/>
    </row>
    <row r="621" spans="1:5" hidden="1">
      <c r="A621" s="337" t="s">
        <v>64</v>
      </c>
      <c r="B621" s="338" t="s">
        <v>127</v>
      </c>
      <c r="C621" s="336" t="s">
        <v>128</v>
      </c>
      <c r="D621" s="328">
        <v>0</v>
      </c>
      <c r="E621" s="319"/>
    </row>
    <row r="622" spans="1:5" hidden="1">
      <c r="A622" s="337"/>
      <c r="B622" s="338"/>
      <c r="C622" s="336"/>
      <c r="D622" s="328"/>
      <c r="E622" s="319"/>
    </row>
    <row r="623" spans="1:5" ht="12" hidden="1">
      <c r="B623" s="311"/>
      <c r="C623" s="316"/>
      <c r="D623" s="317"/>
      <c r="E623" s="365"/>
    </row>
    <row r="624" spans="1:5" ht="12" hidden="1">
      <c r="B624" s="311"/>
      <c r="C624" s="312" t="s">
        <v>555</v>
      </c>
      <c r="D624" s="352"/>
      <c r="E624" s="374">
        <f>SUM(E582:E623)</f>
        <v>0</v>
      </c>
    </row>
    <row r="625" spans="1:5" ht="12" hidden="1">
      <c r="B625" s="311"/>
      <c r="C625" s="312"/>
      <c r="D625" s="364"/>
      <c r="E625" s="365"/>
    </row>
    <row r="626" spans="1:5" ht="12" hidden="1">
      <c r="B626" s="311"/>
      <c r="C626" s="312"/>
      <c r="D626" s="364"/>
      <c r="E626" s="365"/>
    </row>
    <row r="627" spans="1:5" ht="12" hidden="1">
      <c r="B627" s="311"/>
      <c r="C627" s="312"/>
      <c r="D627" s="364"/>
      <c r="E627" s="365"/>
    </row>
    <row r="628" spans="1:5" ht="12" hidden="1">
      <c r="B628" s="311"/>
      <c r="C628" s="312"/>
      <c r="D628" s="364"/>
      <c r="E628" s="365"/>
    </row>
    <row r="629" spans="1:5" ht="12" hidden="1">
      <c r="B629" s="311"/>
      <c r="C629" s="312"/>
      <c r="D629" s="364"/>
      <c r="E629" s="365"/>
    </row>
    <row r="630" spans="1:5" ht="12">
      <c r="B630" s="367" t="s">
        <v>556</v>
      </c>
      <c r="C630" s="68"/>
      <c r="E630" s="365"/>
    </row>
    <row r="631" spans="1:5">
      <c r="C631" s="369"/>
      <c r="E631" s="319"/>
    </row>
    <row r="632" spans="1:5" hidden="1">
      <c r="A632" s="315" t="s">
        <v>23</v>
      </c>
      <c r="B632" s="316" t="s">
        <v>24</v>
      </c>
      <c r="C632" s="317" t="s">
        <v>25</v>
      </c>
      <c r="D632" s="318"/>
      <c r="E632" s="319">
        <f>+D640+D647+D651+D637+D634</f>
        <v>0</v>
      </c>
    </row>
    <row r="633" spans="1:5" hidden="1">
      <c r="B633" s="316"/>
      <c r="C633" s="320"/>
      <c r="D633" s="318"/>
      <c r="E633" s="319"/>
    </row>
    <row r="634" spans="1:5" hidden="1">
      <c r="A634" s="370" t="s">
        <v>26</v>
      </c>
      <c r="B634" s="422" t="s">
        <v>27</v>
      </c>
      <c r="C634" s="423" t="s">
        <v>28</v>
      </c>
      <c r="D634" s="353">
        <f>+D635</f>
        <v>0</v>
      </c>
      <c r="E634" s="319"/>
    </row>
    <row r="635" spans="1:5" hidden="1">
      <c r="A635" s="335" t="s">
        <v>26</v>
      </c>
      <c r="B635" s="307" t="s">
        <v>29</v>
      </c>
      <c r="C635" s="308" t="s">
        <v>30</v>
      </c>
      <c r="D635" s="69">
        <f>+D734+D831+D851</f>
        <v>0</v>
      </c>
      <c r="E635" s="319"/>
    </row>
    <row r="636" spans="1:5" hidden="1">
      <c r="B636" s="316"/>
      <c r="C636" s="320"/>
      <c r="D636" s="318"/>
      <c r="E636" s="319"/>
    </row>
    <row r="637" spans="1:5" hidden="1">
      <c r="A637" s="370" t="s">
        <v>26</v>
      </c>
      <c r="B637" s="422" t="s">
        <v>35</v>
      </c>
      <c r="C637" s="423" t="s">
        <v>557</v>
      </c>
      <c r="D637" s="353">
        <f>+D638</f>
        <v>0</v>
      </c>
      <c r="E637" s="319"/>
    </row>
    <row r="638" spans="1:5" hidden="1">
      <c r="A638" s="335" t="s">
        <v>26</v>
      </c>
      <c r="B638" s="307" t="s">
        <v>37</v>
      </c>
      <c r="C638" s="308" t="s">
        <v>38</v>
      </c>
      <c r="D638" s="69">
        <f>+D756</f>
        <v>0</v>
      </c>
      <c r="E638" s="319"/>
    </row>
    <row r="639" spans="1:5" hidden="1">
      <c r="B639" s="316"/>
      <c r="C639" s="320"/>
      <c r="D639" s="318"/>
      <c r="E639" s="319"/>
    </row>
    <row r="640" spans="1:5" hidden="1">
      <c r="A640" s="370" t="s">
        <v>26</v>
      </c>
      <c r="B640" s="331" t="s">
        <v>41</v>
      </c>
      <c r="C640" s="332" t="s">
        <v>42</v>
      </c>
      <c r="D640" s="353">
        <f>SUM(D641:D645)</f>
        <v>0</v>
      </c>
      <c r="E640" s="319"/>
    </row>
    <row r="641" spans="1:5" hidden="1">
      <c r="A641" s="326" t="s">
        <v>26</v>
      </c>
      <c r="B641" s="327" t="s">
        <v>43</v>
      </c>
      <c r="C641" s="318" t="s">
        <v>533</v>
      </c>
      <c r="D641" s="69">
        <f>+D735+D786+D832+D852</f>
        <v>0</v>
      </c>
      <c r="E641" s="319"/>
    </row>
    <row r="642" spans="1:5" hidden="1">
      <c r="A642" s="337" t="s">
        <v>26</v>
      </c>
      <c r="B642" s="307" t="s">
        <v>227</v>
      </c>
      <c r="C642" s="308" t="s">
        <v>228</v>
      </c>
      <c r="D642" s="69">
        <f>+D736+D787+D833+D853</f>
        <v>0</v>
      </c>
      <c r="E642" s="319"/>
    </row>
    <row r="643" spans="1:5" hidden="1">
      <c r="A643" s="326" t="s">
        <v>26</v>
      </c>
      <c r="B643" s="327" t="s">
        <v>45</v>
      </c>
      <c r="C643" s="318" t="s">
        <v>46</v>
      </c>
      <c r="D643" s="69">
        <f>+D737+D788+D834+D854+D759</f>
        <v>0</v>
      </c>
      <c r="E643" s="319"/>
    </row>
    <row r="644" spans="1:5" hidden="1">
      <c r="A644" s="326" t="s">
        <v>26</v>
      </c>
      <c r="B644" s="327" t="s">
        <v>47</v>
      </c>
      <c r="C644" s="318" t="s">
        <v>48</v>
      </c>
      <c r="D644" s="69">
        <f>+D738+D789+D835+D855</f>
        <v>0</v>
      </c>
      <c r="E644" s="319"/>
    </row>
    <row r="645" spans="1:5" hidden="1">
      <c r="A645" s="67" t="s">
        <v>26</v>
      </c>
      <c r="B645" s="307" t="s">
        <v>342</v>
      </c>
      <c r="C645" s="308" t="s">
        <v>343</v>
      </c>
      <c r="D645" s="69">
        <f>+D739+D790+D836+D856</f>
        <v>0</v>
      </c>
      <c r="E645" s="319"/>
    </row>
    <row r="646" spans="1:5" hidden="1">
      <c r="D646" s="69"/>
      <c r="E646" s="319"/>
    </row>
    <row r="647" spans="1:5" ht="20.399999999999999" hidden="1">
      <c r="A647" s="370" t="s">
        <v>49</v>
      </c>
      <c r="B647" s="331" t="s">
        <v>50</v>
      </c>
      <c r="C647" s="332" t="s">
        <v>51</v>
      </c>
      <c r="D647" s="353">
        <f>SUM(D648:D649)</f>
        <v>0</v>
      </c>
      <c r="E647" s="319"/>
    </row>
    <row r="648" spans="1:5" ht="20.399999999999999" hidden="1">
      <c r="A648" s="335" t="s">
        <v>49</v>
      </c>
      <c r="B648" s="307" t="s">
        <v>52</v>
      </c>
      <c r="C648" s="336" t="s">
        <v>262</v>
      </c>
      <c r="D648" s="69">
        <f>+D740+D791+D837+D857+D762</f>
        <v>0</v>
      </c>
      <c r="E648" s="319"/>
    </row>
    <row r="649" spans="1:5" ht="20.399999999999999" hidden="1">
      <c r="A649" s="335" t="s">
        <v>49</v>
      </c>
      <c r="B649" s="307" t="s">
        <v>54</v>
      </c>
      <c r="C649" s="336" t="s">
        <v>55</v>
      </c>
      <c r="D649" s="69">
        <f>+D741+D792+D838+D858+D763</f>
        <v>0</v>
      </c>
      <c r="E649" s="319"/>
    </row>
    <row r="650" spans="1:5" hidden="1">
      <c r="D650" s="69"/>
      <c r="E650" s="319"/>
    </row>
    <row r="651" spans="1:5" ht="20.399999999999999" hidden="1">
      <c r="A651" s="370" t="s">
        <v>49</v>
      </c>
      <c r="B651" s="331" t="s">
        <v>56</v>
      </c>
      <c r="C651" s="332" t="s">
        <v>57</v>
      </c>
      <c r="D651" s="353">
        <f>SUM(D652:D654)</f>
        <v>0</v>
      </c>
      <c r="E651" s="319"/>
    </row>
    <row r="652" spans="1:5" ht="20.399999999999999" hidden="1">
      <c r="A652" s="335" t="s">
        <v>49</v>
      </c>
      <c r="B652" s="307" t="s">
        <v>58</v>
      </c>
      <c r="C652" s="336" t="s">
        <v>59</v>
      </c>
      <c r="D652" s="69">
        <f>+D742+D793+D839+D859+D764</f>
        <v>0</v>
      </c>
      <c r="E652" s="319"/>
    </row>
    <row r="653" spans="1:5" ht="20.399999999999999" hidden="1">
      <c r="A653" s="335" t="s">
        <v>49</v>
      </c>
      <c r="B653" s="307" t="s">
        <v>60</v>
      </c>
      <c r="C653" s="336" t="s">
        <v>263</v>
      </c>
      <c r="D653" s="69">
        <f>+D743+D794+D840+D860+D765</f>
        <v>0</v>
      </c>
      <c r="E653" s="319"/>
    </row>
    <row r="654" spans="1:5" hidden="1">
      <c r="A654" s="335" t="s">
        <v>49</v>
      </c>
      <c r="B654" s="307" t="s">
        <v>62</v>
      </c>
      <c r="C654" s="308" t="s">
        <v>63</v>
      </c>
      <c r="D654" s="69">
        <f>+D744+D795+D841+D861+D766</f>
        <v>0</v>
      </c>
      <c r="E654" s="319"/>
    </row>
    <row r="655" spans="1:5" hidden="1">
      <c r="A655" s="236"/>
      <c r="C655" s="369"/>
      <c r="E655" s="319"/>
    </row>
    <row r="656" spans="1:5" hidden="1">
      <c r="A656" s="236"/>
      <c r="C656" s="369"/>
      <c r="E656" s="319"/>
    </row>
    <row r="657" spans="1:5">
      <c r="A657" s="315" t="s">
        <v>64</v>
      </c>
      <c r="B657" s="316" t="s">
        <v>205</v>
      </c>
      <c r="C657" s="317" t="s">
        <v>65</v>
      </c>
      <c r="D657" s="318"/>
      <c r="E657" s="319">
        <f>+D663+D667+D676+D680+D659+D672</f>
        <v>2385089</v>
      </c>
    </row>
    <row r="658" spans="1:5">
      <c r="B658" s="316"/>
      <c r="C658" s="320"/>
      <c r="D658" s="318"/>
      <c r="E658" s="68"/>
    </row>
    <row r="659" spans="1:5" hidden="1">
      <c r="A659" s="370" t="s">
        <v>64</v>
      </c>
      <c r="B659" s="331" t="s">
        <v>66</v>
      </c>
      <c r="C659" s="332" t="s">
        <v>67</v>
      </c>
      <c r="D659" s="353">
        <f>+D660+D661</f>
        <v>0</v>
      </c>
      <c r="E659" s="68"/>
    </row>
    <row r="660" spans="1:5" hidden="1">
      <c r="A660" s="326" t="s">
        <v>64</v>
      </c>
      <c r="B660" s="327" t="s">
        <v>68</v>
      </c>
      <c r="C660" s="318" t="s">
        <v>510</v>
      </c>
      <c r="D660" s="328">
        <v>0</v>
      </c>
      <c r="E660" s="68"/>
    </row>
    <row r="661" spans="1:5" hidden="1">
      <c r="A661" s="326" t="s">
        <v>64</v>
      </c>
      <c r="B661" s="327" t="s">
        <v>70</v>
      </c>
      <c r="C661" s="318" t="s">
        <v>71</v>
      </c>
      <c r="D661" s="328">
        <f>+D796+D745</f>
        <v>0</v>
      </c>
      <c r="E661" s="68"/>
    </row>
    <row r="662" spans="1:5" hidden="1">
      <c r="B662" s="316"/>
      <c r="C662" s="320"/>
      <c r="D662" s="318"/>
      <c r="E662" s="68"/>
    </row>
    <row r="663" spans="1:5" hidden="1">
      <c r="A663" s="370" t="s">
        <v>64</v>
      </c>
      <c r="B663" s="331" t="s">
        <v>279</v>
      </c>
      <c r="C663" s="332" t="s">
        <v>78</v>
      </c>
      <c r="D663" s="353">
        <f>+D665+D664</f>
        <v>0</v>
      </c>
      <c r="E663" s="319"/>
    </row>
    <row r="664" spans="1:5" hidden="1">
      <c r="A664" s="326" t="s">
        <v>64</v>
      </c>
      <c r="B664" s="327" t="s">
        <v>214</v>
      </c>
      <c r="C664" s="318" t="s">
        <v>215</v>
      </c>
      <c r="D664" s="69">
        <f>+D746</f>
        <v>0</v>
      </c>
      <c r="E664" s="319"/>
    </row>
    <row r="665" spans="1:5" hidden="1">
      <c r="A665" s="326" t="s">
        <v>64</v>
      </c>
      <c r="B665" s="327" t="s">
        <v>81</v>
      </c>
      <c r="C665" s="318" t="s">
        <v>82</v>
      </c>
      <c r="D665" s="69">
        <f>+D862+D747</f>
        <v>0</v>
      </c>
      <c r="E665" s="319"/>
    </row>
    <row r="666" spans="1:5" ht="12" hidden="1">
      <c r="B666" s="311"/>
      <c r="C666" s="312"/>
      <c r="D666" s="364"/>
      <c r="E666" s="365"/>
    </row>
    <row r="667" spans="1:5" ht="12">
      <c r="A667" s="370" t="s">
        <v>64</v>
      </c>
      <c r="B667" s="331" t="s">
        <v>89</v>
      </c>
      <c r="C667" s="332" t="s">
        <v>90</v>
      </c>
      <c r="D667" s="353">
        <f>SUM(D668:D670)</f>
        <v>1400000</v>
      </c>
      <c r="E667" s="365"/>
    </row>
    <row r="668" spans="1:5" ht="12" hidden="1">
      <c r="A668" s="326" t="s">
        <v>64</v>
      </c>
      <c r="B668" s="327" t="s">
        <v>207</v>
      </c>
      <c r="C668" s="318" t="s">
        <v>216</v>
      </c>
      <c r="D668" s="328">
        <f>+D767+D863</f>
        <v>0</v>
      </c>
      <c r="E668" s="365"/>
    </row>
    <row r="669" spans="1:5" ht="12" hidden="1">
      <c r="A669" s="326" t="s">
        <v>64</v>
      </c>
      <c r="B669" s="327" t="s">
        <v>95</v>
      </c>
      <c r="C669" s="318" t="s">
        <v>96</v>
      </c>
      <c r="D669" s="328">
        <f>+D768</f>
        <v>0</v>
      </c>
      <c r="E669" s="365"/>
    </row>
    <row r="670" spans="1:5" ht="12">
      <c r="A670" s="326" t="s">
        <v>64</v>
      </c>
      <c r="B670" s="327" t="s">
        <v>97</v>
      </c>
      <c r="C670" s="318" t="s">
        <v>98</v>
      </c>
      <c r="D670" s="328">
        <f>+D864+D810</f>
        <v>1400000</v>
      </c>
      <c r="E670" s="365"/>
    </row>
    <row r="671" spans="1:5" ht="12">
      <c r="B671" s="311"/>
      <c r="C671" s="312"/>
      <c r="D671" s="364"/>
      <c r="E671" s="365"/>
    </row>
    <row r="672" spans="1:5" ht="12">
      <c r="A672" s="370" t="s">
        <v>64</v>
      </c>
      <c r="B672" s="331">
        <v>1.05</v>
      </c>
      <c r="C672" s="332" t="s">
        <v>362</v>
      </c>
      <c r="D672" s="353">
        <f>+D673</f>
        <v>160000</v>
      </c>
      <c r="E672" s="365"/>
    </row>
    <row r="673" spans="1:5" ht="12">
      <c r="A673" s="326" t="s">
        <v>64</v>
      </c>
      <c r="B673" s="327" t="s">
        <v>249</v>
      </c>
      <c r="C673" s="318" t="s">
        <v>250</v>
      </c>
      <c r="D673" s="328">
        <f>+D811</f>
        <v>160000</v>
      </c>
      <c r="E673" s="365"/>
    </row>
    <row r="674" spans="1:5" ht="12" hidden="1">
      <c r="A674" s="326" t="s">
        <v>64</v>
      </c>
      <c r="B674" s="327" t="s">
        <v>580</v>
      </c>
      <c r="C674" s="318" t="s">
        <v>581</v>
      </c>
      <c r="D674" s="328">
        <v>0</v>
      </c>
      <c r="E674" s="365"/>
    </row>
    <row r="675" spans="1:5" ht="12">
      <c r="B675" s="311"/>
      <c r="C675" s="312"/>
      <c r="D675" s="364"/>
      <c r="E675" s="365"/>
    </row>
    <row r="676" spans="1:5" ht="12">
      <c r="A676" s="370" t="s">
        <v>64</v>
      </c>
      <c r="B676" s="331" t="s">
        <v>281</v>
      </c>
      <c r="C676" s="332" t="s">
        <v>282</v>
      </c>
      <c r="D676" s="353">
        <f>SUM(D677:D678)</f>
        <v>825089</v>
      </c>
      <c r="E676" s="365"/>
    </row>
    <row r="677" spans="1:5" ht="12">
      <c r="A677" s="326" t="s">
        <v>64</v>
      </c>
      <c r="B677" s="327" t="s">
        <v>363</v>
      </c>
      <c r="C677" s="318" t="s">
        <v>364</v>
      </c>
      <c r="D677" s="328">
        <f>+D895+D813</f>
        <v>640000</v>
      </c>
      <c r="E677" s="365"/>
    </row>
    <row r="678" spans="1:5" ht="12">
      <c r="A678" s="326" t="s">
        <v>64</v>
      </c>
      <c r="B678" s="327" t="s">
        <v>283</v>
      </c>
      <c r="C678" s="318" t="s">
        <v>284</v>
      </c>
      <c r="D678" s="328">
        <f>+D865+D769+D814</f>
        <v>185089</v>
      </c>
      <c r="E678" s="365"/>
    </row>
    <row r="679" spans="1:5" ht="12" hidden="1">
      <c r="B679" s="311"/>
      <c r="C679" s="312"/>
      <c r="D679" s="364"/>
      <c r="E679" s="365"/>
    </row>
    <row r="680" spans="1:5" ht="12" hidden="1">
      <c r="A680" s="370" t="s">
        <v>64</v>
      </c>
      <c r="B680" s="331" t="s">
        <v>251</v>
      </c>
      <c r="C680" s="332" t="s">
        <v>103</v>
      </c>
      <c r="D680" s="353">
        <f>SUM(D681:D683)</f>
        <v>0</v>
      </c>
      <c r="E680" s="365"/>
    </row>
    <row r="681" spans="1:5" ht="12" hidden="1">
      <c r="A681" s="326" t="s">
        <v>64</v>
      </c>
      <c r="B681" s="327" t="s">
        <v>104</v>
      </c>
      <c r="C681" s="318" t="s">
        <v>105</v>
      </c>
      <c r="D681" s="328">
        <f>+D866+D897</f>
        <v>0</v>
      </c>
      <c r="E681" s="365"/>
    </row>
    <row r="682" spans="1:5" ht="12" hidden="1">
      <c r="A682" s="326" t="s">
        <v>64</v>
      </c>
      <c r="B682" s="327" t="s">
        <v>108</v>
      </c>
      <c r="C682" s="318" t="s">
        <v>109</v>
      </c>
      <c r="D682" s="328">
        <f>+D898</f>
        <v>0</v>
      </c>
      <c r="E682" s="365"/>
    </row>
    <row r="683" spans="1:5" ht="12" hidden="1">
      <c r="A683" s="326" t="s">
        <v>64</v>
      </c>
      <c r="B683" s="327" t="s">
        <v>106</v>
      </c>
      <c r="C683" s="318" t="s">
        <v>107</v>
      </c>
      <c r="D683" s="328">
        <f>+D770+D867</f>
        <v>0</v>
      </c>
      <c r="E683" s="365"/>
    </row>
    <row r="684" spans="1:5" ht="12">
      <c r="B684" s="311"/>
      <c r="C684" s="312"/>
      <c r="D684" s="364"/>
      <c r="E684" s="365"/>
    </row>
    <row r="685" spans="1:5" ht="12">
      <c r="B685" s="311"/>
      <c r="C685" s="312"/>
      <c r="D685" s="364"/>
      <c r="E685" s="365"/>
    </row>
    <row r="686" spans="1:5">
      <c r="A686" s="351" t="s">
        <v>64</v>
      </c>
      <c r="B686" s="345">
        <v>2</v>
      </c>
      <c r="C686" s="346" t="s">
        <v>122</v>
      </c>
      <c r="D686" s="364"/>
      <c r="E686" s="352">
        <f>+D701+D688+D694+D691</f>
        <v>1220000</v>
      </c>
    </row>
    <row r="687" spans="1:5" ht="12">
      <c r="B687" s="311"/>
      <c r="C687" s="312"/>
      <c r="D687" s="364"/>
      <c r="E687" s="365"/>
    </row>
    <row r="688" spans="1:5" ht="12">
      <c r="A688" s="330" t="s">
        <v>64</v>
      </c>
      <c r="B688" s="331" t="s">
        <v>123</v>
      </c>
      <c r="C688" s="332" t="s">
        <v>124</v>
      </c>
      <c r="D688" s="353">
        <f>+D689</f>
        <v>100000</v>
      </c>
      <c r="E688" s="365"/>
    </row>
    <row r="689" spans="1:5" ht="12">
      <c r="A689" s="335" t="s">
        <v>64</v>
      </c>
      <c r="B689" s="307" t="s">
        <v>129</v>
      </c>
      <c r="C689" s="336" t="s">
        <v>130</v>
      </c>
      <c r="D689" s="328">
        <f>+D868+D816</f>
        <v>100000</v>
      </c>
      <c r="E689" s="365"/>
    </row>
    <row r="690" spans="1:5" ht="12">
      <c r="B690" s="311"/>
      <c r="C690" s="312"/>
      <c r="D690" s="364"/>
      <c r="E690" s="365"/>
    </row>
    <row r="691" spans="1:5" ht="12">
      <c r="A691" s="330" t="s">
        <v>64</v>
      </c>
      <c r="B691" s="331">
        <v>2.02</v>
      </c>
      <c r="C691" s="332" t="s">
        <v>237</v>
      </c>
      <c r="D691" s="353">
        <f>+D692</f>
        <v>415000</v>
      </c>
      <c r="E691" s="365"/>
    </row>
    <row r="692" spans="1:5" ht="12">
      <c r="A692" s="335" t="s">
        <v>64</v>
      </c>
      <c r="B692" s="307" t="s">
        <v>285</v>
      </c>
      <c r="C692" s="336" t="s">
        <v>286</v>
      </c>
      <c r="D692" s="328">
        <f>+D817</f>
        <v>415000</v>
      </c>
      <c r="E692" s="365"/>
    </row>
    <row r="693" spans="1:5" ht="12">
      <c r="B693" s="311"/>
      <c r="C693" s="312"/>
      <c r="D693" s="364"/>
      <c r="E693" s="365"/>
    </row>
    <row r="694" spans="1:5" ht="20.399999999999999">
      <c r="A694" s="330" t="s">
        <v>64</v>
      </c>
      <c r="B694" s="331" t="s">
        <v>131</v>
      </c>
      <c r="C694" s="332" t="s">
        <v>132</v>
      </c>
      <c r="D694" s="353">
        <f>SUM(D695:D699)</f>
        <v>150000</v>
      </c>
      <c r="E694" s="365"/>
    </row>
    <row r="695" spans="1:5" ht="12" hidden="1">
      <c r="A695" s="335" t="s">
        <v>64</v>
      </c>
      <c r="B695" s="307" t="s">
        <v>133</v>
      </c>
      <c r="C695" s="336" t="s">
        <v>134</v>
      </c>
      <c r="D695" s="328">
        <f>+D869</f>
        <v>0</v>
      </c>
      <c r="E695" s="365"/>
    </row>
    <row r="696" spans="1:5" ht="12" hidden="1">
      <c r="A696" s="335" t="s">
        <v>64</v>
      </c>
      <c r="B696" s="307" t="s">
        <v>254</v>
      </c>
      <c r="C696" s="336" t="s">
        <v>255</v>
      </c>
      <c r="D696" s="328">
        <f>+D870</f>
        <v>0</v>
      </c>
      <c r="E696" s="365"/>
    </row>
    <row r="697" spans="1:5" ht="12" hidden="1">
      <c r="A697" s="335" t="s">
        <v>64</v>
      </c>
      <c r="B697" s="307" t="s">
        <v>137</v>
      </c>
      <c r="C697" s="336" t="s">
        <v>138</v>
      </c>
      <c r="D697" s="328">
        <f>+D871</f>
        <v>0</v>
      </c>
      <c r="E697" s="365"/>
    </row>
    <row r="698" spans="1:5" ht="12" hidden="1">
      <c r="A698" s="335" t="s">
        <v>64</v>
      </c>
      <c r="B698" s="307" t="s">
        <v>240</v>
      </c>
      <c r="C698" s="336" t="s">
        <v>241</v>
      </c>
      <c r="D698" s="328">
        <f>+D872</f>
        <v>0</v>
      </c>
      <c r="E698" s="365"/>
    </row>
    <row r="699" spans="1:5" ht="20.399999999999999">
      <c r="A699" s="335" t="s">
        <v>64</v>
      </c>
      <c r="B699" s="307" t="s">
        <v>256</v>
      </c>
      <c r="C699" s="336" t="s">
        <v>270</v>
      </c>
      <c r="D699" s="328">
        <f>+D818</f>
        <v>150000</v>
      </c>
      <c r="E699" s="365"/>
    </row>
    <row r="700" spans="1:5" ht="12">
      <c r="B700" s="311"/>
      <c r="C700" s="312"/>
      <c r="D700" s="364"/>
      <c r="E700" s="365"/>
    </row>
    <row r="701" spans="1:5" ht="12">
      <c r="A701" s="330" t="s">
        <v>64</v>
      </c>
      <c r="B701" s="331" t="s">
        <v>145</v>
      </c>
      <c r="C701" s="332" t="s">
        <v>146</v>
      </c>
      <c r="D701" s="353">
        <f>SUM(D702:D705)</f>
        <v>555000</v>
      </c>
      <c r="E701" s="365"/>
    </row>
    <row r="702" spans="1:5" ht="12">
      <c r="A702" s="335" t="s">
        <v>64</v>
      </c>
      <c r="B702" s="307" t="s">
        <v>149</v>
      </c>
      <c r="C702" s="336" t="s">
        <v>150</v>
      </c>
      <c r="D702" s="328">
        <f>+D873+D820</f>
        <v>100000</v>
      </c>
      <c r="E702" s="365"/>
    </row>
    <row r="703" spans="1:5" ht="12">
      <c r="A703" s="335" t="s">
        <v>64</v>
      </c>
      <c r="B703" s="307" t="s">
        <v>151</v>
      </c>
      <c r="C703" s="336" t="s">
        <v>152</v>
      </c>
      <c r="D703" s="328">
        <f>+D874+D797+D821</f>
        <v>455000</v>
      </c>
      <c r="E703" s="365"/>
    </row>
    <row r="704" spans="1:5" ht="12" hidden="1">
      <c r="A704" s="335" t="s">
        <v>64</v>
      </c>
      <c r="B704" s="307" t="s">
        <v>155</v>
      </c>
      <c r="C704" s="336" t="s">
        <v>156</v>
      </c>
      <c r="D704" s="328">
        <f>+D771</f>
        <v>0</v>
      </c>
      <c r="E704" s="365"/>
    </row>
    <row r="705" spans="1:5" ht="12" hidden="1">
      <c r="A705" s="335" t="s">
        <v>64</v>
      </c>
      <c r="B705" s="307" t="s">
        <v>291</v>
      </c>
      <c r="C705" s="336" t="s">
        <v>315</v>
      </c>
      <c r="D705" s="328">
        <f>+D772+D842+D798</f>
        <v>0</v>
      </c>
      <c r="E705" s="365"/>
    </row>
    <row r="706" spans="1:5" ht="12" hidden="1">
      <c r="B706" s="311"/>
      <c r="C706" s="312"/>
      <c r="D706" s="364"/>
      <c r="E706" s="365"/>
    </row>
    <row r="707" spans="1:5" ht="12">
      <c r="B707" s="311"/>
      <c r="C707" s="312"/>
      <c r="D707" s="364"/>
      <c r="E707" s="365"/>
    </row>
    <row r="708" spans="1:5" hidden="1">
      <c r="A708" s="351">
        <v>2</v>
      </c>
      <c r="B708" s="345">
        <v>5</v>
      </c>
      <c r="C708" s="346" t="s">
        <v>157</v>
      </c>
      <c r="D708" s="352"/>
      <c r="E708" s="352">
        <f>+D710+D717</f>
        <v>0</v>
      </c>
    </row>
    <row r="709" spans="1:5" hidden="1">
      <c r="A709" s="351"/>
      <c r="B709" s="331"/>
      <c r="C709" s="332"/>
      <c r="D709" s="328"/>
      <c r="E709" s="329"/>
    </row>
    <row r="710" spans="1:5" hidden="1">
      <c r="A710" s="330" t="s">
        <v>158</v>
      </c>
      <c r="B710" s="331" t="s">
        <v>159</v>
      </c>
      <c r="C710" s="332" t="s">
        <v>160</v>
      </c>
      <c r="D710" s="353">
        <f>SUM(D711:D715)</f>
        <v>0</v>
      </c>
      <c r="E710" s="329"/>
    </row>
    <row r="711" spans="1:5" hidden="1">
      <c r="A711" s="335" t="s">
        <v>158</v>
      </c>
      <c r="B711" s="307" t="s">
        <v>163</v>
      </c>
      <c r="C711" s="336" t="s">
        <v>164</v>
      </c>
      <c r="D711" s="328">
        <f>+D773+D875+D844</f>
        <v>0</v>
      </c>
      <c r="E711" s="329"/>
    </row>
    <row r="712" spans="1:5" hidden="1">
      <c r="A712" s="335" t="s">
        <v>158</v>
      </c>
      <c r="B712" s="307" t="s">
        <v>165</v>
      </c>
      <c r="C712" s="336" t="s">
        <v>166</v>
      </c>
      <c r="D712" s="328">
        <f>+D774</f>
        <v>0</v>
      </c>
      <c r="E712" s="329"/>
    </row>
    <row r="713" spans="1:5" hidden="1">
      <c r="A713" s="335" t="s">
        <v>158</v>
      </c>
      <c r="B713" s="307" t="s">
        <v>167</v>
      </c>
      <c r="C713" s="336" t="s">
        <v>168</v>
      </c>
      <c r="D713" s="328">
        <f>+D748+D775</f>
        <v>0</v>
      </c>
      <c r="E713" s="329"/>
    </row>
    <row r="714" spans="1:5" hidden="1">
      <c r="A714" s="335" t="s">
        <v>158</v>
      </c>
      <c r="B714" s="307" t="s">
        <v>293</v>
      </c>
      <c r="C714" s="336" t="s">
        <v>294</v>
      </c>
      <c r="D714" s="328">
        <v>0</v>
      </c>
      <c r="E714" s="329"/>
    </row>
    <row r="715" spans="1:5" ht="12" hidden="1">
      <c r="A715" s="335" t="s">
        <v>158</v>
      </c>
      <c r="B715" s="307" t="s">
        <v>169</v>
      </c>
      <c r="C715" s="336" t="s">
        <v>170</v>
      </c>
      <c r="D715" s="328">
        <f>+D777</f>
        <v>0</v>
      </c>
      <c r="E715" s="365"/>
    </row>
    <row r="716" spans="1:5" ht="12" hidden="1">
      <c r="B716" s="311"/>
      <c r="C716" s="312"/>
      <c r="D716" s="364"/>
      <c r="E716" s="365"/>
    </row>
    <row r="717" spans="1:5" ht="12" hidden="1">
      <c r="A717" s="330"/>
      <c r="B717" s="331" t="s">
        <v>171</v>
      </c>
      <c r="C717" s="332" t="s">
        <v>172</v>
      </c>
      <c r="D717" s="353">
        <f>+D718</f>
        <v>0</v>
      </c>
      <c r="E717" s="365"/>
    </row>
    <row r="718" spans="1:5" ht="12" hidden="1">
      <c r="A718" s="335" t="s">
        <v>181</v>
      </c>
      <c r="B718" s="307" t="s">
        <v>182</v>
      </c>
      <c r="C718" s="336" t="s">
        <v>183</v>
      </c>
      <c r="D718" s="328">
        <f>+D800</f>
        <v>0</v>
      </c>
      <c r="E718" s="365"/>
    </row>
    <row r="719" spans="1:5" ht="12" hidden="1">
      <c r="A719" s="335"/>
      <c r="C719" s="336"/>
      <c r="D719" s="328"/>
      <c r="E719" s="365"/>
    </row>
    <row r="720" spans="1:5" hidden="1">
      <c r="A720" s="335"/>
      <c r="C720" s="336"/>
      <c r="D720" s="328"/>
      <c r="E720" s="68"/>
    </row>
    <row r="721" spans="1:5" hidden="1">
      <c r="A721" s="351" t="s">
        <v>348</v>
      </c>
      <c r="B721" s="345">
        <v>6</v>
      </c>
      <c r="C721" s="346" t="s">
        <v>185</v>
      </c>
      <c r="D721" s="328"/>
      <c r="E721" s="352">
        <f>+D723+D726</f>
        <v>0</v>
      </c>
    </row>
    <row r="722" spans="1:5" ht="12" hidden="1">
      <c r="A722" s="335"/>
      <c r="C722" s="336"/>
      <c r="D722" s="328"/>
      <c r="E722" s="365"/>
    </row>
    <row r="723" spans="1:5" ht="12" hidden="1">
      <c r="A723" s="330" t="s">
        <v>184</v>
      </c>
      <c r="B723" s="331" t="s">
        <v>558</v>
      </c>
      <c r="C723" s="332" t="s">
        <v>559</v>
      </c>
      <c r="D723" s="353">
        <f>+D724</f>
        <v>0</v>
      </c>
      <c r="E723" s="365"/>
    </row>
    <row r="724" spans="1:5" ht="12" hidden="1">
      <c r="A724" s="335" t="s">
        <v>184</v>
      </c>
      <c r="B724" s="307" t="s">
        <v>560</v>
      </c>
      <c r="C724" s="336" t="s">
        <v>561</v>
      </c>
      <c r="D724" s="328">
        <f>+D779</f>
        <v>0</v>
      </c>
      <c r="E724" s="365"/>
    </row>
    <row r="725" spans="1:5" ht="12" hidden="1">
      <c r="A725" s="335"/>
      <c r="C725" s="336"/>
      <c r="D725" s="328"/>
      <c r="E725" s="365"/>
    </row>
    <row r="726" spans="1:5" ht="12" hidden="1">
      <c r="A726" s="330" t="s">
        <v>184</v>
      </c>
      <c r="B726" s="322" t="s">
        <v>515</v>
      </c>
      <c r="C726" s="332" t="s">
        <v>516</v>
      </c>
      <c r="D726" s="333">
        <f>+D727</f>
        <v>0</v>
      </c>
      <c r="E726" s="365"/>
    </row>
    <row r="727" spans="1:5" ht="12" hidden="1">
      <c r="A727" s="67" t="s">
        <v>184</v>
      </c>
      <c r="B727" s="307" t="s">
        <v>466</v>
      </c>
      <c r="C727" s="336" t="s">
        <v>467</v>
      </c>
      <c r="D727" s="69">
        <f>+D749</f>
        <v>0</v>
      </c>
      <c r="E727" s="365"/>
    </row>
    <row r="728" spans="1:5">
      <c r="B728" s="311"/>
      <c r="C728" s="312"/>
      <c r="D728" s="364"/>
      <c r="E728" s="68"/>
    </row>
    <row r="729" spans="1:5" ht="12">
      <c r="B729" s="311"/>
      <c r="C729" s="312" t="s">
        <v>562</v>
      </c>
      <c r="D729" s="352"/>
      <c r="E729" s="374">
        <f>SUM(E631:E727)</f>
        <v>3605089</v>
      </c>
    </row>
    <row r="730" spans="1:5" ht="12">
      <c r="B730" s="311"/>
      <c r="C730" s="312"/>
      <c r="D730" s="364"/>
      <c r="E730" s="365"/>
    </row>
    <row r="731" spans="1:5" ht="12">
      <c r="B731" s="311"/>
      <c r="C731" s="312"/>
      <c r="D731" s="364"/>
      <c r="E731" s="365"/>
    </row>
    <row r="732" spans="1:5" ht="12" hidden="1">
      <c r="B732" s="316"/>
      <c r="C732" s="380" t="s">
        <v>299</v>
      </c>
      <c r="D732" s="368" t="s">
        <v>300</v>
      </c>
      <c r="E732" s="365"/>
    </row>
    <row r="733" spans="1:5" ht="12" hidden="1">
      <c r="B733" s="424"/>
      <c r="C733" s="99"/>
      <c r="D733" s="425"/>
      <c r="E733" s="365"/>
    </row>
    <row r="734" spans="1:5" ht="12" hidden="1">
      <c r="B734" s="426" t="s">
        <v>29</v>
      </c>
      <c r="C734" s="68" t="s">
        <v>30</v>
      </c>
      <c r="D734" s="413">
        <v>0</v>
      </c>
      <c r="E734" s="365"/>
    </row>
    <row r="735" spans="1:5" ht="12" hidden="1">
      <c r="B735" s="384" t="s">
        <v>43</v>
      </c>
      <c r="C735" s="318" t="s">
        <v>44</v>
      </c>
      <c r="D735" s="413">
        <v>0</v>
      </c>
      <c r="E735" s="365"/>
    </row>
    <row r="736" spans="1:5" ht="12" hidden="1">
      <c r="B736" s="384" t="s">
        <v>227</v>
      </c>
      <c r="C736" s="318" t="s">
        <v>228</v>
      </c>
      <c r="D736" s="413">
        <v>0</v>
      </c>
      <c r="E736" s="365"/>
    </row>
    <row r="737" spans="2:5" ht="12" hidden="1">
      <c r="B737" s="384" t="s">
        <v>45</v>
      </c>
      <c r="C737" s="318" t="s">
        <v>46</v>
      </c>
      <c r="D737" s="413">
        <f>+((D736+D738+D739+D735+D734)/12)</f>
        <v>0</v>
      </c>
      <c r="E737" s="365"/>
    </row>
    <row r="738" spans="2:5" ht="12" hidden="1">
      <c r="B738" s="384" t="s">
        <v>47</v>
      </c>
      <c r="C738" s="318" t="s">
        <v>48</v>
      </c>
      <c r="D738" s="413">
        <v>0</v>
      </c>
      <c r="E738" s="365"/>
    </row>
    <row r="739" spans="2:5" ht="12" hidden="1">
      <c r="B739" s="386" t="s">
        <v>342</v>
      </c>
      <c r="C739" s="305" t="s">
        <v>343</v>
      </c>
      <c r="D739" s="413">
        <v>0</v>
      </c>
      <c r="E739" s="365"/>
    </row>
    <row r="740" spans="2:5" ht="20.399999999999999" hidden="1">
      <c r="B740" s="388" t="s">
        <v>52</v>
      </c>
      <c r="C740" s="336" t="s">
        <v>262</v>
      </c>
      <c r="D740" s="413">
        <f>+(D736+D738+D739+D735+D734)*9.25%</f>
        <v>0</v>
      </c>
      <c r="E740" s="365"/>
    </row>
    <row r="741" spans="2:5" ht="20.399999999999999" hidden="1">
      <c r="B741" s="388" t="s">
        <v>54</v>
      </c>
      <c r="C741" s="336" t="s">
        <v>55</v>
      </c>
      <c r="D741" s="413">
        <f>+(D736+D738+D739+D735+D734)*0.5%</f>
        <v>0</v>
      </c>
      <c r="E741" s="365"/>
    </row>
    <row r="742" spans="2:5" ht="20.399999999999999" hidden="1">
      <c r="B742" s="388" t="s">
        <v>58</v>
      </c>
      <c r="C742" s="336" t="s">
        <v>59</v>
      </c>
      <c r="D742" s="413">
        <f>+(D736+D738+D739+D735+D734)*5.42%</f>
        <v>0</v>
      </c>
      <c r="E742" s="365"/>
    </row>
    <row r="743" spans="2:5" ht="20.399999999999999" hidden="1">
      <c r="B743" s="388" t="s">
        <v>60</v>
      </c>
      <c r="C743" s="336" t="s">
        <v>263</v>
      </c>
      <c r="D743" s="413">
        <f>+(D736+D738+D739+D735+D734)*3%</f>
        <v>0</v>
      </c>
      <c r="E743" s="365"/>
    </row>
    <row r="744" spans="2:5" ht="12" hidden="1">
      <c r="B744" s="388" t="s">
        <v>62</v>
      </c>
      <c r="C744" s="336" t="s">
        <v>63</v>
      </c>
      <c r="D744" s="413">
        <f>+(D736+D738+D739+D735+D734)*1.5%</f>
        <v>0</v>
      </c>
      <c r="E744" s="365"/>
    </row>
    <row r="745" spans="2:5" ht="12" hidden="1">
      <c r="B745" s="388" t="s">
        <v>70</v>
      </c>
      <c r="C745" s="336" t="s">
        <v>71</v>
      </c>
      <c r="D745" s="413">
        <v>0</v>
      </c>
      <c r="E745" s="365"/>
    </row>
    <row r="746" spans="2:5" ht="12" hidden="1">
      <c r="B746" s="388" t="s">
        <v>214</v>
      </c>
      <c r="C746" s="336" t="s">
        <v>215</v>
      </c>
      <c r="D746" s="413">
        <v>0</v>
      </c>
      <c r="E746" s="365"/>
    </row>
    <row r="747" spans="2:5" ht="12" hidden="1">
      <c r="B747" s="386" t="s">
        <v>81</v>
      </c>
      <c r="C747" s="68" t="s">
        <v>82</v>
      </c>
      <c r="D747" s="413">
        <v>0</v>
      </c>
      <c r="E747" s="365"/>
    </row>
    <row r="748" spans="2:5" ht="12" hidden="1">
      <c r="B748" s="386" t="s">
        <v>167</v>
      </c>
      <c r="C748" s="68" t="s">
        <v>563</v>
      </c>
      <c r="D748" s="414">
        <v>0</v>
      </c>
      <c r="E748" s="365"/>
    </row>
    <row r="749" spans="2:5" ht="12" hidden="1">
      <c r="B749" s="386" t="s">
        <v>466</v>
      </c>
      <c r="C749" s="68" t="s">
        <v>467</v>
      </c>
      <c r="D749" s="414"/>
      <c r="E749" s="365"/>
    </row>
    <row r="750" spans="2:5" ht="12" hidden="1">
      <c r="B750" s="426"/>
      <c r="C750" s="427" t="s">
        <v>265</v>
      </c>
      <c r="D750" s="394">
        <f>SUM(D734:D749)</f>
        <v>0</v>
      </c>
      <c r="E750" s="428"/>
    </row>
    <row r="751" spans="2:5" ht="12" hidden="1">
      <c r="B751" s="429"/>
      <c r="C751" s="95"/>
      <c r="D751" s="430"/>
      <c r="E751" s="428"/>
    </row>
    <row r="752" spans="2:5" ht="12" hidden="1">
      <c r="B752" s="350"/>
      <c r="C752" s="68"/>
      <c r="D752" s="69"/>
      <c r="E752" s="428"/>
    </row>
    <row r="753" spans="2:5" ht="12" hidden="1">
      <c r="B753" s="350"/>
      <c r="C753" s="68"/>
      <c r="D753" s="69"/>
      <c r="E753" s="428"/>
    </row>
    <row r="754" spans="2:5" ht="12" hidden="1">
      <c r="B754" s="316"/>
      <c r="C754" s="380" t="s">
        <v>301</v>
      </c>
      <c r="D754" s="368" t="s">
        <v>302</v>
      </c>
      <c r="E754" s="428"/>
    </row>
    <row r="755" spans="2:5" ht="12" hidden="1">
      <c r="B755" s="381"/>
      <c r="C755" s="382"/>
      <c r="D755" s="383"/>
      <c r="E755" s="428"/>
    </row>
    <row r="756" spans="2:5" ht="12" hidden="1">
      <c r="B756" s="384" t="s">
        <v>37</v>
      </c>
      <c r="C756" s="318" t="s">
        <v>38</v>
      </c>
      <c r="D756" s="385">
        <v>0</v>
      </c>
      <c r="E756" s="428"/>
    </row>
    <row r="757" spans="2:5" ht="12" hidden="1">
      <c r="B757" s="384" t="s">
        <v>43</v>
      </c>
      <c r="C757" s="318" t="s">
        <v>44</v>
      </c>
      <c r="D757" s="413">
        <v>0</v>
      </c>
      <c r="E757" s="428"/>
    </row>
    <row r="758" spans="2:5" ht="12" hidden="1">
      <c r="B758" s="384" t="s">
        <v>227</v>
      </c>
      <c r="C758" s="318" t="s">
        <v>228</v>
      </c>
      <c r="D758" s="413">
        <v>0</v>
      </c>
      <c r="E758" s="428"/>
    </row>
    <row r="759" spans="2:5" ht="12" hidden="1">
      <c r="B759" s="384" t="s">
        <v>45</v>
      </c>
      <c r="C759" s="318" t="s">
        <v>46</v>
      </c>
      <c r="D759" s="413">
        <f>+(D758+D760+D761+D756+D757)/12</f>
        <v>0</v>
      </c>
      <c r="E759" s="428"/>
    </row>
    <row r="760" spans="2:5" ht="12" hidden="1">
      <c r="B760" s="384" t="s">
        <v>47</v>
      </c>
      <c r="C760" s="318" t="s">
        <v>48</v>
      </c>
      <c r="D760" s="413">
        <v>0</v>
      </c>
      <c r="E760" s="428"/>
    </row>
    <row r="761" spans="2:5" ht="12" hidden="1">
      <c r="B761" s="386" t="s">
        <v>342</v>
      </c>
      <c r="C761" s="305" t="s">
        <v>343</v>
      </c>
      <c r="D761" s="413">
        <v>0</v>
      </c>
      <c r="E761" s="428"/>
    </row>
    <row r="762" spans="2:5" ht="20.399999999999999" hidden="1">
      <c r="B762" s="388" t="s">
        <v>52</v>
      </c>
      <c r="C762" s="336" t="s">
        <v>262</v>
      </c>
      <c r="D762" s="413">
        <f>+(D758+D760+D761+D757+D756)*9.25%</f>
        <v>0</v>
      </c>
      <c r="E762" s="428"/>
    </row>
    <row r="763" spans="2:5" ht="20.399999999999999" hidden="1">
      <c r="B763" s="388" t="s">
        <v>54</v>
      </c>
      <c r="C763" s="336" t="s">
        <v>55</v>
      </c>
      <c r="D763" s="413">
        <f>+(D758+D760+D761+D756+D757)*0.5%</f>
        <v>0</v>
      </c>
      <c r="E763" s="428"/>
    </row>
    <row r="764" spans="2:5" ht="20.399999999999999" hidden="1">
      <c r="B764" s="388" t="s">
        <v>58</v>
      </c>
      <c r="C764" s="336" t="s">
        <v>59</v>
      </c>
      <c r="D764" s="413">
        <v>0</v>
      </c>
      <c r="E764" s="428"/>
    </row>
    <row r="765" spans="2:5" ht="20.399999999999999" hidden="1">
      <c r="B765" s="388" t="s">
        <v>60</v>
      </c>
      <c r="C765" s="336" t="s">
        <v>263</v>
      </c>
      <c r="D765" s="413">
        <f>+(D758+D760+D756+D761+D757)*3%</f>
        <v>0</v>
      </c>
      <c r="E765" s="428"/>
    </row>
    <row r="766" spans="2:5" ht="12" hidden="1">
      <c r="B766" s="388" t="s">
        <v>62</v>
      </c>
      <c r="C766" s="336" t="s">
        <v>63</v>
      </c>
      <c r="D766" s="413">
        <f>+(D758+D760+D761+D756+D757)*1.5%</f>
        <v>0</v>
      </c>
      <c r="E766" s="428"/>
    </row>
    <row r="767" spans="2:5" ht="12" hidden="1">
      <c r="B767" s="388" t="s">
        <v>207</v>
      </c>
      <c r="C767" s="336" t="s">
        <v>216</v>
      </c>
      <c r="D767" s="413">
        <v>0</v>
      </c>
      <c r="E767" s="428"/>
    </row>
    <row r="768" spans="2:5" ht="12" hidden="1">
      <c r="B768" s="388" t="s">
        <v>95</v>
      </c>
      <c r="C768" s="336" t="s">
        <v>96</v>
      </c>
      <c r="D768" s="414">
        <v>0</v>
      </c>
      <c r="E768" s="428"/>
    </row>
    <row r="769" spans="2:5" ht="12" hidden="1">
      <c r="B769" s="426" t="s">
        <v>283</v>
      </c>
      <c r="C769" s="68" t="s">
        <v>284</v>
      </c>
      <c r="D769" s="413">
        <v>0</v>
      </c>
      <c r="E769" s="428"/>
    </row>
    <row r="770" spans="2:5" ht="12" hidden="1">
      <c r="B770" s="388" t="s">
        <v>106</v>
      </c>
      <c r="C770" s="336" t="s">
        <v>107</v>
      </c>
      <c r="D770" s="413">
        <v>0</v>
      </c>
      <c r="E770" s="428"/>
    </row>
    <row r="771" spans="2:5" ht="12" hidden="1">
      <c r="B771" s="388" t="s">
        <v>155</v>
      </c>
      <c r="C771" s="336" t="s">
        <v>156</v>
      </c>
      <c r="D771" s="413">
        <v>0</v>
      </c>
      <c r="E771" s="428"/>
    </row>
    <row r="772" spans="2:5" ht="12" hidden="1">
      <c r="B772" s="388" t="s">
        <v>291</v>
      </c>
      <c r="C772" s="336" t="s">
        <v>315</v>
      </c>
      <c r="D772" s="413">
        <v>0</v>
      </c>
      <c r="E772" s="428"/>
    </row>
    <row r="773" spans="2:5" ht="12" hidden="1">
      <c r="B773" s="388" t="s">
        <v>163</v>
      </c>
      <c r="C773" s="336" t="s">
        <v>164</v>
      </c>
      <c r="D773" s="413">
        <v>0</v>
      </c>
      <c r="E773" s="428"/>
    </row>
    <row r="774" spans="2:5" ht="12" hidden="1">
      <c r="B774" s="388" t="s">
        <v>165</v>
      </c>
      <c r="C774" s="336" t="s">
        <v>166</v>
      </c>
      <c r="D774" s="413">
        <v>0</v>
      </c>
      <c r="E774" s="428"/>
    </row>
    <row r="775" spans="2:5" ht="12" hidden="1">
      <c r="B775" s="388" t="s">
        <v>167</v>
      </c>
      <c r="C775" s="336" t="s">
        <v>438</v>
      </c>
      <c r="D775" s="414">
        <v>0</v>
      </c>
      <c r="E775" s="428"/>
    </row>
    <row r="776" spans="2:5" ht="12" hidden="1">
      <c r="B776" s="388" t="s">
        <v>293</v>
      </c>
      <c r="C776" s="336" t="s">
        <v>294</v>
      </c>
      <c r="D776" s="413">
        <v>0</v>
      </c>
      <c r="E776" s="428"/>
    </row>
    <row r="777" spans="2:5" ht="12" hidden="1">
      <c r="B777" s="388" t="s">
        <v>169</v>
      </c>
      <c r="C777" s="336" t="s">
        <v>170</v>
      </c>
      <c r="D777" s="413">
        <v>0</v>
      </c>
      <c r="E777" s="428"/>
    </row>
    <row r="778" spans="2:5" ht="12" hidden="1">
      <c r="B778" s="388" t="s">
        <v>182</v>
      </c>
      <c r="C778" s="336" t="s">
        <v>183</v>
      </c>
      <c r="D778" s="413">
        <v>0</v>
      </c>
      <c r="E778" s="428"/>
    </row>
    <row r="779" spans="2:5" ht="12" hidden="1">
      <c r="B779" s="388" t="s">
        <v>560</v>
      </c>
      <c r="C779" s="336" t="s">
        <v>561</v>
      </c>
      <c r="D779" s="414">
        <v>0</v>
      </c>
      <c r="E779" s="428"/>
    </row>
    <row r="780" spans="2:5" ht="12" hidden="1">
      <c r="B780" s="384"/>
      <c r="C780" s="393" t="s">
        <v>265</v>
      </c>
      <c r="D780" s="394">
        <f>SUM(D755:D779)</f>
        <v>0</v>
      </c>
      <c r="E780" s="428"/>
    </row>
    <row r="781" spans="2:5" ht="12" hidden="1">
      <c r="B781" s="395"/>
      <c r="C781" s="396"/>
      <c r="D781" s="397"/>
      <c r="E781" s="428"/>
    </row>
    <row r="782" spans="2:5" ht="12" hidden="1">
      <c r="B782" s="327"/>
      <c r="C782" s="318"/>
      <c r="D782" s="328"/>
      <c r="E782" s="428"/>
    </row>
    <row r="783" spans="2:5" ht="12" hidden="1">
      <c r="B783" s="350"/>
      <c r="C783" s="68"/>
      <c r="D783" s="69"/>
      <c r="E783" s="365"/>
    </row>
    <row r="784" spans="2:5" ht="12" hidden="1">
      <c r="B784" s="316"/>
      <c r="C784" s="380" t="s">
        <v>304</v>
      </c>
      <c r="D784" s="368" t="s">
        <v>305</v>
      </c>
      <c r="E784" s="365"/>
    </row>
    <row r="785" spans="2:5" ht="12" hidden="1">
      <c r="B785" s="381"/>
      <c r="C785" s="382"/>
      <c r="D785" s="383"/>
      <c r="E785" s="365"/>
    </row>
    <row r="786" spans="2:5" ht="12" hidden="1">
      <c r="B786" s="384" t="s">
        <v>43</v>
      </c>
      <c r="C786" s="318" t="s">
        <v>44</v>
      </c>
      <c r="D786" s="413">
        <v>0</v>
      </c>
      <c r="E786" s="365"/>
    </row>
    <row r="787" spans="2:5" ht="12" hidden="1">
      <c r="B787" s="384" t="s">
        <v>227</v>
      </c>
      <c r="C787" s="318" t="s">
        <v>228</v>
      </c>
      <c r="D787" s="413">
        <v>0</v>
      </c>
      <c r="E787" s="365"/>
    </row>
    <row r="788" spans="2:5" ht="12" hidden="1">
      <c r="B788" s="384" t="s">
        <v>45</v>
      </c>
      <c r="C788" s="318" t="s">
        <v>46</v>
      </c>
      <c r="D788" s="413">
        <f>+(D787+D789+D790+D786)/12</f>
        <v>0</v>
      </c>
      <c r="E788" s="365"/>
    </row>
    <row r="789" spans="2:5" ht="12" hidden="1">
      <c r="B789" s="384" t="s">
        <v>47</v>
      </c>
      <c r="C789" s="318" t="s">
        <v>48</v>
      </c>
      <c r="D789" s="413">
        <v>0</v>
      </c>
      <c r="E789" s="365"/>
    </row>
    <row r="790" spans="2:5" ht="12" hidden="1">
      <c r="B790" s="386" t="s">
        <v>342</v>
      </c>
      <c r="C790" s="305" t="s">
        <v>343</v>
      </c>
      <c r="D790" s="413">
        <v>0</v>
      </c>
      <c r="E790" s="365"/>
    </row>
    <row r="791" spans="2:5" ht="20.399999999999999" hidden="1">
      <c r="B791" s="388" t="s">
        <v>52</v>
      </c>
      <c r="C791" s="336" t="s">
        <v>262</v>
      </c>
      <c r="D791" s="413">
        <f>+(D787+D789+D790+D786)*9.25%</f>
        <v>0</v>
      </c>
      <c r="E791" s="365"/>
    </row>
    <row r="792" spans="2:5" ht="20.399999999999999" hidden="1">
      <c r="B792" s="388" t="s">
        <v>54</v>
      </c>
      <c r="C792" s="336" t="s">
        <v>55</v>
      </c>
      <c r="D792" s="413">
        <f>+(D787+D789+D790+D786)*0.5%</f>
        <v>0</v>
      </c>
      <c r="E792" s="365"/>
    </row>
    <row r="793" spans="2:5" ht="20.399999999999999" hidden="1">
      <c r="B793" s="388" t="s">
        <v>58</v>
      </c>
      <c r="C793" s="336" t="s">
        <v>59</v>
      </c>
      <c r="D793" s="413">
        <f>+(D787+D789+D790+D786)*5.42%</f>
        <v>0</v>
      </c>
      <c r="E793" s="365"/>
    </row>
    <row r="794" spans="2:5" ht="20.399999999999999" hidden="1">
      <c r="B794" s="388" t="s">
        <v>60</v>
      </c>
      <c r="C794" s="336" t="s">
        <v>263</v>
      </c>
      <c r="D794" s="413">
        <f>+(D787+D789+D790+D786)*3%</f>
        <v>0</v>
      </c>
      <c r="E794" s="365"/>
    </row>
    <row r="795" spans="2:5" ht="12" hidden="1">
      <c r="B795" s="388" t="s">
        <v>62</v>
      </c>
      <c r="C795" s="336" t="s">
        <v>63</v>
      </c>
      <c r="D795" s="413">
        <f>+(D787+D789+D790+D786)*1.5%</f>
        <v>0</v>
      </c>
      <c r="E795" s="365"/>
    </row>
    <row r="796" spans="2:5" ht="12" hidden="1">
      <c r="B796" s="388" t="s">
        <v>70</v>
      </c>
      <c r="C796" s="336" t="s">
        <v>71</v>
      </c>
      <c r="D796" s="413">
        <v>0</v>
      </c>
      <c r="E796" s="365"/>
    </row>
    <row r="797" spans="2:5" ht="12" hidden="1">
      <c r="B797" s="388" t="s">
        <v>151</v>
      </c>
      <c r="C797" s="336" t="s">
        <v>152</v>
      </c>
      <c r="D797" s="413">
        <v>0</v>
      </c>
      <c r="E797" s="365"/>
    </row>
    <row r="798" spans="2:5" ht="12" hidden="1">
      <c r="B798" s="388" t="s">
        <v>291</v>
      </c>
      <c r="C798" s="336" t="s">
        <v>292</v>
      </c>
      <c r="D798" s="414">
        <v>0</v>
      </c>
      <c r="E798" s="365"/>
    </row>
    <row r="799" spans="2:5" ht="12" hidden="1">
      <c r="B799" s="388" t="s">
        <v>293</v>
      </c>
      <c r="C799" s="336" t="s">
        <v>294</v>
      </c>
      <c r="D799" s="413">
        <v>0</v>
      </c>
      <c r="E799" s="365"/>
    </row>
    <row r="800" spans="2:5" ht="12" hidden="1">
      <c r="B800" s="388" t="s">
        <v>182</v>
      </c>
      <c r="C800" s="336" t="s">
        <v>183</v>
      </c>
      <c r="D800" s="414">
        <v>0</v>
      </c>
      <c r="E800" s="365"/>
    </row>
    <row r="801" spans="2:5" ht="12" hidden="1">
      <c r="B801" s="384"/>
      <c r="C801" s="393" t="s">
        <v>265</v>
      </c>
      <c r="D801" s="394">
        <f>SUM(D785:D800)</f>
        <v>0</v>
      </c>
      <c r="E801" s="365"/>
    </row>
    <row r="802" spans="2:5" ht="12" hidden="1">
      <c r="B802" s="395"/>
      <c r="C802" s="396"/>
      <c r="D802" s="397"/>
      <c r="E802" s="365"/>
    </row>
    <row r="803" spans="2:5" ht="12" hidden="1">
      <c r="B803" s="327"/>
      <c r="C803" s="318"/>
      <c r="D803" s="328"/>
      <c r="E803" s="365"/>
    </row>
    <row r="804" spans="2:5" ht="12" hidden="1">
      <c r="B804" s="327"/>
      <c r="C804" s="318"/>
      <c r="D804" s="328"/>
      <c r="E804" s="365"/>
    </row>
    <row r="805" spans="2:5" ht="12">
      <c r="C805" s="590" t="s">
        <v>799</v>
      </c>
      <c r="D805" s="454" t="s">
        <v>800</v>
      </c>
      <c r="E805" s="365"/>
    </row>
    <row r="806" spans="2:5" ht="12">
      <c r="B806" s="723"/>
      <c r="C806" s="724"/>
      <c r="D806" s="425"/>
      <c r="E806" s="365"/>
    </row>
    <row r="807" spans="2:5" ht="12" hidden="1">
      <c r="B807" s="725" t="s">
        <v>214</v>
      </c>
      <c r="C807" s="239" t="s">
        <v>215</v>
      </c>
      <c r="D807" s="413">
        <v>0</v>
      </c>
      <c r="E807" s="365"/>
    </row>
    <row r="808" spans="2:5" ht="12" hidden="1">
      <c r="B808" s="725" t="s">
        <v>81</v>
      </c>
      <c r="C808" s="239" t="s">
        <v>82</v>
      </c>
      <c r="D808" s="413">
        <v>0</v>
      </c>
      <c r="E808" s="365"/>
    </row>
    <row r="809" spans="2:5" ht="12" hidden="1">
      <c r="B809" s="725" t="s">
        <v>801</v>
      </c>
      <c r="C809" s="239" t="s">
        <v>802</v>
      </c>
      <c r="D809" s="413">
        <v>0</v>
      </c>
      <c r="E809" s="365"/>
    </row>
    <row r="810" spans="2:5" ht="12">
      <c r="B810" s="725" t="s">
        <v>97</v>
      </c>
      <c r="C810" s="239" t="s">
        <v>98</v>
      </c>
      <c r="D810" s="413">
        <v>1400000</v>
      </c>
      <c r="E810" s="365"/>
    </row>
    <row r="811" spans="2:5" ht="12">
      <c r="B811" s="725" t="s">
        <v>249</v>
      </c>
      <c r="C811" s="239" t="s">
        <v>250</v>
      </c>
      <c r="D811" s="413">
        <v>160000</v>
      </c>
      <c r="E811" s="365"/>
    </row>
    <row r="812" spans="2:5" ht="12" hidden="1">
      <c r="B812" s="725" t="s">
        <v>580</v>
      </c>
      <c r="C812" s="239" t="s">
        <v>581</v>
      </c>
      <c r="D812" s="413">
        <v>0</v>
      </c>
      <c r="E812" s="365"/>
    </row>
    <row r="813" spans="2:5" ht="12">
      <c r="B813" s="725" t="s">
        <v>363</v>
      </c>
      <c r="C813" s="239" t="s">
        <v>364</v>
      </c>
      <c r="D813" s="413">
        <v>640000</v>
      </c>
      <c r="E813" s="365"/>
    </row>
    <row r="814" spans="2:5" ht="12">
      <c r="B814" s="725" t="s">
        <v>283</v>
      </c>
      <c r="C814" s="239" t="s">
        <v>284</v>
      </c>
      <c r="D814" s="413">
        <v>185089</v>
      </c>
      <c r="E814" s="365"/>
    </row>
    <row r="815" spans="2:5" ht="12" hidden="1">
      <c r="B815" s="725" t="s">
        <v>127</v>
      </c>
      <c r="C815" s="239" t="s">
        <v>128</v>
      </c>
      <c r="D815" s="413">
        <v>0</v>
      </c>
      <c r="E815" s="365"/>
    </row>
    <row r="816" spans="2:5" ht="12">
      <c r="B816" s="725" t="s">
        <v>129</v>
      </c>
      <c r="C816" s="239" t="s">
        <v>130</v>
      </c>
      <c r="D816" s="413">
        <v>100000</v>
      </c>
      <c r="E816" s="365"/>
    </row>
    <row r="817" spans="2:5" ht="12">
      <c r="B817" s="412" t="s">
        <v>285</v>
      </c>
      <c r="C817" s="239" t="s">
        <v>286</v>
      </c>
      <c r="D817" s="413">
        <v>415000</v>
      </c>
      <c r="E817" s="365"/>
    </row>
    <row r="818" spans="2:5" ht="12">
      <c r="B818" s="412" t="s">
        <v>256</v>
      </c>
      <c r="C818" s="239" t="s">
        <v>270</v>
      </c>
      <c r="D818" s="413">
        <v>150000</v>
      </c>
      <c r="E818" s="365"/>
    </row>
    <row r="819" spans="2:5" ht="12" hidden="1">
      <c r="B819" s="412" t="s">
        <v>147</v>
      </c>
      <c r="C819" s="239" t="s">
        <v>148</v>
      </c>
      <c r="D819" s="413">
        <v>0</v>
      </c>
      <c r="E819" s="365"/>
    </row>
    <row r="820" spans="2:5" ht="12">
      <c r="B820" s="412" t="s">
        <v>149</v>
      </c>
      <c r="C820" s="239" t="s">
        <v>150</v>
      </c>
      <c r="D820" s="413">
        <v>100000</v>
      </c>
      <c r="E820" s="365"/>
    </row>
    <row r="821" spans="2:5" ht="12">
      <c r="B821" s="725" t="s">
        <v>151</v>
      </c>
      <c r="C821" s="239" t="s">
        <v>152</v>
      </c>
      <c r="D821" s="414">
        <v>455000</v>
      </c>
      <c r="E821" s="365"/>
    </row>
    <row r="822" spans="2:5" ht="12" hidden="1">
      <c r="B822" s="725" t="s">
        <v>291</v>
      </c>
      <c r="C822" s="239" t="s">
        <v>292</v>
      </c>
      <c r="D822" s="413">
        <v>0</v>
      </c>
      <c r="E822" s="365"/>
    </row>
    <row r="823" spans="2:5" ht="12" hidden="1">
      <c r="B823" s="725" t="s">
        <v>163</v>
      </c>
      <c r="C823" s="239" t="s">
        <v>164</v>
      </c>
      <c r="D823" s="414">
        <v>0</v>
      </c>
      <c r="E823" s="365"/>
    </row>
    <row r="824" spans="2:5" ht="12" hidden="1">
      <c r="B824" s="725" t="s">
        <v>197</v>
      </c>
      <c r="C824" s="239" t="s">
        <v>198</v>
      </c>
      <c r="D824" s="414">
        <v>0</v>
      </c>
      <c r="E824" s="365"/>
    </row>
    <row r="825" spans="2:5" ht="12">
      <c r="B825" s="725"/>
      <c r="C825" s="311" t="s">
        <v>803</v>
      </c>
      <c r="D825" s="394">
        <f>SUM(D807:D824)</f>
        <v>3605089</v>
      </c>
      <c r="E825" s="365"/>
    </row>
    <row r="826" spans="2:5" ht="12">
      <c r="B826" s="726"/>
      <c r="C826" s="727"/>
      <c r="D826" s="430"/>
      <c r="E826" s="365"/>
    </row>
    <row r="827" spans="2:5" ht="12" hidden="1">
      <c r="B827" s="327"/>
      <c r="C827" s="318"/>
      <c r="D827" s="328"/>
      <c r="E827" s="365"/>
    </row>
    <row r="828" spans="2:5" ht="12" hidden="1">
      <c r="B828" s="311"/>
      <c r="C828" s="312"/>
      <c r="D828" s="364"/>
      <c r="E828" s="365"/>
    </row>
    <row r="829" spans="2:5" ht="12" hidden="1">
      <c r="B829" s="316"/>
      <c r="C829" s="380" t="s">
        <v>564</v>
      </c>
      <c r="D829" s="368" t="s">
        <v>307</v>
      </c>
      <c r="E829" s="365"/>
    </row>
    <row r="830" spans="2:5" ht="12" hidden="1">
      <c r="B830" s="424"/>
      <c r="C830" s="99"/>
      <c r="D830" s="425"/>
      <c r="E830" s="365"/>
    </row>
    <row r="831" spans="2:5" ht="12" hidden="1">
      <c r="B831" s="426" t="s">
        <v>29</v>
      </c>
      <c r="C831" s="68" t="s">
        <v>30</v>
      </c>
      <c r="D831" s="413">
        <v>0</v>
      </c>
      <c r="E831" s="365"/>
    </row>
    <row r="832" spans="2:5" ht="12" hidden="1">
      <c r="B832" s="384" t="s">
        <v>43</v>
      </c>
      <c r="C832" s="318" t="s">
        <v>44</v>
      </c>
      <c r="D832" s="413">
        <v>0</v>
      </c>
      <c r="E832" s="365"/>
    </row>
    <row r="833" spans="2:5" ht="12" hidden="1">
      <c r="B833" s="384" t="s">
        <v>227</v>
      </c>
      <c r="C833" s="318" t="s">
        <v>228</v>
      </c>
      <c r="D833" s="413">
        <v>0</v>
      </c>
      <c r="E833" s="365"/>
    </row>
    <row r="834" spans="2:5" ht="12" hidden="1">
      <c r="B834" s="384" t="s">
        <v>45</v>
      </c>
      <c r="C834" s="318" t="s">
        <v>46</v>
      </c>
      <c r="D834" s="413">
        <f>+(D832+D833+D835+D831)/12</f>
        <v>0</v>
      </c>
      <c r="E834" s="365"/>
    </row>
    <row r="835" spans="2:5" ht="12" hidden="1">
      <c r="B835" s="384" t="s">
        <v>47</v>
      </c>
      <c r="C835" s="318" t="s">
        <v>48</v>
      </c>
      <c r="D835" s="413">
        <v>0</v>
      </c>
      <c r="E835" s="365"/>
    </row>
    <row r="836" spans="2:5" ht="12" hidden="1">
      <c r="B836" s="386" t="s">
        <v>342</v>
      </c>
      <c r="C836" s="305" t="s">
        <v>343</v>
      </c>
      <c r="D836" s="413">
        <v>0</v>
      </c>
      <c r="E836" s="365"/>
    </row>
    <row r="837" spans="2:5" ht="20.399999999999999" hidden="1">
      <c r="B837" s="388" t="s">
        <v>52</v>
      </c>
      <c r="C837" s="336" t="s">
        <v>262</v>
      </c>
      <c r="D837" s="431">
        <f>+(D833+D835+D836+D832)*9.25%</f>
        <v>0</v>
      </c>
      <c r="E837" s="365"/>
    </row>
    <row r="838" spans="2:5" ht="20.399999999999999" hidden="1">
      <c r="B838" s="388" t="s">
        <v>54</v>
      </c>
      <c r="C838" s="336" t="s">
        <v>55</v>
      </c>
      <c r="D838" s="431">
        <f>+(D833+D835+D836+D832)*0.5%</f>
        <v>0</v>
      </c>
      <c r="E838" s="365"/>
    </row>
    <row r="839" spans="2:5" ht="20.399999999999999" hidden="1">
      <c r="B839" s="388" t="s">
        <v>58</v>
      </c>
      <c r="C839" s="336" t="s">
        <v>59</v>
      </c>
      <c r="D839" s="431">
        <f>+(D833+D835+D836+D832)*5.42%</f>
        <v>0</v>
      </c>
      <c r="E839" s="365"/>
    </row>
    <row r="840" spans="2:5" ht="20.399999999999999" hidden="1">
      <c r="B840" s="388" t="s">
        <v>60</v>
      </c>
      <c r="C840" s="336" t="s">
        <v>263</v>
      </c>
      <c r="D840" s="431">
        <f>+(D833+D835+D836+D832)*3%</f>
        <v>0</v>
      </c>
      <c r="E840" s="365"/>
    </row>
    <row r="841" spans="2:5" ht="12" hidden="1">
      <c r="B841" s="388" t="s">
        <v>62</v>
      </c>
      <c r="C841" s="336" t="s">
        <v>63</v>
      </c>
      <c r="D841" s="432">
        <f>+(D833+D835+D836+D832)*1.5%</f>
        <v>0</v>
      </c>
      <c r="E841" s="365"/>
    </row>
    <row r="842" spans="2:5" ht="12" hidden="1">
      <c r="B842" s="388" t="s">
        <v>291</v>
      </c>
      <c r="C842" s="336" t="s">
        <v>315</v>
      </c>
      <c r="D842" s="413">
        <v>0</v>
      </c>
      <c r="E842" s="365"/>
    </row>
    <row r="843" spans="2:5" ht="12" hidden="1">
      <c r="B843" s="388" t="s">
        <v>165</v>
      </c>
      <c r="C843" s="336" t="s">
        <v>166</v>
      </c>
      <c r="D843" s="414">
        <v>0</v>
      </c>
      <c r="E843" s="365"/>
    </row>
    <row r="844" spans="2:5" ht="12" hidden="1">
      <c r="B844" s="711" t="s">
        <v>163</v>
      </c>
      <c r="C844" s="712" t="s">
        <v>783</v>
      </c>
      <c r="D844" s="414">
        <v>0</v>
      </c>
      <c r="E844" s="365"/>
    </row>
    <row r="845" spans="2:5" ht="12" hidden="1">
      <c r="B845" s="426"/>
      <c r="C845" s="427" t="s">
        <v>265</v>
      </c>
      <c r="D845" s="394">
        <f>SUM(D831:D844)</f>
        <v>0</v>
      </c>
      <c r="E845" s="365"/>
    </row>
    <row r="846" spans="2:5" ht="12" hidden="1">
      <c r="B846" s="429"/>
      <c r="C846" s="95"/>
      <c r="D846" s="430"/>
      <c r="E846" s="365"/>
    </row>
    <row r="847" spans="2:5" ht="12" hidden="1">
      <c r="B847" s="350"/>
      <c r="C847" s="68"/>
      <c r="D847" s="69"/>
      <c r="E847" s="365"/>
    </row>
    <row r="848" spans="2:5" ht="12" hidden="1">
      <c r="B848" s="350"/>
      <c r="C848" s="68"/>
      <c r="D848" s="69"/>
      <c r="E848" s="365"/>
    </row>
    <row r="849" spans="2:5" ht="12" hidden="1">
      <c r="B849" s="316"/>
      <c r="C849" s="380" t="s">
        <v>308</v>
      </c>
      <c r="D849" s="368" t="s">
        <v>309</v>
      </c>
      <c r="E849" s="365"/>
    </row>
    <row r="850" spans="2:5" ht="12" hidden="1">
      <c r="B850" s="424"/>
      <c r="C850" s="99"/>
      <c r="D850" s="425"/>
      <c r="E850" s="365"/>
    </row>
    <row r="851" spans="2:5" ht="12" hidden="1">
      <c r="B851" s="426" t="s">
        <v>29</v>
      </c>
      <c r="C851" s="68" t="s">
        <v>30</v>
      </c>
      <c r="D851" s="413">
        <v>0</v>
      </c>
      <c r="E851" s="365"/>
    </row>
    <row r="852" spans="2:5" hidden="1">
      <c r="B852" s="384" t="s">
        <v>43</v>
      </c>
      <c r="C852" s="318" t="s">
        <v>44</v>
      </c>
      <c r="D852" s="413">
        <v>0</v>
      </c>
      <c r="E852" s="352"/>
    </row>
    <row r="853" spans="2:5" hidden="1">
      <c r="B853" s="384" t="s">
        <v>227</v>
      </c>
      <c r="C853" s="318" t="s">
        <v>228</v>
      </c>
      <c r="D853" s="413">
        <v>0</v>
      </c>
      <c r="E853" s="352"/>
    </row>
    <row r="854" spans="2:5" hidden="1">
      <c r="B854" s="384" t="s">
        <v>45</v>
      </c>
      <c r="C854" s="318" t="s">
        <v>46</v>
      </c>
      <c r="D854" s="413">
        <f>+(D846+D852+D853+D855+D851)/12</f>
        <v>0</v>
      </c>
      <c r="E854" s="352"/>
    </row>
    <row r="855" spans="2:5" hidden="1">
      <c r="B855" s="384" t="s">
        <v>47</v>
      </c>
      <c r="C855" s="318" t="s">
        <v>48</v>
      </c>
      <c r="D855" s="413">
        <v>0</v>
      </c>
      <c r="E855" s="352"/>
    </row>
    <row r="856" spans="2:5" hidden="1">
      <c r="B856" s="386" t="s">
        <v>342</v>
      </c>
      <c r="C856" s="305" t="s">
        <v>343</v>
      </c>
      <c r="D856" s="413">
        <v>0</v>
      </c>
      <c r="E856" s="352"/>
    </row>
    <row r="857" spans="2:5" ht="20.399999999999999" hidden="1">
      <c r="B857" s="388" t="s">
        <v>52</v>
      </c>
      <c r="C857" s="336" t="s">
        <v>262</v>
      </c>
      <c r="D857" s="413">
        <f>+(D853+D855+D856+D852+D851)*9.25%</f>
        <v>0</v>
      </c>
      <c r="E857" s="352"/>
    </row>
    <row r="858" spans="2:5" ht="20.399999999999999" hidden="1">
      <c r="B858" s="388" t="s">
        <v>54</v>
      </c>
      <c r="C858" s="336" t="s">
        <v>55</v>
      </c>
      <c r="D858" s="413">
        <f>+(D853+D855+D856+D852+D851)*0.5%</f>
        <v>0</v>
      </c>
      <c r="E858" s="352"/>
    </row>
    <row r="859" spans="2:5" ht="20.399999999999999" hidden="1">
      <c r="B859" s="388" t="s">
        <v>58</v>
      </c>
      <c r="C859" s="336" t="s">
        <v>59</v>
      </c>
      <c r="D859" s="413">
        <f>+(D853+D855+D856+D852+D851)*5.42%</f>
        <v>0</v>
      </c>
      <c r="E859" s="352"/>
    </row>
    <row r="860" spans="2:5" ht="20.399999999999999" hidden="1">
      <c r="B860" s="388" t="s">
        <v>60</v>
      </c>
      <c r="C860" s="336" t="s">
        <v>263</v>
      </c>
      <c r="D860" s="413">
        <f>+(D853+D855+D856+D852+D851)*3%</f>
        <v>0</v>
      </c>
      <c r="E860" s="352"/>
    </row>
    <row r="861" spans="2:5" hidden="1">
      <c r="B861" s="388" t="s">
        <v>62</v>
      </c>
      <c r="C861" s="336" t="s">
        <v>63</v>
      </c>
      <c r="D861" s="414">
        <f>+(D853+D855+D856+D852+D851)*1.5%</f>
        <v>0</v>
      </c>
      <c r="E861" s="352"/>
    </row>
    <row r="862" spans="2:5" hidden="1">
      <c r="B862" s="386" t="s">
        <v>81</v>
      </c>
      <c r="C862" s="68" t="s">
        <v>82</v>
      </c>
      <c r="D862" s="413">
        <v>0</v>
      </c>
      <c r="E862" s="352"/>
    </row>
    <row r="863" spans="2:5" hidden="1">
      <c r="B863" s="386" t="s">
        <v>207</v>
      </c>
      <c r="C863" s="68" t="s">
        <v>216</v>
      </c>
      <c r="D863" s="413">
        <v>0</v>
      </c>
      <c r="E863" s="352"/>
    </row>
    <row r="864" spans="2:5" hidden="1">
      <c r="B864" s="386" t="s">
        <v>97</v>
      </c>
      <c r="C864" s="68" t="s">
        <v>98</v>
      </c>
      <c r="D864" s="413">
        <v>0</v>
      </c>
      <c r="E864" s="352"/>
    </row>
    <row r="865" spans="2:5" hidden="1">
      <c r="B865" s="386" t="s">
        <v>283</v>
      </c>
      <c r="C865" s="68" t="s">
        <v>284</v>
      </c>
      <c r="D865" s="413">
        <v>0</v>
      </c>
      <c r="E865" s="352"/>
    </row>
    <row r="866" spans="2:5" hidden="1">
      <c r="B866" s="386" t="s">
        <v>104</v>
      </c>
      <c r="C866" s="68" t="s">
        <v>105</v>
      </c>
      <c r="D866" s="413">
        <v>0</v>
      </c>
      <c r="E866" s="352"/>
    </row>
    <row r="867" spans="2:5" hidden="1">
      <c r="B867" s="386" t="s">
        <v>106</v>
      </c>
      <c r="C867" s="68" t="s">
        <v>107</v>
      </c>
      <c r="D867" s="413">
        <v>0</v>
      </c>
      <c r="E867" s="352"/>
    </row>
    <row r="868" spans="2:5" hidden="1">
      <c r="B868" s="386" t="s">
        <v>129</v>
      </c>
      <c r="C868" s="68" t="s">
        <v>130</v>
      </c>
      <c r="D868" s="413">
        <v>0</v>
      </c>
      <c r="E868" s="352"/>
    </row>
    <row r="869" spans="2:5" hidden="1">
      <c r="B869" s="386" t="s">
        <v>133</v>
      </c>
      <c r="C869" s="68" t="s">
        <v>134</v>
      </c>
      <c r="D869" s="413">
        <v>0</v>
      </c>
      <c r="E869" s="352"/>
    </row>
    <row r="870" spans="2:5" hidden="1">
      <c r="B870" s="386" t="s">
        <v>254</v>
      </c>
      <c r="C870" s="68" t="s">
        <v>255</v>
      </c>
      <c r="D870" s="413">
        <v>0</v>
      </c>
      <c r="E870" s="352"/>
    </row>
    <row r="871" spans="2:5" hidden="1">
      <c r="B871" s="386" t="s">
        <v>137</v>
      </c>
      <c r="C871" s="68" t="s">
        <v>138</v>
      </c>
      <c r="D871" s="413">
        <v>0</v>
      </c>
      <c r="E871" s="352"/>
    </row>
    <row r="872" spans="2:5" hidden="1">
      <c r="B872" s="386" t="s">
        <v>240</v>
      </c>
      <c r="C872" s="68" t="s">
        <v>241</v>
      </c>
      <c r="D872" s="413">
        <v>0</v>
      </c>
      <c r="E872" s="352"/>
    </row>
    <row r="873" spans="2:5" hidden="1">
      <c r="B873" s="386" t="s">
        <v>149</v>
      </c>
      <c r="C873" s="68" t="s">
        <v>150</v>
      </c>
      <c r="D873" s="413">
        <v>0</v>
      </c>
      <c r="E873" s="352"/>
    </row>
    <row r="874" spans="2:5" hidden="1">
      <c r="B874" s="386" t="s">
        <v>151</v>
      </c>
      <c r="C874" s="68" t="s">
        <v>152</v>
      </c>
      <c r="D874" s="414">
        <v>0</v>
      </c>
      <c r="E874" s="352"/>
    </row>
    <row r="875" spans="2:5" hidden="1">
      <c r="B875" s="386" t="s">
        <v>163</v>
      </c>
      <c r="C875" s="68" t="s">
        <v>164</v>
      </c>
      <c r="D875" s="413">
        <v>0</v>
      </c>
      <c r="E875" s="352"/>
    </row>
    <row r="876" spans="2:5" ht="12" hidden="1">
      <c r="B876" s="386" t="s">
        <v>293</v>
      </c>
      <c r="C876" s="68" t="s">
        <v>294</v>
      </c>
      <c r="D876" s="414">
        <v>0</v>
      </c>
      <c r="E876" s="365"/>
    </row>
    <row r="877" spans="2:5" ht="12" hidden="1">
      <c r="B877" s="426"/>
      <c r="C877" s="427" t="s">
        <v>265</v>
      </c>
      <c r="D877" s="394">
        <f>SUM(D851:D876)</f>
        <v>0</v>
      </c>
      <c r="E877" s="365"/>
    </row>
    <row r="878" spans="2:5" ht="12" hidden="1">
      <c r="B878" s="429"/>
      <c r="C878" s="95"/>
      <c r="D878" s="430"/>
      <c r="E878" s="365"/>
    </row>
    <row r="879" spans="2:5" ht="12" hidden="1">
      <c r="B879" s="350"/>
      <c r="C879" s="68"/>
      <c r="D879" s="69"/>
      <c r="E879" s="365"/>
    </row>
    <row r="880" spans="2:5" ht="12" hidden="1">
      <c r="B880" s="350"/>
      <c r="C880" s="68"/>
      <c r="D880" s="69"/>
      <c r="E880" s="365"/>
    </row>
    <row r="881" spans="2:5" ht="12" hidden="1">
      <c r="B881" s="316"/>
      <c r="C881" s="380" t="s">
        <v>311</v>
      </c>
      <c r="D881" s="368" t="s">
        <v>312</v>
      </c>
      <c r="E881" s="365"/>
    </row>
    <row r="882" spans="2:5" ht="12" hidden="1">
      <c r="B882" s="424"/>
      <c r="C882" s="99"/>
      <c r="D882" s="425"/>
      <c r="E882" s="365"/>
    </row>
    <row r="883" spans="2:5" ht="12" hidden="1">
      <c r="B883" s="384" t="s">
        <v>43</v>
      </c>
      <c r="C883" s="318" t="s">
        <v>44</v>
      </c>
      <c r="D883" s="413">
        <v>0</v>
      </c>
      <c r="E883" s="365"/>
    </row>
    <row r="884" spans="2:5" ht="12" hidden="1">
      <c r="B884" s="384" t="s">
        <v>227</v>
      </c>
      <c r="C884" s="318" t="s">
        <v>228</v>
      </c>
      <c r="D884" s="413">
        <v>0</v>
      </c>
      <c r="E884" s="365"/>
    </row>
    <row r="885" spans="2:5" ht="12" hidden="1">
      <c r="B885" s="384" t="s">
        <v>45</v>
      </c>
      <c r="C885" s="318" t="s">
        <v>46</v>
      </c>
      <c r="D885" s="413">
        <f>+(D884+D886+D887+D883)/12</f>
        <v>0</v>
      </c>
      <c r="E885" s="365"/>
    </row>
    <row r="886" spans="2:5" ht="12" hidden="1">
      <c r="B886" s="384" t="s">
        <v>47</v>
      </c>
      <c r="C886" s="318" t="s">
        <v>48</v>
      </c>
      <c r="D886" s="413">
        <v>0</v>
      </c>
      <c r="E886" s="365"/>
    </row>
    <row r="887" spans="2:5" ht="12" hidden="1">
      <c r="B887" s="386" t="s">
        <v>342</v>
      </c>
      <c r="C887" s="305" t="s">
        <v>343</v>
      </c>
      <c r="D887" s="413">
        <v>0</v>
      </c>
      <c r="E887" s="365"/>
    </row>
    <row r="888" spans="2:5" ht="20.399999999999999" hidden="1">
      <c r="B888" s="388" t="s">
        <v>52</v>
      </c>
      <c r="C888" s="336" t="s">
        <v>262</v>
      </c>
      <c r="D888" s="413">
        <f>+(D884+D886+D887+D883)*9.25%</f>
        <v>0</v>
      </c>
      <c r="E888" s="365"/>
    </row>
    <row r="889" spans="2:5" ht="20.399999999999999" hidden="1">
      <c r="B889" s="388" t="s">
        <v>54</v>
      </c>
      <c r="C889" s="336" t="s">
        <v>55</v>
      </c>
      <c r="D889" s="413">
        <f>+(D884+D886+D887+D883)*0.5%</f>
        <v>0</v>
      </c>
      <c r="E889" s="365"/>
    </row>
    <row r="890" spans="2:5" ht="20.399999999999999" hidden="1">
      <c r="B890" s="388" t="s">
        <v>58</v>
      </c>
      <c r="C890" s="336" t="s">
        <v>59</v>
      </c>
      <c r="D890" s="413">
        <f>+(D884+D886+D887+D883)*5.42%</f>
        <v>0</v>
      </c>
      <c r="E890" s="365"/>
    </row>
    <row r="891" spans="2:5" ht="20.399999999999999" hidden="1">
      <c r="B891" s="388" t="s">
        <v>60</v>
      </c>
      <c r="C891" s="336" t="s">
        <v>263</v>
      </c>
      <c r="D891" s="413">
        <f>+(D884+D886+D887+D883)*3%</f>
        <v>0</v>
      </c>
      <c r="E891" s="365"/>
    </row>
    <row r="892" spans="2:5" ht="12" hidden="1">
      <c r="B892" s="388" t="s">
        <v>62</v>
      </c>
      <c r="C892" s="336" t="s">
        <v>63</v>
      </c>
      <c r="D892" s="413">
        <f>+(D884+D886+D887+D883)*1.5%</f>
        <v>0</v>
      </c>
      <c r="E892" s="365"/>
    </row>
    <row r="893" spans="2:5" ht="12" hidden="1">
      <c r="B893" s="386" t="s">
        <v>81</v>
      </c>
      <c r="C893" s="68" t="s">
        <v>82</v>
      </c>
      <c r="D893" s="413">
        <v>0</v>
      </c>
      <c r="E893" s="365"/>
    </row>
    <row r="894" spans="2:5" ht="12" hidden="1">
      <c r="B894" s="386" t="s">
        <v>97</v>
      </c>
      <c r="C894" s="68" t="s">
        <v>98</v>
      </c>
      <c r="D894" s="413">
        <v>0</v>
      </c>
      <c r="E894" s="365"/>
    </row>
    <row r="895" spans="2:5" ht="12" hidden="1">
      <c r="B895" s="386" t="s">
        <v>363</v>
      </c>
      <c r="C895" s="68" t="s">
        <v>364</v>
      </c>
      <c r="D895" s="413">
        <v>0</v>
      </c>
      <c r="E895" s="365"/>
    </row>
    <row r="896" spans="2:5" ht="12" hidden="1">
      <c r="B896" s="386" t="s">
        <v>283</v>
      </c>
      <c r="C896" s="68" t="s">
        <v>284</v>
      </c>
      <c r="D896" s="413">
        <v>0</v>
      </c>
      <c r="E896" s="365"/>
    </row>
    <row r="897" spans="1:5" ht="12" hidden="1">
      <c r="B897" s="386" t="s">
        <v>104</v>
      </c>
      <c r="C897" s="68" t="s">
        <v>105</v>
      </c>
      <c r="D897" s="414">
        <v>0</v>
      </c>
      <c r="E897" s="365"/>
    </row>
    <row r="898" spans="1:5" ht="12" hidden="1">
      <c r="B898" s="386" t="s">
        <v>108</v>
      </c>
      <c r="C898" s="68" t="s">
        <v>109</v>
      </c>
      <c r="D898" s="413">
        <v>0</v>
      </c>
      <c r="E898" s="365"/>
    </row>
    <row r="899" spans="1:5" ht="12" hidden="1">
      <c r="B899" s="386" t="s">
        <v>165</v>
      </c>
      <c r="C899" s="68" t="s">
        <v>166</v>
      </c>
      <c r="D899" s="413">
        <v>0</v>
      </c>
      <c r="E899" s="365"/>
    </row>
    <row r="900" spans="1:5" ht="12" hidden="1">
      <c r="B900" s="386" t="s">
        <v>293</v>
      </c>
      <c r="C900" s="68" t="s">
        <v>294</v>
      </c>
      <c r="D900" s="414">
        <v>0</v>
      </c>
      <c r="E900" s="365"/>
    </row>
    <row r="901" spans="1:5" ht="12" hidden="1">
      <c r="B901" s="426"/>
      <c r="C901" s="427" t="s">
        <v>265</v>
      </c>
      <c r="D901" s="394">
        <f>SUM(D883:D900)</f>
        <v>0</v>
      </c>
      <c r="E901" s="365"/>
    </row>
    <row r="902" spans="1:5" ht="12" hidden="1">
      <c r="B902" s="429"/>
      <c r="C902" s="95"/>
      <c r="D902" s="430"/>
      <c r="E902" s="365"/>
    </row>
    <row r="903" spans="1:5" ht="12">
      <c r="B903" s="350"/>
      <c r="C903" s="68"/>
      <c r="D903" s="69"/>
      <c r="E903" s="365"/>
    </row>
    <row r="904" spans="1:5" ht="12">
      <c r="B904" s="350"/>
      <c r="C904" s="68"/>
      <c r="D904" s="69"/>
      <c r="E904" s="365"/>
    </row>
    <row r="905" spans="1:5" ht="12">
      <c r="B905" s="350"/>
      <c r="C905" s="68"/>
      <c r="D905" s="69"/>
      <c r="E905" s="365"/>
    </row>
    <row r="906" spans="1:5" ht="12">
      <c r="B906" s="350"/>
      <c r="C906" s="427"/>
      <c r="D906" s="352"/>
      <c r="E906" s="365"/>
    </row>
    <row r="907" spans="1:5" ht="12">
      <c r="B907" s="350"/>
      <c r="C907" s="427"/>
      <c r="D907" s="352"/>
      <c r="E907" s="365"/>
    </row>
    <row r="908" spans="1:5" ht="12">
      <c r="B908" s="367" t="s">
        <v>565</v>
      </c>
      <c r="C908" s="68"/>
      <c r="D908" s="352"/>
      <c r="E908" s="365"/>
    </row>
    <row r="909" spans="1:5" ht="12">
      <c r="B909" s="350"/>
      <c r="C909" s="427"/>
      <c r="D909" s="352"/>
      <c r="E909" s="365"/>
    </row>
    <row r="910" spans="1:5" hidden="1">
      <c r="A910" s="354" t="s">
        <v>23</v>
      </c>
      <c r="B910" s="316">
        <v>0</v>
      </c>
      <c r="C910" s="317" t="s">
        <v>25</v>
      </c>
      <c r="E910" s="319">
        <f>+D918+D925+D929+D912+D915</f>
        <v>0</v>
      </c>
    </row>
    <row r="911" spans="1:5" hidden="1">
      <c r="B911" s="311"/>
      <c r="D911" s="340"/>
    </row>
    <row r="912" spans="1:5" hidden="1">
      <c r="A912" s="370" t="s">
        <v>26</v>
      </c>
      <c r="B912" s="322" t="s">
        <v>27</v>
      </c>
      <c r="C912" s="323" t="s">
        <v>28</v>
      </c>
      <c r="D912" s="324">
        <f>SUM(D913:D913)</f>
        <v>0</v>
      </c>
    </row>
    <row r="913" spans="1:5" hidden="1">
      <c r="A913" s="67" t="s">
        <v>26</v>
      </c>
      <c r="B913" s="327" t="s">
        <v>29</v>
      </c>
      <c r="C913" s="318" t="s">
        <v>30</v>
      </c>
      <c r="D913" s="328">
        <f>+D1022</f>
        <v>0</v>
      </c>
    </row>
    <row r="914" spans="1:5" hidden="1">
      <c r="B914" s="311"/>
      <c r="D914" s="340"/>
    </row>
    <row r="915" spans="1:5" hidden="1">
      <c r="A915" s="370" t="s">
        <v>26</v>
      </c>
      <c r="B915" s="322" t="s">
        <v>35</v>
      </c>
      <c r="C915" s="323" t="s">
        <v>36</v>
      </c>
      <c r="D915" s="324">
        <f>+D916</f>
        <v>0</v>
      </c>
    </row>
    <row r="916" spans="1:5" hidden="1">
      <c r="A916" s="67" t="s">
        <v>26</v>
      </c>
      <c r="B916" s="327" t="s">
        <v>37</v>
      </c>
      <c r="C916" s="318" t="s">
        <v>38</v>
      </c>
      <c r="D916" s="340">
        <f>+D995</f>
        <v>0</v>
      </c>
    </row>
    <row r="917" spans="1:5" hidden="1">
      <c r="B917" s="311"/>
      <c r="D917" s="340"/>
    </row>
    <row r="918" spans="1:5" hidden="1">
      <c r="A918" s="347" t="s">
        <v>26</v>
      </c>
      <c r="B918" s="331" t="s">
        <v>41</v>
      </c>
      <c r="C918" s="342" t="s">
        <v>42</v>
      </c>
      <c r="D918" s="353">
        <f>SUM(D919:D923)</f>
        <v>0</v>
      </c>
    </row>
    <row r="919" spans="1:5" hidden="1">
      <c r="A919" s="326" t="s">
        <v>26</v>
      </c>
      <c r="B919" s="327" t="s">
        <v>43</v>
      </c>
      <c r="C919" s="318" t="s">
        <v>533</v>
      </c>
      <c r="D919" s="340">
        <f>+D1023</f>
        <v>0</v>
      </c>
    </row>
    <row r="920" spans="1:5" hidden="1">
      <c r="A920" s="337" t="s">
        <v>26</v>
      </c>
      <c r="B920" s="307" t="s">
        <v>227</v>
      </c>
      <c r="C920" s="308" t="s">
        <v>228</v>
      </c>
      <c r="D920" s="340">
        <f>+D1024</f>
        <v>0</v>
      </c>
    </row>
    <row r="921" spans="1:5" hidden="1">
      <c r="A921" s="326" t="s">
        <v>26</v>
      </c>
      <c r="B921" s="327" t="s">
        <v>45</v>
      </c>
      <c r="C921" s="318" t="s">
        <v>46</v>
      </c>
      <c r="D921" s="340">
        <f>+D1025+D996</f>
        <v>0</v>
      </c>
    </row>
    <row r="922" spans="1:5" hidden="1">
      <c r="A922" s="326" t="s">
        <v>26</v>
      </c>
      <c r="B922" s="327" t="s">
        <v>47</v>
      </c>
      <c r="C922" s="318" t="s">
        <v>48</v>
      </c>
      <c r="D922" s="340">
        <f>+D1026</f>
        <v>0</v>
      </c>
    </row>
    <row r="923" spans="1:5" hidden="1">
      <c r="A923" s="67" t="s">
        <v>26</v>
      </c>
      <c r="B923" s="307" t="s">
        <v>342</v>
      </c>
      <c r="C923" s="308" t="s">
        <v>343</v>
      </c>
      <c r="D923" s="340">
        <f>+D1027</f>
        <v>0</v>
      </c>
    </row>
    <row r="924" spans="1:5" hidden="1">
      <c r="A924" s="359"/>
      <c r="B924" s="327"/>
      <c r="C924" s="318"/>
      <c r="D924" s="340"/>
    </row>
    <row r="925" spans="1:5" ht="20.399999999999999" hidden="1">
      <c r="A925" s="370" t="s">
        <v>49</v>
      </c>
      <c r="B925" s="331" t="s">
        <v>50</v>
      </c>
      <c r="C925" s="332" t="s">
        <v>51</v>
      </c>
      <c r="D925" s="324">
        <f>SUM(D926:D927)</f>
        <v>0</v>
      </c>
      <c r="E925" s="365"/>
    </row>
    <row r="926" spans="1:5" ht="20.399999999999999" hidden="1">
      <c r="A926" s="335" t="s">
        <v>49</v>
      </c>
      <c r="B926" s="307" t="s">
        <v>52</v>
      </c>
      <c r="C926" s="336" t="s">
        <v>262</v>
      </c>
      <c r="D926" s="340">
        <f>+D1028+D997</f>
        <v>0</v>
      </c>
      <c r="E926" s="365"/>
    </row>
    <row r="927" spans="1:5" ht="20.399999999999999" hidden="1">
      <c r="A927" s="335" t="s">
        <v>49</v>
      </c>
      <c r="B927" s="307" t="s">
        <v>54</v>
      </c>
      <c r="C927" s="336" t="s">
        <v>55</v>
      </c>
      <c r="D927" s="340">
        <f>+D1029+D998</f>
        <v>0</v>
      </c>
      <c r="E927" s="365"/>
    </row>
    <row r="928" spans="1:5" ht="12" hidden="1">
      <c r="D928" s="340"/>
      <c r="E928" s="365"/>
    </row>
    <row r="929" spans="1:5" ht="20.399999999999999" hidden="1">
      <c r="A929" s="370" t="s">
        <v>49</v>
      </c>
      <c r="B929" s="331" t="s">
        <v>56</v>
      </c>
      <c r="C929" s="332" t="s">
        <v>57</v>
      </c>
      <c r="D929" s="324">
        <f>+D930+D931+D932</f>
        <v>0</v>
      </c>
      <c r="E929" s="365"/>
    </row>
    <row r="930" spans="1:5" ht="20.399999999999999" hidden="1">
      <c r="A930" s="335" t="s">
        <v>49</v>
      </c>
      <c r="B930" s="307" t="s">
        <v>58</v>
      </c>
      <c r="C930" s="336" t="s">
        <v>59</v>
      </c>
      <c r="D930" s="340">
        <f>+D1030+D999</f>
        <v>0</v>
      </c>
      <c r="E930" s="365"/>
    </row>
    <row r="931" spans="1:5" ht="20.399999999999999" hidden="1">
      <c r="A931" s="335" t="s">
        <v>49</v>
      </c>
      <c r="B931" s="307" t="s">
        <v>60</v>
      </c>
      <c r="C931" s="336" t="s">
        <v>263</v>
      </c>
      <c r="D931" s="340">
        <f>+D1031+D1000</f>
        <v>0</v>
      </c>
      <c r="E931" s="365"/>
    </row>
    <row r="932" spans="1:5" ht="12" hidden="1">
      <c r="A932" s="335" t="s">
        <v>49</v>
      </c>
      <c r="B932" s="307" t="s">
        <v>62</v>
      </c>
      <c r="C932" s="308" t="s">
        <v>63</v>
      </c>
      <c r="D932" s="340">
        <f>+D1032+D1001</f>
        <v>0</v>
      </c>
      <c r="E932" s="365"/>
    </row>
    <row r="933" spans="1:5" ht="12" hidden="1">
      <c r="A933" s="335"/>
      <c r="C933" s="336"/>
      <c r="D933" s="340"/>
      <c r="E933" s="365"/>
    </row>
    <row r="934" spans="1:5" hidden="1">
      <c r="A934" s="335"/>
      <c r="C934" s="336"/>
      <c r="D934" s="340"/>
      <c r="E934" s="68"/>
    </row>
    <row r="935" spans="1:5">
      <c r="A935" s="351" t="s">
        <v>64</v>
      </c>
      <c r="B935" s="345">
        <v>1</v>
      </c>
      <c r="C935" s="346" t="s">
        <v>65</v>
      </c>
      <c r="D935" s="340"/>
      <c r="E935" s="319">
        <f>+D943+D952+D937+D940+D949+D946</f>
        <v>5000000</v>
      </c>
    </row>
    <row r="936" spans="1:5" ht="12">
      <c r="B936" s="350"/>
      <c r="C936" s="68"/>
      <c r="D936" s="340"/>
      <c r="E936" s="365"/>
    </row>
    <row r="937" spans="1:5" ht="12" hidden="1">
      <c r="A937" s="370" t="s">
        <v>64</v>
      </c>
      <c r="B937" s="331">
        <v>1.01</v>
      </c>
      <c r="C937" s="332" t="s">
        <v>67</v>
      </c>
      <c r="D937" s="324">
        <f>+D938</f>
        <v>0</v>
      </c>
      <c r="E937" s="365"/>
    </row>
    <row r="938" spans="1:5" ht="12" hidden="1">
      <c r="A938" s="67" t="s">
        <v>64</v>
      </c>
      <c r="B938" s="350" t="s">
        <v>70</v>
      </c>
      <c r="C938" s="68" t="s">
        <v>71</v>
      </c>
      <c r="D938" s="340">
        <f>+D1002</f>
        <v>0</v>
      </c>
      <c r="E938" s="365"/>
    </row>
    <row r="939" spans="1:5" ht="12" hidden="1">
      <c r="B939" s="350"/>
      <c r="C939" s="68"/>
      <c r="D939" s="340"/>
      <c r="E939" s="365"/>
    </row>
    <row r="940" spans="1:5" ht="12" hidden="1">
      <c r="A940" s="370" t="s">
        <v>64</v>
      </c>
      <c r="B940" s="331">
        <v>1.02</v>
      </c>
      <c r="C940" s="332" t="s">
        <v>73</v>
      </c>
      <c r="D940" s="333">
        <f>+D941</f>
        <v>0</v>
      </c>
      <c r="E940" s="365"/>
    </row>
    <row r="941" spans="1:5" ht="12" hidden="1">
      <c r="A941" s="67" t="s">
        <v>64</v>
      </c>
      <c r="B941" s="350" t="s">
        <v>74</v>
      </c>
      <c r="C941" s="68" t="s">
        <v>75</v>
      </c>
      <c r="D941" s="340">
        <f>+D981</f>
        <v>0</v>
      </c>
      <c r="E941" s="365"/>
    </row>
    <row r="942" spans="1:5" ht="12" hidden="1">
      <c r="B942" s="350"/>
      <c r="C942" s="68"/>
      <c r="D942" s="340"/>
      <c r="E942" s="365"/>
    </row>
    <row r="943" spans="1:5" ht="12" hidden="1">
      <c r="A943" s="370" t="s">
        <v>64</v>
      </c>
      <c r="B943" s="331" t="s">
        <v>279</v>
      </c>
      <c r="C943" s="332" t="s">
        <v>78</v>
      </c>
      <c r="D943" s="324">
        <f>+D944</f>
        <v>0</v>
      </c>
      <c r="E943" s="365"/>
    </row>
    <row r="944" spans="1:5" ht="12" hidden="1">
      <c r="A944" s="67" t="s">
        <v>64</v>
      </c>
      <c r="B944" s="350" t="s">
        <v>81</v>
      </c>
      <c r="C944" s="68" t="s">
        <v>82</v>
      </c>
      <c r="D944" s="340">
        <f>+D982</f>
        <v>0</v>
      </c>
      <c r="E944" s="365"/>
    </row>
    <row r="945" spans="1:5" ht="12" hidden="1">
      <c r="B945" s="350"/>
      <c r="C945" s="68"/>
      <c r="D945" s="340"/>
      <c r="E945" s="365"/>
    </row>
    <row r="946" spans="1:5" ht="12">
      <c r="A946" s="370" t="s">
        <v>64</v>
      </c>
      <c r="B946" s="331">
        <v>1.04</v>
      </c>
      <c r="C946" s="332" t="s">
        <v>90</v>
      </c>
      <c r="D946" s="324">
        <f>+D947</f>
        <v>2000000</v>
      </c>
      <c r="E946" s="365"/>
    </row>
    <row r="947" spans="1:5" ht="12">
      <c r="A947" s="67" t="s">
        <v>64</v>
      </c>
      <c r="B947" s="350" t="s">
        <v>360</v>
      </c>
      <c r="C947" s="68" t="s">
        <v>361</v>
      </c>
      <c r="D947" s="340">
        <f>+D983</f>
        <v>2000000</v>
      </c>
      <c r="E947" s="365"/>
    </row>
    <row r="948" spans="1:5" ht="12">
      <c r="B948" s="350"/>
      <c r="C948" s="68"/>
      <c r="D948" s="340"/>
      <c r="E948" s="365"/>
    </row>
    <row r="949" spans="1:5" ht="12">
      <c r="A949" s="370" t="s">
        <v>64</v>
      </c>
      <c r="B949" s="331">
        <v>1.07</v>
      </c>
      <c r="C949" s="332" t="s">
        <v>798</v>
      </c>
      <c r="D949" s="324">
        <f>+D950</f>
        <v>3000000</v>
      </c>
      <c r="E949" s="365"/>
    </row>
    <row r="950" spans="1:5" ht="12">
      <c r="A950" s="67" t="s">
        <v>64</v>
      </c>
      <c r="B950" s="350" t="s">
        <v>363</v>
      </c>
      <c r="C950" s="68" t="s">
        <v>364</v>
      </c>
      <c r="D950" s="340">
        <f>+D1003+D1013</f>
        <v>3000000</v>
      </c>
      <c r="E950" s="365"/>
    </row>
    <row r="951" spans="1:5" ht="12">
      <c r="B951" s="350"/>
      <c r="C951" s="68"/>
      <c r="D951" s="340"/>
      <c r="E951" s="365"/>
    </row>
    <row r="952" spans="1:5" ht="12" hidden="1">
      <c r="A952" s="370" t="s">
        <v>64</v>
      </c>
      <c r="B952" s="331">
        <v>1.08</v>
      </c>
      <c r="C952" s="332" t="s">
        <v>103</v>
      </c>
      <c r="D952" s="324">
        <f>+D953</f>
        <v>0</v>
      </c>
      <c r="E952" s="365"/>
    </row>
    <row r="953" spans="1:5" ht="12" hidden="1">
      <c r="A953" s="67" t="s">
        <v>64</v>
      </c>
      <c r="B953" s="350" t="s">
        <v>116</v>
      </c>
      <c r="C953" s="68" t="s">
        <v>117</v>
      </c>
      <c r="D953" s="340">
        <f>+D984</f>
        <v>0</v>
      </c>
      <c r="E953" s="365"/>
    </row>
    <row r="954" spans="1:5" hidden="1">
      <c r="A954" s="335"/>
      <c r="C954" s="336"/>
      <c r="D954" s="340"/>
      <c r="E954" s="68"/>
    </row>
    <row r="955" spans="1:5" hidden="1">
      <c r="A955" s="335"/>
      <c r="C955" s="336"/>
      <c r="D955" s="340"/>
      <c r="E955" s="68"/>
    </row>
    <row r="956" spans="1:5" hidden="1">
      <c r="B956" s="345">
        <v>2</v>
      </c>
      <c r="C956" s="346" t="s">
        <v>122</v>
      </c>
      <c r="D956" s="319"/>
      <c r="E956" s="319">
        <f>+D961+D964+D958</f>
        <v>0</v>
      </c>
    </row>
    <row r="957" spans="1:5" ht="12" hidden="1">
      <c r="A957" s="351" t="s">
        <v>64</v>
      </c>
      <c r="B957" s="350"/>
      <c r="C957" s="68"/>
      <c r="D957" s="319"/>
      <c r="E957" s="365"/>
    </row>
    <row r="958" spans="1:5" ht="12" hidden="1">
      <c r="A958" s="370" t="s">
        <v>64</v>
      </c>
      <c r="B958" s="331" t="s">
        <v>236</v>
      </c>
      <c r="C958" s="332" t="s">
        <v>237</v>
      </c>
      <c r="D958" s="333">
        <f>+D959</f>
        <v>0</v>
      </c>
      <c r="E958" s="365"/>
    </row>
    <row r="959" spans="1:5" ht="12" hidden="1">
      <c r="A959" s="67" t="s">
        <v>64</v>
      </c>
      <c r="B959" s="350" t="s">
        <v>285</v>
      </c>
      <c r="C959" s="68" t="s">
        <v>286</v>
      </c>
      <c r="D959" s="340">
        <f>+D1004+D985</f>
        <v>0</v>
      </c>
      <c r="E959" s="365"/>
    </row>
    <row r="960" spans="1:5" ht="12" hidden="1">
      <c r="B960" s="350"/>
      <c r="C960" s="68"/>
      <c r="D960" s="319"/>
      <c r="E960" s="365"/>
    </row>
    <row r="961" spans="1:5" ht="20.399999999999999" hidden="1">
      <c r="A961" s="330" t="s">
        <v>64</v>
      </c>
      <c r="B961" s="331" t="s">
        <v>131</v>
      </c>
      <c r="C961" s="332" t="s">
        <v>132</v>
      </c>
      <c r="D961" s="324">
        <f>+D962</f>
        <v>0</v>
      </c>
      <c r="E961" s="365"/>
    </row>
    <row r="962" spans="1:5" hidden="1">
      <c r="A962" s="67" t="s">
        <v>64</v>
      </c>
      <c r="B962" s="350" t="s">
        <v>133</v>
      </c>
      <c r="C962" s="68" t="s">
        <v>566</v>
      </c>
      <c r="D962" s="340">
        <v>0</v>
      </c>
      <c r="E962" s="319"/>
    </row>
    <row r="963" spans="1:5" ht="12" hidden="1">
      <c r="B963" s="350"/>
      <c r="C963" s="68"/>
      <c r="D963" s="433"/>
      <c r="E963" s="365"/>
    </row>
    <row r="964" spans="1:5" ht="12" hidden="1">
      <c r="A964" s="330" t="s">
        <v>64</v>
      </c>
      <c r="B964" s="331" t="s">
        <v>145</v>
      </c>
      <c r="C964" s="332" t="s">
        <v>146</v>
      </c>
      <c r="D964" s="324">
        <f>SUM(D965:D967)</f>
        <v>0</v>
      </c>
      <c r="E964" s="365"/>
    </row>
    <row r="965" spans="1:5" ht="12" hidden="1">
      <c r="A965" s="67" t="s">
        <v>64</v>
      </c>
      <c r="B965" s="350" t="s">
        <v>149</v>
      </c>
      <c r="C965" s="68" t="s">
        <v>150</v>
      </c>
      <c r="D965" s="340">
        <f>+D987</f>
        <v>0</v>
      </c>
      <c r="E965" s="365"/>
    </row>
    <row r="966" spans="1:5" ht="12" hidden="1">
      <c r="A966" s="67" t="s">
        <v>64</v>
      </c>
      <c r="B966" s="350" t="s">
        <v>289</v>
      </c>
      <c r="C966" s="68" t="s">
        <v>290</v>
      </c>
      <c r="D966" s="340">
        <f>+D988</f>
        <v>0</v>
      </c>
      <c r="E966" s="365"/>
    </row>
    <row r="967" spans="1:5" ht="12" hidden="1">
      <c r="A967" s="67" t="s">
        <v>64</v>
      </c>
      <c r="B967" s="350" t="s">
        <v>291</v>
      </c>
      <c r="C967" s="68" t="s">
        <v>315</v>
      </c>
      <c r="D967" s="340">
        <v>0</v>
      </c>
      <c r="E967" s="365"/>
    </row>
    <row r="968" spans="1:5" ht="12" hidden="1">
      <c r="B968" s="350"/>
      <c r="C968" s="68"/>
      <c r="D968" s="375"/>
      <c r="E968" s="365"/>
    </row>
    <row r="969" spans="1:5" ht="12" hidden="1">
      <c r="B969" s="350"/>
      <c r="C969" s="68"/>
      <c r="D969" s="375"/>
      <c r="E969" s="365"/>
    </row>
    <row r="970" spans="1:5" hidden="1">
      <c r="A970" s="341" t="s">
        <v>348</v>
      </c>
      <c r="B970" s="316" t="s">
        <v>514</v>
      </c>
      <c r="C970" s="317" t="s">
        <v>185</v>
      </c>
      <c r="D970" s="340"/>
      <c r="E970" s="319">
        <f>+D972</f>
        <v>0</v>
      </c>
    </row>
    <row r="971" spans="1:5" ht="12" hidden="1">
      <c r="A971" s="337"/>
      <c r="B971" s="338"/>
      <c r="C971" s="339"/>
      <c r="D971" s="340"/>
      <c r="E971" s="365"/>
    </row>
    <row r="972" spans="1:5" ht="12" hidden="1">
      <c r="A972" s="330" t="s">
        <v>184</v>
      </c>
      <c r="B972" s="322" t="s">
        <v>515</v>
      </c>
      <c r="C972" s="332" t="s">
        <v>516</v>
      </c>
      <c r="D972" s="333">
        <f>+D973</f>
        <v>0</v>
      </c>
      <c r="E972" s="365"/>
    </row>
    <row r="973" spans="1:5" ht="12" hidden="1">
      <c r="A973" s="67" t="s">
        <v>184</v>
      </c>
      <c r="B973" s="307" t="s">
        <v>466</v>
      </c>
      <c r="C973" s="336" t="s">
        <v>467</v>
      </c>
      <c r="D973" s="69">
        <f>+D1033</f>
        <v>0</v>
      </c>
      <c r="E973" s="365"/>
    </row>
    <row r="974" spans="1:5" ht="12" hidden="1">
      <c r="B974" s="350"/>
      <c r="C974" s="68"/>
      <c r="D974" s="375"/>
      <c r="E974" s="365"/>
    </row>
    <row r="975" spans="1:5">
      <c r="B975" s="350"/>
      <c r="C975" s="68"/>
      <c r="D975" s="375"/>
      <c r="E975" s="68"/>
    </row>
    <row r="976" spans="1:5" ht="12">
      <c r="B976" s="350"/>
      <c r="C976" s="312" t="s">
        <v>567</v>
      </c>
      <c r="D976" s="352"/>
      <c r="E976" s="365">
        <f>SUM(E910:E973)</f>
        <v>5000000</v>
      </c>
    </row>
    <row r="977" spans="2:5" ht="12">
      <c r="B977" s="311"/>
      <c r="C977" s="367"/>
      <c r="D977" s="352"/>
      <c r="E977" s="365"/>
    </row>
    <row r="978" spans="2:5">
      <c r="B978" s="350"/>
      <c r="C978" s="427"/>
      <c r="D978" s="352"/>
      <c r="E978" s="434"/>
    </row>
    <row r="979" spans="2:5">
      <c r="B979" s="406"/>
      <c r="C979" s="407" t="s">
        <v>319</v>
      </c>
      <c r="D979" s="368" t="s">
        <v>320</v>
      </c>
      <c r="E979" s="434"/>
    </row>
    <row r="980" spans="2:5">
      <c r="B980" s="408"/>
      <c r="C980" s="409"/>
      <c r="D980" s="410"/>
      <c r="E980" s="434"/>
    </row>
    <row r="981" spans="2:5" hidden="1">
      <c r="B981" s="435" t="s">
        <v>74</v>
      </c>
      <c r="C981" s="68" t="s">
        <v>75</v>
      </c>
      <c r="D981" s="411">
        <v>0</v>
      </c>
      <c r="E981" s="434"/>
    </row>
    <row r="982" spans="2:5" hidden="1">
      <c r="B982" s="435" t="s">
        <v>81</v>
      </c>
      <c r="C982" s="68" t="s">
        <v>82</v>
      </c>
      <c r="D982" s="411">
        <v>0</v>
      </c>
      <c r="E982" s="68"/>
    </row>
    <row r="983" spans="2:5" ht="12" customHeight="1">
      <c r="B983" s="435" t="s">
        <v>360</v>
      </c>
      <c r="C983" s="68" t="s">
        <v>361</v>
      </c>
      <c r="D983" s="440">
        <v>2000000</v>
      </c>
      <c r="E983" s="68"/>
    </row>
    <row r="984" spans="2:5" hidden="1">
      <c r="B984" s="436" t="s">
        <v>116</v>
      </c>
      <c r="C984" s="437" t="s">
        <v>117</v>
      </c>
      <c r="D984" s="438">
        <v>0</v>
      </c>
      <c r="E984" s="68"/>
    </row>
    <row r="985" spans="2:5" hidden="1">
      <c r="B985" s="436" t="s">
        <v>285</v>
      </c>
      <c r="C985" s="437" t="s">
        <v>286</v>
      </c>
      <c r="D985" s="715"/>
      <c r="E985" s="68"/>
    </row>
    <row r="986" spans="2:5" ht="11.4" hidden="1">
      <c r="B986" s="426" t="s">
        <v>133</v>
      </c>
      <c r="C986" s="68" t="s">
        <v>566</v>
      </c>
      <c r="D986" s="413">
        <v>0</v>
      </c>
      <c r="E986" s="439"/>
    </row>
    <row r="987" spans="2:5" ht="11.4" hidden="1">
      <c r="B987" s="426" t="s">
        <v>149</v>
      </c>
      <c r="C987" s="68" t="s">
        <v>150</v>
      </c>
      <c r="D987" s="411">
        <v>0</v>
      </c>
      <c r="E987" s="439"/>
    </row>
    <row r="988" spans="2:5" ht="11.4" hidden="1">
      <c r="B988" s="426" t="s">
        <v>289</v>
      </c>
      <c r="C988" s="68" t="s">
        <v>290</v>
      </c>
      <c r="D988" s="440">
        <v>0</v>
      </c>
      <c r="E988" s="439"/>
    </row>
    <row r="989" spans="2:5" ht="11.4">
      <c r="B989" s="426"/>
      <c r="C989" s="311" t="s">
        <v>265</v>
      </c>
      <c r="D989" s="416">
        <f>SUM(D981:D988)</f>
        <v>2000000</v>
      </c>
      <c r="E989" s="439"/>
    </row>
    <row r="990" spans="2:5" ht="12">
      <c r="B990" s="417"/>
      <c r="C990" s="418"/>
      <c r="D990" s="419"/>
      <c r="E990" s="365"/>
    </row>
    <row r="991" spans="2:5" ht="12">
      <c r="B991" s="350"/>
      <c r="C991" s="427"/>
      <c r="D991" s="352"/>
      <c r="E991" s="365"/>
    </row>
    <row r="992" spans="2:5" ht="12">
      <c r="B992" s="350"/>
      <c r="C992" s="427"/>
      <c r="D992" s="352"/>
      <c r="E992" s="365"/>
    </row>
    <row r="993" spans="2:5" ht="12.6" hidden="1" customHeight="1">
      <c r="B993" s="406"/>
      <c r="C993" s="407" t="s">
        <v>321</v>
      </c>
      <c r="D993" s="368" t="s">
        <v>322</v>
      </c>
      <c r="E993" s="365"/>
    </row>
    <row r="994" spans="2:5" ht="12" hidden="1">
      <c r="B994" s="408"/>
      <c r="C994" s="409"/>
      <c r="D994" s="410"/>
      <c r="E994" s="365"/>
    </row>
    <row r="995" spans="2:5" ht="12" hidden="1">
      <c r="B995" s="384" t="s">
        <v>37</v>
      </c>
      <c r="C995" s="318" t="s">
        <v>38</v>
      </c>
      <c r="D995" s="411"/>
      <c r="E995" s="365"/>
    </row>
    <row r="996" spans="2:5" ht="12" hidden="1">
      <c r="B996" s="384" t="s">
        <v>45</v>
      </c>
      <c r="C996" s="318" t="s">
        <v>46</v>
      </c>
      <c r="D996" s="411">
        <f>+(D995)/12</f>
        <v>0</v>
      </c>
      <c r="E996" s="365"/>
    </row>
    <row r="997" spans="2:5" ht="20.399999999999999" hidden="1">
      <c r="B997" s="388" t="s">
        <v>52</v>
      </c>
      <c r="C997" s="336" t="s">
        <v>262</v>
      </c>
      <c r="D997" s="411">
        <f>+(D995)*9.25%</f>
        <v>0</v>
      </c>
      <c r="E997" s="365"/>
    </row>
    <row r="998" spans="2:5" ht="20.399999999999999" hidden="1">
      <c r="B998" s="388" t="s">
        <v>54</v>
      </c>
      <c r="C998" s="336" t="s">
        <v>55</v>
      </c>
      <c r="D998" s="411">
        <f>+(D995)*0.5%</f>
        <v>0</v>
      </c>
      <c r="E998" s="365"/>
    </row>
    <row r="999" spans="2:5" ht="20.399999999999999" hidden="1">
      <c r="B999" s="388" t="s">
        <v>58</v>
      </c>
      <c r="C999" s="336" t="s">
        <v>59</v>
      </c>
      <c r="D999" s="411">
        <f>+(D995)*5.42%</f>
        <v>0</v>
      </c>
      <c r="E999" s="365"/>
    </row>
    <row r="1000" spans="2:5" ht="20.399999999999999" hidden="1">
      <c r="B1000" s="388" t="s">
        <v>60</v>
      </c>
      <c r="C1000" s="336" t="s">
        <v>263</v>
      </c>
      <c r="D1000" s="411">
        <f>+(D995)*3%</f>
        <v>0</v>
      </c>
      <c r="E1000" s="365"/>
    </row>
    <row r="1001" spans="2:5" ht="12" hidden="1">
      <c r="B1001" s="388" t="s">
        <v>62</v>
      </c>
      <c r="C1001" s="336" t="s">
        <v>63</v>
      </c>
      <c r="D1001" s="411">
        <f>+(D995)*1.5%</f>
        <v>0</v>
      </c>
      <c r="E1001" s="365"/>
    </row>
    <row r="1002" spans="2:5" ht="12" hidden="1">
      <c r="B1002" s="435" t="s">
        <v>70</v>
      </c>
      <c r="C1002" s="318" t="s">
        <v>568</v>
      </c>
      <c r="D1002" s="440">
        <v>0</v>
      </c>
      <c r="E1002" s="365"/>
    </row>
    <row r="1003" spans="2:5" ht="12" hidden="1">
      <c r="B1003" s="426" t="s">
        <v>363</v>
      </c>
      <c r="C1003" s="318" t="s">
        <v>789</v>
      </c>
      <c r="D1003" s="440">
        <v>0</v>
      </c>
      <c r="E1003" s="365"/>
    </row>
    <row r="1004" spans="2:5" ht="12" hidden="1">
      <c r="B1004" s="435" t="s">
        <v>285</v>
      </c>
      <c r="C1004" s="318" t="s">
        <v>286</v>
      </c>
      <c r="D1004" s="440"/>
      <c r="E1004" s="365"/>
    </row>
    <row r="1005" spans="2:5" ht="12" hidden="1">
      <c r="B1005" s="426" t="s">
        <v>291</v>
      </c>
      <c r="C1005" s="318" t="s">
        <v>315</v>
      </c>
      <c r="D1005" s="414">
        <v>0</v>
      </c>
      <c r="E1005" s="365"/>
    </row>
    <row r="1006" spans="2:5" ht="12" hidden="1">
      <c r="B1006" s="415"/>
      <c r="C1006" s="311" t="s">
        <v>265</v>
      </c>
      <c r="D1006" s="416">
        <f>SUM(D995:D1005)</f>
        <v>0</v>
      </c>
      <c r="E1006" s="365"/>
    </row>
    <row r="1007" spans="2:5" ht="12" hidden="1">
      <c r="B1007" s="417"/>
      <c r="C1007" s="418"/>
      <c r="D1007" s="419"/>
      <c r="E1007" s="365"/>
    </row>
    <row r="1008" spans="2:5" ht="12" hidden="1">
      <c r="B1008" s="311"/>
      <c r="C1008" s="367"/>
      <c r="D1008" s="352"/>
      <c r="E1008" s="365"/>
    </row>
    <row r="1009" spans="2:4" hidden="1">
      <c r="B1009" s="311"/>
      <c r="C1009" s="367"/>
      <c r="D1009" s="352"/>
    </row>
    <row r="1010" spans="2:4">
      <c r="B1010" s="406"/>
      <c r="C1010" s="407" t="s">
        <v>323</v>
      </c>
      <c r="D1010" s="368" t="s">
        <v>324</v>
      </c>
    </row>
    <row r="1011" spans="2:4">
      <c r="B1011" s="408"/>
      <c r="C1011" s="409"/>
      <c r="D1011" s="410"/>
    </row>
    <row r="1012" spans="2:4" hidden="1">
      <c r="B1012" s="435" t="s">
        <v>97</v>
      </c>
      <c r="C1012" s="318" t="s">
        <v>98</v>
      </c>
      <c r="D1012" s="440"/>
    </row>
    <row r="1013" spans="2:4">
      <c r="B1013" s="426" t="s">
        <v>363</v>
      </c>
      <c r="C1013" s="318" t="s">
        <v>789</v>
      </c>
      <c r="D1013" s="440">
        <f>500000+2500000</f>
        <v>3000000</v>
      </c>
    </row>
    <row r="1014" spans="2:4" hidden="1">
      <c r="B1014" s="426" t="s">
        <v>167</v>
      </c>
      <c r="C1014" s="318" t="s">
        <v>168</v>
      </c>
      <c r="D1014" s="440">
        <v>0</v>
      </c>
    </row>
    <row r="1015" spans="2:4" hidden="1">
      <c r="B1015" s="426" t="s">
        <v>195</v>
      </c>
      <c r="C1015" s="318" t="s">
        <v>196</v>
      </c>
      <c r="D1015" s="432">
        <v>0</v>
      </c>
    </row>
    <row r="1016" spans="2:4">
      <c r="B1016" s="415"/>
      <c r="C1016" s="311" t="s">
        <v>265</v>
      </c>
      <c r="D1016" s="416">
        <f>SUM(D1012:D1015)</f>
        <v>3000000</v>
      </c>
    </row>
    <row r="1017" spans="2:4">
      <c r="B1017" s="417"/>
      <c r="C1017" s="418"/>
      <c r="D1017" s="419"/>
    </row>
    <row r="1018" spans="2:4" hidden="1">
      <c r="B1018" s="311"/>
      <c r="C1018" s="367"/>
      <c r="D1018" s="352"/>
    </row>
    <row r="1019" spans="2:4" hidden="1">
      <c r="B1019" s="311"/>
      <c r="C1019" s="367"/>
      <c r="D1019" s="352"/>
    </row>
    <row r="1020" spans="2:4" hidden="1">
      <c r="B1020" s="406"/>
      <c r="C1020" s="407" t="s">
        <v>325</v>
      </c>
      <c r="D1020" s="368" t="s">
        <v>326</v>
      </c>
    </row>
    <row r="1021" spans="2:4" hidden="1">
      <c r="B1021" s="408"/>
      <c r="C1021" s="409"/>
      <c r="D1021" s="410"/>
    </row>
    <row r="1022" spans="2:4" hidden="1">
      <c r="B1022" s="384" t="s">
        <v>29</v>
      </c>
      <c r="C1022" s="318" t="s">
        <v>30</v>
      </c>
      <c r="D1022" s="411">
        <v>0</v>
      </c>
    </row>
    <row r="1023" spans="2:4" hidden="1">
      <c r="B1023" s="384" t="s">
        <v>43</v>
      </c>
      <c r="C1023" s="318" t="s">
        <v>44</v>
      </c>
      <c r="D1023" s="440"/>
    </row>
    <row r="1024" spans="2:4" hidden="1">
      <c r="B1024" s="384" t="s">
        <v>227</v>
      </c>
      <c r="C1024" s="318" t="s">
        <v>228</v>
      </c>
      <c r="D1024" s="411">
        <v>0</v>
      </c>
    </row>
    <row r="1025" spans="2:5" hidden="1">
      <c r="B1025" s="384" t="s">
        <v>45</v>
      </c>
      <c r="C1025" s="318" t="s">
        <v>46</v>
      </c>
      <c r="D1025" s="411">
        <f>+(D1022+D1023+D1024+D1026+D1027)/12</f>
        <v>0</v>
      </c>
    </row>
    <row r="1026" spans="2:5" hidden="1">
      <c r="B1026" s="384" t="s">
        <v>47</v>
      </c>
      <c r="C1026" s="318" t="s">
        <v>48</v>
      </c>
      <c r="D1026" s="411">
        <v>0</v>
      </c>
    </row>
    <row r="1027" spans="2:5" hidden="1">
      <c r="B1027" s="386" t="s">
        <v>342</v>
      </c>
      <c r="C1027" s="305" t="s">
        <v>343</v>
      </c>
      <c r="D1027" s="411">
        <v>0</v>
      </c>
    </row>
    <row r="1028" spans="2:5" ht="20.399999999999999" hidden="1">
      <c r="B1028" s="388" t="s">
        <v>52</v>
      </c>
      <c r="C1028" s="336" t="s">
        <v>262</v>
      </c>
      <c r="D1028" s="411">
        <f>+(D1022+D1023+D1024+D1026+D1027)*9.25%</f>
        <v>0</v>
      </c>
    </row>
    <row r="1029" spans="2:5" ht="20.399999999999999" hidden="1">
      <c r="B1029" s="388" t="s">
        <v>54</v>
      </c>
      <c r="C1029" s="336" t="s">
        <v>55</v>
      </c>
      <c r="D1029" s="411">
        <f>+(D1022+D1023+D1024+D1026+D1027)*0.5%</f>
        <v>0</v>
      </c>
    </row>
    <row r="1030" spans="2:5" ht="20.399999999999999" hidden="1">
      <c r="B1030" s="388" t="s">
        <v>58</v>
      </c>
      <c r="C1030" s="336" t="s">
        <v>59</v>
      </c>
      <c r="D1030" s="411">
        <f>+(D1022+D1023+D1024+D1026+D1027)*5.42%</f>
        <v>0</v>
      </c>
    </row>
    <row r="1031" spans="2:5" ht="20.399999999999999" hidden="1">
      <c r="B1031" s="388" t="s">
        <v>60</v>
      </c>
      <c r="C1031" s="336" t="s">
        <v>263</v>
      </c>
      <c r="D1031" s="411">
        <f>+(D1022+D1023+D1024+D1026+D1027)*3%</f>
        <v>0</v>
      </c>
    </row>
    <row r="1032" spans="2:5" hidden="1">
      <c r="B1032" s="388" t="s">
        <v>62</v>
      </c>
      <c r="C1032" s="336" t="s">
        <v>63</v>
      </c>
      <c r="D1032" s="440">
        <f>+(D1022+D1023+D1024+D1026+D1027)*1.5%</f>
        <v>0</v>
      </c>
    </row>
    <row r="1033" spans="2:5" ht="12" hidden="1">
      <c r="B1033" s="388" t="s">
        <v>466</v>
      </c>
      <c r="C1033" s="336" t="s">
        <v>467</v>
      </c>
      <c r="D1033" s="411">
        <v>0</v>
      </c>
      <c r="E1033" s="365"/>
    </row>
    <row r="1034" spans="2:5" ht="12" hidden="1">
      <c r="B1034" s="415"/>
      <c r="C1034" s="311" t="s">
        <v>265</v>
      </c>
      <c r="D1034" s="416">
        <f>SUM(D1022:D1033)</f>
        <v>0</v>
      </c>
      <c r="E1034" s="365"/>
    </row>
    <row r="1035" spans="2:5" ht="12" hidden="1">
      <c r="B1035" s="417"/>
      <c r="C1035" s="418"/>
      <c r="D1035" s="419"/>
      <c r="E1035" s="365"/>
    </row>
    <row r="1036" spans="2:5" ht="12">
      <c r="B1036" s="311"/>
      <c r="C1036" s="367"/>
      <c r="D1036" s="352"/>
      <c r="E1036" s="365"/>
    </row>
    <row r="1037" spans="2:5" ht="12">
      <c r="B1037" s="311"/>
      <c r="C1037" s="367"/>
      <c r="D1037" s="352"/>
      <c r="E1037" s="365"/>
    </row>
    <row r="1038" spans="2:5" ht="12">
      <c r="B1038" s="311"/>
      <c r="C1038" s="367"/>
      <c r="D1038" s="352"/>
      <c r="E1038" s="365"/>
    </row>
    <row r="1039" spans="2:5" ht="12">
      <c r="B1039" s="350"/>
      <c r="C1039" s="427"/>
      <c r="D1039" s="352"/>
      <c r="E1039" s="365"/>
    </row>
    <row r="1040" spans="2:5" ht="12">
      <c r="B1040" s="350"/>
      <c r="C1040" s="427"/>
      <c r="D1040" s="352"/>
      <c r="E1040" s="365"/>
    </row>
    <row r="1041" spans="1:5" ht="12">
      <c r="B1041" s="367" t="s">
        <v>569</v>
      </c>
      <c r="C1041" s="420"/>
      <c r="D1041" s="368" t="s">
        <v>329</v>
      </c>
      <c r="E1041" s="365"/>
    </row>
    <row r="1042" spans="1:5" ht="12">
      <c r="B1042" s="367"/>
      <c r="C1042" s="420"/>
      <c r="D1042" s="368"/>
      <c r="E1042" s="365"/>
    </row>
    <row r="1043" spans="1:5" hidden="1">
      <c r="A1043" s="354" t="s">
        <v>23</v>
      </c>
      <c r="B1043" s="316">
        <v>0</v>
      </c>
      <c r="C1043" s="317" t="s">
        <v>25</v>
      </c>
      <c r="E1043" s="319">
        <f>+D1058+D1051+D1062+D1048+D1045</f>
        <v>0</v>
      </c>
    </row>
    <row r="1044" spans="1:5" hidden="1">
      <c r="A1044" s="354"/>
      <c r="B1044" s="316"/>
      <c r="C1044" s="317"/>
      <c r="D1044" s="68"/>
      <c r="E1044" s="319"/>
    </row>
    <row r="1045" spans="1:5" hidden="1">
      <c r="A1045" s="370" t="s">
        <v>26</v>
      </c>
      <c r="B1045" s="331" t="s">
        <v>27</v>
      </c>
      <c r="C1045" s="332" t="s">
        <v>28</v>
      </c>
      <c r="D1045" s="353">
        <f>+D1046</f>
        <v>0</v>
      </c>
      <c r="E1045" s="319"/>
    </row>
    <row r="1046" spans="1:5" hidden="1">
      <c r="A1046" s="326" t="s">
        <v>26</v>
      </c>
      <c r="B1046" s="327" t="s">
        <v>29</v>
      </c>
      <c r="C1046" s="318" t="s">
        <v>30</v>
      </c>
      <c r="D1046" s="309">
        <v>0</v>
      </c>
      <c r="E1046" s="319"/>
    </row>
    <row r="1047" spans="1:5" hidden="1">
      <c r="A1047" s="354"/>
      <c r="B1047" s="316"/>
      <c r="C1047" s="317"/>
      <c r="D1047" s="68"/>
      <c r="E1047" s="319"/>
    </row>
    <row r="1048" spans="1:5" hidden="1">
      <c r="A1048" s="370" t="s">
        <v>26</v>
      </c>
      <c r="B1048" s="331" t="s">
        <v>35</v>
      </c>
      <c r="C1048" s="332" t="s">
        <v>36</v>
      </c>
      <c r="D1048" s="353">
        <f>+D1049</f>
        <v>0</v>
      </c>
      <c r="E1048" s="319"/>
    </row>
    <row r="1049" spans="1:5" hidden="1">
      <c r="A1049" s="326" t="s">
        <v>26</v>
      </c>
      <c r="B1049" s="327" t="s">
        <v>37</v>
      </c>
      <c r="C1049" s="318" t="s">
        <v>38</v>
      </c>
      <c r="D1049" s="309">
        <v>0</v>
      </c>
      <c r="E1049" s="319"/>
    </row>
    <row r="1050" spans="1:5" hidden="1">
      <c r="A1050" s="370"/>
      <c r="B1050" s="331"/>
      <c r="C1050" s="332"/>
      <c r="D1050" s="68"/>
      <c r="E1050" s="319"/>
    </row>
    <row r="1051" spans="1:5" hidden="1">
      <c r="A1051" s="370" t="s">
        <v>26</v>
      </c>
      <c r="B1051" s="331" t="s">
        <v>41</v>
      </c>
      <c r="C1051" s="332" t="s">
        <v>42</v>
      </c>
      <c r="D1051" s="353">
        <f>SUM(D1052:D1056)</f>
        <v>0</v>
      </c>
      <c r="E1051" s="319"/>
    </row>
    <row r="1052" spans="1:5" hidden="1">
      <c r="A1052" s="326" t="s">
        <v>26</v>
      </c>
      <c r="B1052" s="327" t="s">
        <v>43</v>
      </c>
      <c r="C1052" s="318" t="s">
        <v>533</v>
      </c>
      <c r="D1052" s="309">
        <v>0</v>
      </c>
      <c r="E1052" s="319"/>
    </row>
    <row r="1053" spans="1:5" hidden="1">
      <c r="A1053" s="337" t="s">
        <v>26</v>
      </c>
      <c r="B1053" s="307" t="s">
        <v>227</v>
      </c>
      <c r="C1053" s="308" t="s">
        <v>228</v>
      </c>
      <c r="D1053" s="309">
        <v>0</v>
      </c>
      <c r="E1053" s="319"/>
    </row>
    <row r="1054" spans="1:5" ht="12" hidden="1">
      <c r="A1054" s="326" t="s">
        <v>26</v>
      </c>
      <c r="B1054" s="327" t="s">
        <v>45</v>
      </c>
      <c r="C1054" s="318" t="s">
        <v>46</v>
      </c>
      <c r="D1054" s="441">
        <f>+(D1048+D1052+D1053+D1055+D1056+D1045)/12</f>
        <v>0</v>
      </c>
      <c r="E1054" s="365"/>
    </row>
    <row r="1055" spans="1:5" ht="12" hidden="1">
      <c r="A1055" s="326" t="s">
        <v>26</v>
      </c>
      <c r="B1055" s="327" t="s">
        <v>47</v>
      </c>
      <c r="C1055" s="318" t="s">
        <v>48</v>
      </c>
      <c r="D1055" s="309">
        <v>0</v>
      </c>
      <c r="E1055" s="365"/>
    </row>
    <row r="1056" spans="1:5" ht="12" hidden="1">
      <c r="A1056" s="67" t="s">
        <v>26</v>
      </c>
      <c r="B1056" s="307" t="s">
        <v>342</v>
      </c>
      <c r="C1056" s="308" t="s">
        <v>343</v>
      </c>
      <c r="D1056" s="309">
        <v>0</v>
      </c>
      <c r="E1056" s="365"/>
    </row>
    <row r="1057" spans="1:5" ht="12" hidden="1">
      <c r="A1057" s="337"/>
      <c r="D1057" s="368"/>
      <c r="E1057" s="365"/>
    </row>
    <row r="1058" spans="1:5" ht="20.399999999999999" hidden="1">
      <c r="A1058" s="370" t="s">
        <v>49</v>
      </c>
      <c r="B1058" s="331" t="s">
        <v>50</v>
      </c>
      <c r="C1058" s="332" t="s">
        <v>51</v>
      </c>
      <c r="D1058" s="353">
        <f>+D1059+D1060</f>
        <v>0</v>
      </c>
      <c r="E1058" s="365"/>
    </row>
    <row r="1059" spans="1:5" ht="20.399999999999999" hidden="1">
      <c r="A1059" s="335" t="s">
        <v>49</v>
      </c>
      <c r="B1059" s="307" t="s">
        <v>52</v>
      </c>
      <c r="C1059" s="336" t="s">
        <v>262</v>
      </c>
      <c r="D1059" s="309">
        <f>+(D1048+D1052+D1053+D1055+D1056+D1045)*9.25%</f>
        <v>0</v>
      </c>
      <c r="E1059" s="365"/>
    </row>
    <row r="1060" spans="1:5" ht="20.399999999999999" hidden="1">
      <c r="A1060" s="335" t="s">
        <v>49</v>
      </c>
      <c r="B1060" s="307" t="s">
        <v>54</v>
      </c>
      <c r="C1060" s="336" t="s">
        <v>55</v>
      </c>
      <c r="D1060" s="309">
        <f>+(D1048+D1052+D1053+D1055+D1056+D1045)*0.5%</f>
        <v>0</v>
      </c>
      <c r="E1060" s="365"/>
    </row>
    <row r="1061" spans="1:5" ht="12" hidden="1">
      <c r="A1061" s="335"/>
      <c r="C1061" s="336"/>
      <c r="D1061" s="368"/>
      <c r="E1061" s="365"/>
    </row>
    <row r="1062" spans="1:5" ht="20.399999999999999" hidden="1">
      <c r="A1062" s="370" t="s">
        <v>49</v>
      </c>
      <c r="B1062" s="331" t="s">
        <v>56</v>
      </c>
      <c r="C1062" s="332" t="s">
        <v>57</v>
      </c>
      <c r="D1062" s="353">
        <f>+D1063+D1064+D1065</f>
        <v>0</v>
      </c>
      <c r="E1062" s="353"/>
    </row>
    <row r="1063" spans="1:5" ht="20.399999999999999" hidden="1">
      <c r="A1063" s="335" t="s">
        <v>49</v>
      </c>
      <c r="B1063" s="307" t="s">
        <v>58</v>
      </c>
      <c r="C1063" s="336" t="s">
        <v>59</v>
      </c>
      <c r="D1063" s="309">
        <f>+(D1048+D1052+D1053+D1055+D1056+D1045)*5.42%</f>
        <v>0</v>
      </c>
      <c r="E1063" s="365"/>
    </row>
    <row r="1064" spans="1:5" ht="20.399999999999999" hidden="1">
      <c r="A1064" s="335" t="s">
        <v>49</v>
      </c>
      <c r="B1064" s="307" t="s">
        <v>60</v>
      </c>
      <c r="C1064" s="336" t="s">
        <v>263</v>
      </c>
      <c r="D1064" s="309">
        <f>+(D1048+D1052+D1053+D1055+D1056+D1045)*3%</f>
        <v>0</v>
      </c>
      <c r="E1064" s="365"/>
    </row>
    <row r="1065" spans="1:5" ht="12" hidden="1">
      <c r="A1065" s="335" t="s">
        <v>49</v>
      </c>
      <c r="B1065" s="307" t="s">
        <v>62</v>
      </c>
      <c r="C1065" s="308" t="s">
        <v>63</v>
      </c>
      <c r="D1065" s="309">
        <f>+(D1048+D1052+D1053+D1055+D1056+D1045)*1.5%</f>
        <v>0</v>
      </c>
      <c r="E1065" s="365"/>
    </row>
    <row r="1066" spans="1:5" ht="12" hidden="1">
      <c r="A1066" s="335"/>
      <c r="C1066" s="336"/>
      <c r="D1066" s="368"/>
      <c r="E1066" s="365"/>
    </row>
    <row r="1067" spans="1:5" ht="12" hidden="1">
      <c r="A1067" s="335"/>
      <c r="C1067" s="336"/>
      <c r="D1067" s="368"/>
      <c r="E1067" s="365"/>
    </row>
    <row r="1068" spans="1:5">
      <c r="A1068" s="351" t="s">
        <v>64</v>
      </c>
      <c r="B1068" s="345">
        <v>1</v>
      </c>
      <c r="C1068" s="346" t="s">
        <v>65</v>
      </c>
      <c r="D1068" s="368"/>
      <c r="E1068" s="319">
        <f>+D1074+D1079+D1070</f>
        <v>51352276</v>
      </c>
    </row>
    <row r="1069" spans="1:5">
      <c r="A1069" s="335"/>
      <c r="C1069" s="336"/>
      <c r="D1069" s="368"/>
      <c r="E1069" s="68"/>
    </row>
    <row r="1070" spans="1:5" ht="12">
      <c r="A1070" s="370" t="s">
        <v>64</v>
      </c>
      <c r="B1070" s="331" t="s">
        <v>72</v>
      </c>
      <c r="C1070" s="332" t="s">
        <v>73</v>
      </c>
      <c r="D1070" s="353">
        <f>SUM(D1071:D1072)</f>
        <v>50000000</v>
      </c>
      <c r="E1070" s="365"/>
    </row>
    <row r="1071" spans="1:5" ht="12" hidden="1">
      <c r="A1071" s="335" t="s">
        <v>64</v>
      </c>
      <c r="B1071" s="307" t="s">
        <v>74</v>
      </c>
      <c r="C1071" s="336" t="s">
        <v>75</v>
      </c>
      <c r="D1071" s="309">
        <v>0</v>
      </c>
      <c r="E1071" s="365"/>
    </row>
    <row r="1072" spans="1:5" ht="12">
      <c r="A1072" s="335" t="s">
        <v>64</v>
      </c>
      <c r="B1072" s="307" t="s">
        <v>76</v>
      </c>
      <c r="C1072" s="336" t="s">
        <v>77</v>
      </c>
      <c r="D1072" s="309">
        <v>50000000</v>
      </c>
      <c r="E1072" s="365"/>
    </row>
    <row r="1073" spans="1:5" ht="12">
      <c r="A1073" s="335"/>
      <c r="C1073" s="336"/>
      <c r="D1073" s="368"/>
      <c r="E1073" s="365"/>
    </row>
    <row r="1074" spans="1:5" ht="12" hidden="1">
      <c r="A1074" s="370" t="s">
        <v>64</v>
      </c>
      <c r="B1074" s="331" t="s">
        <v>279</v>
      </c>
      <c r="C1074" s="332" t="s">
        <v>78</v>
      </c>
      <c r="D1074" s="353">
        <f>SUM(D1075:D1077)</f>
        <v>0</v>
      </c>
      <c r="E1074" s="365"/>
    </row>
    <row r="1075" spans="1:5" ht="12" hidden="1">
      <c r="A1075" s="335" t="s">
        <v>64</v>
      </c>
      <c r="B1075" s="307" t="s">
        <v>79</v>
      </c>
      <c r="C1075" s="336" t="s">
        <v>80</v>
      </c>
      <c r="D1075" s="309">
        <v>0</v>
      </c>
      <c r="E1075" s="365"/>
    </row>
    <row r="1076" spans="1:5" ht="12" hidden="1">
      <c r="A1076" s="335" t="s">
        <v>64</v>
      </c>
      <c r="B1076" s="307" t="s">
        <v>214</v>
      </c>
      <c r="C1076" s="336" t="s">
        <v>215</v>
      </c>
      <c r="D1076" s="309">
        <v>0</v>
      </c>
      <c r="E1076" s="365"/>
    </row>
    <row r="1077" spans="1:5" ht="12" hidden="1">
      <c r="A1077" s="335" t="s">
        <v>64</v>
      </c>
      <c r="B1077" s="307" t="s">
        <v>85</v>
      </c>
      <c r="C1077" s="336" t="s">
        <v>86</v>
      </c>
      <c r="D1077" s="309">
        <v>0</v>
      </c>
      <c r="E1077" s="365"/>
    </row>
    <row r="1078" spans="1:5" ht="12" hidden="1">
      <c r="A1078" s="335"/>
      <c r="C1078" s="336"/>
      <c r="D1078" s="368"/>
      <c r="E1078" s="365"/>
    </row>
    <row r="1079" spans="1:5" ht="12">
      <c r="A1079" s="370" t="s">
        <v>64</v>
      </c>
      <c r="B1079" s="331" t="s">
        <v>251</v>
      </c>
      <c r="C1079" s="332" t="s">
        <v>103</v>
      </c>
      <c r="D1079" s="353">
        <f>SUM(D1080:D1083)</f>
        <v>1352276</v>
      </c>
      <c r="E1079" s="365"/>
    </row>
    <row r="1080" spans="1:5" ht="12" hidden="1">
      <c r="A1080" s="335" t="s">
        <v>64</v>
      </c>
      <c r="B1080" s="307" t="s">
        <v>104</v>
      </c>
      <c r="C1080" s="336" t="s">
        <v>105</v>
      </c>
      <c r="D1080" s="309">
        <v>0</v>
      </c>
      <c r="E1080" s="365"/>
    </row>
    <row r="1081" spans="1:5" ht="12" hidden="1">
      <c r="A1081" s="335" t="s">
        <v>64</v>
      </c>
      <c r="B1081" s="307" t="s">
        <v>570</v>
      </c>
      <c r="C1081" s="336" t="s">
        <v>571</v>
      </c>
      <c r="D1081" s="309">
        <v>0</v>
      </c>
      <c r="E1081" s="365"/>
    </row>
    <row r="1082" spans="1:5" ht="12">
      <c r="A1082" s="335" t="s">
        <v>64</v>
      </c>
      <c r="B1082" s="307" t="s">
        <v>252</v>
      </c>
      <c r="C1082" s="336" t="s">
        <v>253</v>
      </c>
      <c r="D1082" s="309">
        <v>1352276</v>
      </c>
      <c r="E1082" s="365"/>
    </row>
    <row r="1083" spans="1:5" ht="12" hidden="1">
      <c r="A1083" s="335" t="s">
        <v>64</v>
      </c>
      <c r="B1083" s="307" t="s">
        <v>106</v>
      </c>
      <c r="C1083" s="336" t="s">
        <v>107</v>
      </c>
      <c r="D1083" s="309">
        <v>0</v>
      </c>
      <c r="E1083" s="365"/>
    </row>
    <row r="1084" spans="1:5" ht="12" hidden="1">
      <c r="A1084" s="335"/>
      <c r="C1084" s="336"/>
      <c r="D1084" s="368"/>
      <c r="E1084" s="365"/>
    </row>
    <row r="1085" spans="1:5" ht="12">
      <c r="A1085" s="335"/>
      <c r="C1085" s="336"/>
      <c r="D1085" s="368"/>
      <c r="E1085" s="365"/>
    </row>
    <row r="1086" spans="1:5" hidden="1">
      <c r="A1086" s="351" t="s">
        <v>64</v>
      </c>
      <c r="B1086" s="345">
        <v>2</v>
      </c>
      <c r="C1086" s="346" t="s">
        <v>122</v>
      </c>
      <c r="D1086" s="352"/>
      <c r="E1086" s="319">
        <f>+D1092+D1088+D1096+D1099</f>
        <v>0</v>
      </c>
    </row>
    <row r="1087" spans="1:5" hidden="1">
      <c r="B1087" s="350"/>
      <c r="C1087" s="68"/>
      <c r="D1087" s="352"/>
      <c r="E1087" s="68"/>
    </row>
    <row r="1088" spans="1:5" ht="12" hidden="1">
      <c r="A1088" s="370" t="s">
        <v>64</v>
      </c>
      <c r="B1088" s="331" t="s">
        <v>123</v>
      </c>
      <c r="C1088" s="332" t="s">
        <v>124</v>
      </c>
      <c r="D1088" s="353">
        <f>SUM(D1089:D1090)</f>
        <v>0</v>
      </c>
      <c r="E1088" s="365"/>
    </row>
    <row r="1089" spans="1:5" ht="12" hidden="1">
      <c r="A1089" s="67" t="s">
        <v>64</v>
      </c>
      <c r="B1089" s="350" t="s">
        <v>127</v>
      </c>
      <c r="C1089" s="68" t="s">
        <v>128</v>
      </c>
      <c r="D1089" s="309">
        <v>0</v>
      </c>
      <c r="E1089" s="365"/>
    </row>
    <row r="1090" spans="1:5" ht="12" hidden="1">
      <c r="A1090" s="67" t="s">
        <v>64</v>
      </c>
      <c r="B1090" s="350" t="s">
        <v>129</v>
      </c>
      <c r="C1090" s="68" t="s">
        <v>130</v>
      </c>
      <c r="D1090" s="309">
        <v>0</v>
      </c>
      <c r="E1090" s="365"/>
    </row>
    <row r="1091" spans="1:5" ht="12" hidden="1">
      <c r="B1091" s="350"/>
      <c r="C1091" s="68"/>
      <c r="D1091" s="352"/>
      <c r="E1091" s="365"/>
    </row>
    <row r="1092" spans="1:5" ht="20.399999999999999" hidden="1">
      <c r="A1092" s="330" t="s">
        <v>64</v>
      </c>
      <c r="B1092" s="331" t="s">
        <v>131</v>
      </c>
      <c r="C1092" s="332" t="s">
        <v>132</v>
      </c>
      <c r="D1092" s="353">
        <f>SUM(D1093:D1094)</f>
        <v>0</v>
      </c>
      <c r="E1092" s="365"/>
    </row>
    <row r="1093" spans="1:5" ht="12" hidden="1">
      <c r="A1093" s="67" t="s">
        <v>64</v>
      </c>
      <c r="B1093" s="350" t="s">
        <v>254</v>
      </c>
      <c r="C1093" s="68" t="s">
        <v>255</v>
      </c>
      <c r="D1093" s="309">
        <v>0</v>
      </c>
      <c r="E1093" s="365"/>
    </row>
    <row r="1094" spans="1:5" ht="12" hidden="1">
      <c r="A1094" s="67" t="s">
        <v>64</v>
      </c>
      <c r="B1094" s="350" t="s">
        <v>240</v>
      </c>
      <c r="C1094" s="68" t="s">
        <v>241</v>
      </c>
      <c r="D1094" s="309">
        <v>0</v>
      </c>
      <c r="E1094" s="365"/>
    </row>
    <row r="1095" spans="1:5" ht="12" hidden="1">
      <c r="A1095" s="330"/>
      <c r="B1095" s="331"/>
      <c r="C1095" s="332"/>
      <c r="E1095" s="365"/>
    </row>
    <row r="1096" spans="1:5" ht="12" hidden="1">
      <c r="A1096" s="330" t="s">
        <v>64</v>
      </c>
      <c r="B1096" s="331" t="s">
        <v>139</v>
      </c>
      <c r="C1096" s="332" t="s">
        <v>140</v>
      </c>
      <c r="D1096" s="353">
        <f>+D1097</f>
        <v>0</v>
      </c>
      <c r="E1096" s="365"/>
    </row>
    <row r="1097" spans="1:5" ht="12" hidden="1">
      <c r="A1097" s="67" t="s">
        <v>64</v>
      </c>
      <c r="B1097" s="350" t="s">
        <v>141</v>
      </c>
      <c r="C1097" s="68" t="s">
        <v>142</v>
      </c>
      <c r="D1097" s="309">
        <v>0</v>
      </c>
      <c r="E1097" s="365"/>
    </row>
    <row r="1098" spans="1:5" ht="12" hidden="1">
      <c r="B1098" s="350"/>
      <c r="C1098" s="68"/>
      <c r="E1098" s="365"/>
    </row>
    <row r="1099" spans="1:5" ht="12" hidden="1">
      <c r="A1099" s="330" t="s">
        <v>64</v>
      </c>
      <c r="B1099" s="331" t="s">
        <v>145</v>
      </c>
      <c r="C1099" s="332" t="s">
        <v>146</v>
      </c>
      <c r="D1099" s="353">
        <f>+D1100+D1101</f>
        <v>0</v>
      </c>
      <c r="E1099" s="365"/>
    </row>
    <row r="1100" spans="1:5" ht="12" hidden="1">
      <c r="A1100" s="67" t="s">
        <v>64</v>
      </c>
      <c r="B1100" s="350" t="s">
        <v>149</v>
      </c>
      <c r="C1100" s="68" t="s">
        <v>150</v>
      </c>
      <c r="D1100" s="309">
        <v>0</v>
      </c>
      <c r="E1100" s="365"/>
    </row>
    <row r="1101" spans="1:5" ht="12" hidden="1">
      <c r="A1101" s="67" t="s">
        <v>64</v>
      </c>
      <c r="B1101" s="350" t="s">
        <v>151</v>
      </c>
      <c r="C1101" s="68" t="s">
        <v>152</v>
      </c>
      <c r="D1101" s="309">
        <v>0</v>
      </c>
      <c r="E1101" s="365"/>
    </row>
    <row r="1102" spans="1:5" ht="12" hidden="1">
      <c r="A1102" s="341"/>
      <c r="B1102" s="350"/>
      <c r="C1102" s="427"/>
      <c r="D1102" s="352"/>
      <c r="E1102" s="365"/>
    </row>
    <row r="1103" spans="1:5" ht="12" hidden="1">
      <c r="A1103" s="341"/>
      <c r="B1103" s="350"/>
      <c r="C1103" s="427"/>
      <c r="D1103" s="352"/>
      <c r="E1103" s="365"/>
    </row>
    <row r="1104" spans="1:5" hidden="1">
      <c r="A1104" s="351">
        <v>2</v>
      </c>
      <c r="B1104" s="345" t="s">
        <v>451</v>
      </c>
      <c r="C1104" s="346" t="s">
        <v>157</v>
      </c>
      <c r="E1104" s="319">
        <f>+D1106+D1116+D1113</f>
        <v>0</v>
      </c>
    </row>
    <row r="1105" spans="1:5" hidden="1">
      <c r="B1105" s="311"/>
      <c r="E1105" s="68"/>
    </row>
    <row r="1106" spans="1:5" hidden="1">
      <c r="A1106" s="330" t="s">
        <v>158</v>
      </c>
      <c r="B1106" s="331" t="s">
        <v>159</v>
      </c>
      <c r="C1106" s="332" t="s">
        <v>160</v>
      </c>
      <c r="D1106" s="353">
        <f>SUM(D1107:D1111)</f>
        <v>0</v>
      </c>
    </row>
    <row r="1107" spans="1:5" hidden="1">
      <c r="A1107" s="67" t="s">
        <v>158</v>
      </c>
      <c r="B1107" s="350" t="s">
        <v>161</v>
      </c>
      <c r="C1107" s="308" t="s">
        <v>162</v>
      </c>
      <c r="D1107" s="309">
        <v>0</v>
      </c>
    </row>
    <row r="1108" spans="1:5" hidden="1">
      <c r="A1108" s="67" t="s">
        <v>158</v>
      </c>
      <c r="B1108" s="350" t="s">
        <v>163</v>
      </c>
      <c r="C1108" s="308" t="s">
        <v>164</v>
      </c>
      <c r="D1108" s="309">
        <v>0</v>
      </c>
    </row>
    <row r="1109" spans="1:5" hidden="1">
      <c r="A1109" s="67" t="s">
        <v>158</v>
      </c>
      <c r="B1109" s="350" t="s">
        <v>165</v>
      </c>
      <c r="C1109" s="308" t="s">
        <v>166</v>
      </c>
      <c r="D1109" s="309">
        <v>0</v>
      </c>
    </row>
    <row r="1110" spans="1:5" hidden="1">
      <c r="A1110" s="67" t="s">
        <v>158</v>
      </c>
      <c r="B1110" s="350" t="s">
        <v>167</v>
      </c>
      <c r="C1110" s="308" t="s">
        <v>168</v>
      </c>
      <c r="D1110" s="309">
        <v>0</v>
      </c>
    </row>
    <row r="1111" spans="1:5" hidden="1">
      <c r="A1111" s="67" t="s">
        <v>158</v>
      </c>
      <c r="B1111" s="350" t="s">
        <v>169</v>
      </c>
      <c r="C1111" s="308" t="s">
        <v>170</v>
      </c>
      <c r="D1111" s="309">
        <v>0</v>
      </c>
    </row>
    <row r="1112" spans="1:5" hidden="1">
      <c r="B1112" s="350"/>
    </row>
    <row r="1113" spans="1:5" hidden="1">
      <c r="A1113" s="330"/>
      <c r="B1113" s="331" t="s">
        <v>171</v>
      </c>
      <c r="C1113" s="332" t="s">
        <v>172</v>
      </c>
      <c r="D1113" s="353">
        <f>+D1114</f>
        <v>0</v>
      </c>
    </row>
    <row r="1114" spans="1:5" hidden="1">
      <c r="A1114" s="67" t="s">
        <v>181</v>
      </c>
      <c r="B1114" s="350" t="s">
        <v>182</v>
      </c>
      <c r="C1114" s="308" t="s">
        <v>183</v>
      </c>
      <c r="D1114" s="309">
        <v>0</v>
      </c>
    </row>
    <row r="1115" spans="1:5" hidden="1">
      <c r="B1115" s="350"/>
    </row>
    <row r="1116" spans="1:5" hidden="1">
      <c r="A1116" s="330" t="s">
        <v>158</v>
      </c>
      <c r="B1116" s="331" t="s">
        <v>176</v>
      </c>
      <c r="C1116" s="332" t="s">
        <v>177</v>
      </c>
      <c r="D1116" s="353">
        <f>+D1117</f>
        <v>0</v>
      </c>
    </row>
    <row r="1117" spans="1:5" hidden="1">
      <c r="A1117" s="67" t="s">
        <v>178</v>
      </c>
      <c r="B1117" s="350" t="s">
        <v>179</v>
      </c>
      <c r="C1117" s="308" t="s">
        <v>258</v>
      </c>
      <c r="D1117" s="309">
        <v>0</v>
      </c>
    </row>
    <row r="1118" spans="1:5" hidden="1">
      <c r="B1118" s="350"/>
    </row>
    <row r="1119" spans="1:5" hidden="1">
      <c r="B1119" s="350"/>
    </row>
    <row r="1120" spans="1:5" hidden="1">
      <c r="A1120" s="341" t="s">
        <v>348</v>
      </c>
      <c r="B1120" s="316" t="s">
        <v>514</v>
      </c>
      <c r="C1120" s="317" t="s">
        <v>185</v>
      </c>
      <c r="D1120" s="340"/>
      <c r="E1120" s="319">
        <f>+D1122</f>
        <v>0</v>
      </c>
    </row>
    <row r="1121" spans="1:5" ht="12" hidden="1">
      <c r="A1121" s="337"/>
      <c r="B1121" s="338"/>
      <c r="C1121" s="339"/>
      <c r="D1121" s="340"/>
      <c r="E1121" s="365"/>
    </row>
    <row r="1122" spans="1:5" ht="12" hidden="1">
      <c r="A1122" s="330" t="s">
        <v>184</v>
      </c>
      <c r="B1122" s="322" t="s">
        <v>515</v>
      </c>
      <c r="C1122" s="332" t="s">
        <v>516</v>
      </c>
      <c r="D1122" s="333">
        <f>+D1123</f>
        <v>0</v>
      </c>
      <c r="E1122" s="365"/>
    </row>
    <row r="1123" spans="1:5" ht="12" hidden="1">
      <c r="A1123" s="67" t="s">
        <v>184</v>
      </c>
      <c r="B1123" s="307" t="s">
        <v>466</v>
      </c>
      <c r="C1123" s="336" t="s">
        <v>467</v>
      </c>
      <c r="D1123" s="69">
        <v>0</v>
      </c>
      <c r="E1123" s="365"/>
    </row>
    <row r="1124" spans="1:5" ht="12" hidden="1">
      <c r="B1124" s="350"/>
      <c r="C1124" s="427"/>
      <c r="D1124" s="352"/>
      <c r="E1124" s="365"/>
    </row>
    <row r="1125" spans="1:5" ht="12" hidden="1">
      <c r="B1125" s="350"/>
      <c r="C1125" s="427"/>
      <c r="D1125" s="352"/>
      <c r="E1125" s="365"/>
    </row>
    <row r="1126" spans="1:5" hidden="1">
      <c r="A1126" s="351"/>
      <c r="B1126" s="345">
        <v>9</v>
      </c>
      <c r="C1126" s="346" t="s">
        <v>192</v>
      </c>
      <c r="D1126" s="352"/>
      <c r="E1126" s="319">
        <f>+D1128</f>
        <v>0</v>
      </c>
    </row>
    <row r="1127" spans="1:5" ht="12" hidden="1">
      <c r="B1127" s="350"/>
      <c r="C1127" s="427"/>
      <c r="D1127" s="352"/>
      <c r="E1127" s="365"/>
    </row>
    <row r="1128" spans="1:5" ht="12" hidden="1">
      <c r="A1128" s="330">
        <v>4</v>
      </c>
      <c r="B1128" s="322" t="s">
        <v>193</v>
      </c>
      <c r="C1128" s="332" t="s">
        <v>194</v>
      </c>
      <c r="D1128" s="333">
        <f>+D1129</f>
        <v>0</v>
      </c>
      <c r="E1128" s="365"/>
    </row>
    <row r="1129" spans="1:5" ht="12" hidden="1">
      <c r="A1129" s="67">
        <v>4</v>
      </c>
      <c r="B1129" s="307" t="s">
        <v>197</v>
      </c>
      <c r="C1129" s="336" t="s">
        <v>198</v>
      </c>
      <c r="D1129" s="69">
        <v>0</v>
      </c>
      <c r="E1129" s="365"/>
    </row>
    <row r="1130" spans="1:5" ht="12" hidden="1">
      <c r="A1130" s="330"/>
      <c r="B1130" s="322"/>
      <c r="D1130" s="352"/>
      <c r="E1130" s="365"/>
    </row>
    <row r="1131" spans="1:5" ht="12">
      <c r="B1131" s="327"/>
      <c r="D1131" s="328"/>
      <c r="E1131" s="365"/>
    </row>
    <row r="1132" spans="1:5" ht="12">
      <c r="B1132" s="327"/>
      <c r="C1132" s="312" t="s">
        <v>572</v>
      </c>
      <c r="D1132" s="328"/>
      <c r="E1132" s="365">
        <f>SUM(E1043:E1129)</f>
        <v>51352276</v>
      </c>
    </row>
    <row r="1133" spans="1:5" ht="12">
      <c r="B1133" s="327"/>
      <c r="C1133" s="318"/>
      <c r="D1133" s="328"/>
      <c r="E1133" s="365"/>
    </row>
    <row r="1134" spans="1:5" ht="12">
      <c r="B1134" s="327"/>
      <c r="C1134" s="341"/>
      <c r="D1134" s="328"/>
      <c r="E1134" s="365"/>
    </row>
    <row r="1135" spans="1:5" ht="12">
      <c r="B1135" s="327"/>
      <c r="C1135" s="318"/>
      <c r="D1135" s="328"/>
      <c r="E1135" s="365"/>
    </row>
    <row r="1136" spans="1:5" ht="12">
      <c r="B1136" s="327"/>
      <c r="C1136" s="318"/>
      <c r="D1136" s="328"/>
      <c r="E1136" s="365"/>
    </row>
    <row r="1137" spans="1:5" ht="12">
      <c r="B1137" s="327"/>
      <c r="C1137" s="318"/>
      <c r="D1137" s="328"/>
      <c r="E1137" s="365"/>
    </row>
    <row r="1138" spans="1:5" ht="12" hidden="1">
      <c r="B1138" s="367" t="s">
        <v>573</v>
      </c>
      <c r="C1138" s="68"/>
      <c r="D1138" s="368" t="s">
        <v>335</v>
      </c>
      <c r="E1138" s="365"/>
    </row>
    <row r="1139" spans="1:5" ht="12" hidden="1">
      <c r="B1139" s="311"/>
      <c r="C1139" s="312"/>
      <c r="D1139" s="364"/>
      <c r="E1139" s="365"/>
    </row>
    <row r="1140" spans="1:5" hidden="1">
      <c r="A1140" s="315" t="s">
        <v>23</v>
      </c>
      <c r="B1140" s="316" t="s">
        <v>24</v>
      </c>
      <c r="C1140" s="317" t="s">
        <v>25</v>
      </c>
      <c r="D1140" s="353"/>
      <c r="E1140" s="352">
        <f>D1142+D1146+D1153+D1157</f>
        <v>0</v>
      </c>
    </row>
    <row r="1141" spans="1:5" hidden="1">
      <c r="A1141" s="315"/>
      <c r="B1141" s="316"/>
      <c r="C1141" s="317"/>
      <c r="D1141" s="353"/>
      <c r="E1141" s="352"/>
    </row>
    <row r="1142" spans="1:5" hidden="1">
      <c r="A1142" s="321" t="s">
        <v>26</v>
      </c>
      <c r="B1142" s="322" t="s">
        <v>27</v>
      </c>
      <c r="C1142" s="323" t="s">
        <v>28</v>
      </c>
      <c r="D1142" s="324">
        <f>SUM(D1143:D1145)</f>
        <v>0</v>
      </c>
      <c r="E1142" s="325"/>
    </row>
    <row r="1143" spans="1:5" hidden="1">
      <c r="A1143" s="326" t="s">
        <v>26</v>
      </c>
      <c r="B1143" s="327" t="s">
        <v>29</v>
      </c>
      <c r="C1143" s="318" t="s">
        <v>30</v>
      </c>
      <c r="D1143" s="328"/>
      <c r="E1143" s="352"/>
    </row>
    <row r="1144" spans="1:5" hidden="1">
      <c r="A1144" s="68"/>
      <c r="B1144" s="68"/>
      <c r="C1144" s="68"/>
      <c r="D1144" s="68"/>
      <c r="E1144" s="352"/>
    </row>
    <row r="1145" spans="1:5" ht="12" hidden="1">
      <c r="B1145" s="316"/>
      <c r="C1145" s="320"/>
      <c r="D1145" s="318"/>
      <c r="E1145" s="365"/>
    </row>
    <row r="1146" spans="1:5" ht="12" hidden="1">
      <c r="A1146" s="370" t="s">
        <v>26</v>
      </c>
      <c r="B1146" s="331" t="s">
        <v>41</v>
      </c>
      <c r="C1146" s="332" t="s">
        <v>42</v>
      </c>
      <c r="D1146" s="353">
        <f>SUM(D1147:D1151)</f>
        <v>0</v>
      </c>
      <c r="E1146" s="365"/>
    </row>
    <row r="1147" spans="1:5" ht="12" hidden="1">
      <c r="A1147" s="326" t="s">
        <v>26</v>
      </c>
      <c r="B1147" s="327" t="s">
        <v>43</v>
      </c>
      <c r="C1147" s="318" t="s">
        <v>533</v>
      </c>
      <c r="D1147" s="69"/>
      <c r="E1147" s="365"/>
    </row>
    <row r="1148" spans="1:5" ht="12" hidden="1">
      <c r="A1148" s="337" t="s">
        <v>26</v>
      </c>
      <c r="B1148" s="307" t="s">
        <v>227</v>
      </c>
      <c r="C1148" s="308" t="s">
        <v>228</v>
      </c>
      <c r="D1148" s="69">
        <v>0</v>
      </c>
      <c r="E1148" s="365"/>
    </row>
    <row r="1149" spans="1:5" ht="12" hidden="1">
      <c r="A1149" s="326" t="s">
        <v>26</v>
      </c>
      <c r="B1149" s="327" t="s">
        <v>45</v>
      </c>
      <c r="C1149" s="318" t="s">
        <v>46</v>
      </c>
      <c r="D1149" s="69">
        <v>0</v>
      </c>
      <c r="E1149" s="365"/>
    </row>
    <row r="1150" spans="1:5" ht="12" hidden="1">
      <c r="A1150" s="326" t="s">
        <v>26</v>
      </c>
      <c r="B1150" s="327" t="s">
        <v>47</v>
      </c>
      <c r="C1150" s="318" t="s">
        <v>48</v>
      </c>
      <c r="D1150" s="69">
        <v>0</v>
      </c>
      <c r="E1150" s="365"/>
    </row>
    <row r="1151" spans="1:5" ht="12" hidden="1">
      <c r="A1151" s="67" t="s">
        <v>26</v>
      </c>
      <c r="B1151" s="307" t="s">
        <v>342</v>
      </c>
      <c r="C1151" s="308" t="s">
        <v>343</v>
      </c>
      <c r="D1151" s="69">
        <v>0</v>
      </c>
      <c r="E1151" s="365"/>
    </row>
    <row r="1152" spans="1:5" ht="12" hidden="1">
      <c r="D1152" s="69"/>
      <c r="E1152" s="365"/>
    </row>
    <row r="1153" spans="1:5" ht="20.399999999999999" hidden="1">
      <c r="A1153" s="370" t="s">
        <v>49</v>
      </c>
      <c r="B1153" s="331" t="s">
        <v>50</v>
      </c>
      <c r="C1153" s="332" t="s">
        <v>51</v>
      </c>
      <c r="D1153" s="353">
        <f>SUM(D1154:D1155)</f>
        <v>0</v>
      </c>
      <c r="E1153" s="365"/>
    </row>
    <row r="1154" spans="1:5" ht="20.399999999999999" hidden="1">
      <c r="A1154" s="335" t="s">
        <v>49</v>
      </c>
      <c r="B1154" s="307" t="s">
        <v>52</v>
      </c>
      <c r="C1154" s="336" t="s">
        <v>262</v>
      </c>
      <c r="D1154" s="69">
        <f>+(+D1143+D1148+D1150+D1151+D1147)*9.25%</f>
        <v>0</v>
      </c>
      <c r="E1154" s="365"/>
    </row>
    <row r="1155" spans="1:5" ht="20.399999999999999" hidden="1">
      <c r="A1155" s="335" t="s">
        <v>49</v>
      </c>
      <c r="B1155" s="307" t="s">
        <v>54</v>
      </c>
      <c r="C1155" s="336" t="s">
        <v>55</v>
      </c>
      <c r="D1155" s="69">
        <f>+(D1143+D1148+D1150+D1151+D1147)*0.5%</f>
        <v>0</v>
      </c>
      <c r="E1155" s="365"/>
    </row>
    <row r="1156" spans="1:5" ht="12" hidden="1">
      <c r="D1156" s="69"/>
      <c r="E1156" s="365"/>
    </row>
    <row r="1157" spans="1:5" ht="20.399999999999999" hidden="1">
      <c r="A1157" s="370" t="s">
        <v>49</v>
      </c>
      <c r="B1157" s="331" t="s">
        <v>56</v>
      </c>
      <c r="C1157" s="332" t="s">
        <v>57</v>
      </c>
      <c r="D1157" s="353">
        <f>SUM(D1158:D1160)</f>
        <v>0</v>
      </c>
      <c r="E1157" s="365"/>
    </row>
    <row r="1158" spans="1:5" ht="20.399999999999999" hidden="1">
      <c r="A1158" s="335" t="s">
        <v>49</v>
      </c>
      <c r="B1158" s="307" t="s">
        <v>58</v>
      </c>
      <c r="C1158" s="336" t="s">
        <v>59</v>
      </c>
      <c r="D1158" s="69">
        <f>+(D1148+D1150+D1151+D1147)*5.42%</f>
        <v>0</v>
      </c>
      <c r="E1158" s="365"/>
    </row>
    <row r="1159" spans="1:5" ht="20.399999999999999" hidden="1">
      <c r="A1159" s="335" t="s">
        <v>49</v>
      </c>
      <c r="B1159" s="307" t="s">
        <v>60</v>
      </c>
      <c r="C1159" s="336" t="s">
        <v>263</v>
      </c>
      <c r="D1159" s="69">
        <f>+(D1148+D1150+D1151+D1147)*3%</f>
        <v>0</v>
      </c>
      <c r="E1159" s="365"/>
    </row>
    <row r="1160" spans="1:5" ht="12" hidden="1">
      <c r="A1160" s="335" t="s">
        <v>49</v>
      </c>
      <c r="B1160" s="307" t="s">
        <v>62</v>
      </c>
      <c r="C1160" s="308" t="s">
        <v>63</v>
      </c>
      <c r="D1160" s="69">
        <f>+(D1148+D1150+D1151+D1147)*1.5%</f>
        <v>0</v>
      </c>
      <c r="E1160" s="365"/>
    </row>
    <row r="1161" spans="1:5" ht="12" hidden="1">
      <c r="B1161" s="311"/>
      <c r="C1161" s="312"/>
      <c r="D1161" s="364"/>
      <c r="E1161" s="365"/>
    </row>
    <row r="1162" spans="1:5" ht="12" hidden="1">
      <c r="B1162" s="311"/>
      <c r="C1162" s="312"/>
      <c r="D1162" s="364"/>
      <c r="E1162" s="365"/>
    </row>
    <row r="1163" spans="1:5" hidden="1">
      <c r="A1163" s="341" t="s">
        <v>64</v>
      </c>
      <c r="B1163" s="316" t="s">
        <v>205</v>
      </c>
      <c r="C1163" s="317" t="s">
        <v>65</v>
      </c>
      <c r="D1163" s="340"/>
      <c r="E1163" s="319">
        <f>+D1165+D1172+D1169+D1175</f>
        <v>0</v>
      </c>
    </row>
    <row r="1164" spans="1:5" hidden="1">
      <c r="A1164" s="337"/>
      <c r="B1164" s="338"/>
      <c r="C1164" s="339"/>
      <c r="D1164" s="340"/>
      <c r="E1164" s="325"/>
    </row>
    <row r="1165" spans="1:5" hidden="1">
      <c r="A1165" s="330" t="s">
        <v>64</v>
      </c>
      <c r="B1165" s="331" t="s">
        <v>72</v>
      </c>
      <c r="C1165" s="342" t="s">
        <v>336</v>
      </c>
      <c r="D1165" s="324">
        <f>+D1167+D1166</f>
        <v>0</v>
      </c>
      <c r="E1165" s="325"/>
    </row>
    <row r="1166" spans="1:5" hidden="1">
      <c r="A1166" s="337" t="s">
        <v>64</v>
      </c>
      <c r="B1166" s="338" t="s">
        <v>70</v>
      </c>
      <c r="C1166" s="336" t="s">
        <v>71</v>
      </c>
      <c r="D1166" s="340">
        <v>0</v>
      </c>
      <c r="E1166" s="325"/>
    </row>
    <row r="1167" spans="1:5" hidden="1">
      <c r="A1167" s="337" t="s">
        <v>64</v>
      </c>
      <c r="B1167" s="338" t="s">
        <v>74</v>
      </c>
      <c r="C1167" s="336" t="s">
        <v>75</v>
      </c>
      <c r="D1167" s="340">
        <v>0</v>
      </c>
      <c r="E1167" s="325"/>
    </row>
    <row r="1168" spans="1:5" hidden="1">
      <c r="A1168" s="337"/>
      <c r="B1168" s="338"/>
      <c r="C1168" s="336"/>
      <c r="D1168" s="340"/>
      <c r="E1168" s="325"/>
    </row>
    <row r="1169" spans="1:5" hidden="1">
      <c r="A1169" s="331" t="s">
        <v>64</v>
      </c>
      <c r="B1169" s="331" t="s">
        <v>89</v>
      </c>
      <c r="C1169" s="332" t="s">
        <v>90</v>
      </c>
      <c r="D1169" s="353">
        <f>+D1170</f>
        <v>0</v>
      </c>
      <c r="E1169" s="325"/>
    </row>
    <row r="1170" spans="1:5" hidden="1">
      <c r="A1170" s="337" t="s">
        <v>64</v>
      </c>
      <c r="B1170" s="338" t="s">
        <v>91</v>
      </c>
      <c r="C1170" s="336" t="s">
        <v>92</v>
      </c>
      <c r="D1170" s="69">
        <v>0</v>
      </c>
      <c r="E1170" s="325"/>
    </row>
    <row r="1171" spans="1:5" hidden="1">
      <c r="A1171" s="337"/>
      <c r="B1171" s="338"/>
      <c r="C1171" s="336"/>
      <c r="D1171" s="340"/>
      <c r="E1171" s="325"/>
    </row>
    <row r="1172" spans="1:5" ht="12" hidden="1">
      <c r="A1172" s="331" t="s">
        <v>64</v>
      </c>
      <c r="B1172" s="331">
        <v>1.08</v>
      </c>
      <c r="C1172" s="332" t="s">
        <v>103</v>
      </c>
      <c r="D1172" s="353">
        <f>SUM(D1173)</f>
        <v>0</v>
      </c>
      <c r="E1172" s="365"/>
    </row>
    <row r="1173" spans="1:5" ht="12" hidden="1">
      <c r="A1173" s="350" t="s">
        <v>64</v>
      </c>
      <c r="B1173" s="350" t="s">
        <v>110</v>
      </c>
      <c r="C1173" s="68" t="s">
        <v>111</v>
      </c>
      <c r="D1173" s="69">
        <v>0</v>
      </c>
      <c r="E1173" s="365"/>
    </row>
    <row r="1174" spans="1:5" ht="12" hidden="1">
      <c r="A1174" s="350"/>
      <c r="B1174" s="350"/>
      <c r="C1174" s="68"/>
      <c r="D1174" s="69"/>
      <c r="E1174" s="365"/>
    </row>
    <row r="1175" spans="1:5" ht="12" hidden="1">
      <c r="A1175" s="331" t="s">
        <v>64</v>
      </c>
      <c r="B1175" s="331" t="s">
        <v>118</v>
      </c>
      <c r="C1175" s="332" t="s">
        <v>119</v>
      </c>
      <c r="D1175" s="353">
        <f>+D1176</f>
        <v>0</v>
      </c>
      <c r="E1175" s="365"/>
    </row>
    <row r="1176" spans="1:5" ht="12" hidden="1">
      <c r="A1176" s="350" t="s">
        <v>64</v>
      </c>
      <c r="B1176" s="350" t="s">
        <v>545</v>
      </c>
      <c r="C1176" s="68" t="s">
        <v>546</v>
      </c>
      <c r="D1176" s="69">
        <v>0</v>
      </c>
      <c r="E1176" s="365"/>
    </row>
    <row r="1177" spans="1:5" ht="12" hidden="1">
      <c r="A1177" s="350"/>
      <c r="B1177" s="350"/>
      <c r="C1177" s="68"/>
      <c r="D1177" s="69"/>
      <c r="E1177" s="365"/>
    </row>
    <row r="1178" spans="1:5" hidden="1">
      <c r="A1178" s="350"/>
      <c r="B1178" s="350"/>
      <c r="C1178" s="68"/>
      <c r="D1178" s="69"/>
      <c r="E1178" s="319"/>
    </row>
    <row r="1179" spans="1:5" hidden="1">
      <c r="A1179" s="341" t="s">
        <v>64</v>
      </c>
      <c r="B1179" s="316">
        <v>2</v>
      </c>
      <c r="C1179" s="317" t="s">
        <v>122</v>
      </c>
      <c r="D1179" s="69"/>
      <c r="E1179" s="319">
        <f>+D1184+D1181+D1187</f>
        <v>0</v>
      </c>
    </row>
    <row r="1180" spans="1:5" ht="12" hidden="1">
      <c r="A1180" s="350"/>
      <c r="B1180" s="350"/>
      <c r="C1180" s="68"/>
      <c r="D1180" s="69"/>
      <c r="E1180" s="365"/>
    </row>
    <row r="1181" spans="1:5" ht="12" hidden="1">
      <c r="A1181" s="330" t="s">
        <v>64</v>
      </c>
      <c r="B1181" s="331">
        <v>2.0099999999999998</v>
      </c>
      <c r="C1181" s="332" t="s">
        <v>124</v>
      </c>
      <c r="D1181" s="353">
        <f>+D1182</f>
        <v>0</v>
      </c>
      <c r="E1181" s="365"/>
    </row>
    <row r="1182" spans="1:5" ht="12" hidden="1">
      <c r="A1182" s="350" t="s">
        <v>64</v>
      </c>
      <c r="B1182" s="350" t="s">
        <v>127</v>
      </c>
      <c r="C1182" s="68" t="s">
        <v>128</v>
      </c>
      <c r="D1182" s="69">
        <v>0</v>
      </c>
      <c r="E1182" s="365"/>
    </row>
    <row r="1183" spans="1:5" ht="12" hidden="1">
      <c r="A1183" s="350"/>
      <c r="B1183" s="350"/>
      <c r="C1183" s="68"/>
      <c r="D1183" s="69"/>
      <c r="E1183" s="365"/>
    </row>
    <row r="1184" spans="1:5" ht="20.399999999999999" hidden="1">
      <c r="A1184" s="330" t="s">
        <v>64</v>
      </c>
      <c r="B1184" s="331" t="s">
        <v>131</v>
      </c>
      <c r="C1184" s="332" t="s">
        <v>132</v>
      </c>
      <c r="D1184" s="353">
        <f>+D1185</f>
        <v>0</v>
      </c>
      <c r="E1184" s="365"/>
    </row>
    <row r="1185" spans="1:5" ht="12" hidden="1">
      <c r="A1185" s="350" t="s">
        <v>64</v>
      </c>
      <c r="B1185" s="350" t="s">
        <v>135</v>
      </c>
      <c r="C1185" s="68" t="s">
        <v>136</v>
      </c>
      <c r="D1185" s="69">
        <v>0</v>
      </c>
      <c r="E1185" s="365"/>
    </row>
    <row r="1186" spans="1:5" ht="12" hidden="1">
      <c r="A1186" s="350"/>
      <c r="B1186" s="350"/>
      <c r="C1186" s="68"/>
      <c r="D1186" s="69"/>
      <c r="E1186" s="365"/>
    </row>
    <row r="1187" spans="1:5" ht="12" hidden="1">
      <c r="A1187" s="330" t="s">
        <v>64</v>
      </c>
      <c r="B1187" s="331">
        <v>2.04</v>
      </c>
      <c r="C1187" s="332" t="s">
        <v>220</v>
      </c>
      <c r="D1187" s="353">
        <f>SUM(D1188:D1189)</f>
        <v>0</v>
      </c>
      <c r="E1187" s="365"/>
    </row>
    <row r="1188" spans="1:5" ht="12" hidden="1">
      <c r="A1188" s="350" t="s">
        <v>64</v>
      </c>
      <c r="B1188" s="350" t="s">
        <v>141</v>
      </c>
      <c r="C1188" s="68" t="s">
        <v>142</v>
      </c>
      <c r="D1188" s="69">
        <v>0</v>
      </c>
      <c r="E1188" s="365"/>
    </row>
    <row r="1189" spans="1:5" ht="12" hidden="1">
      <c r="A1189" s="350" t="s">
        <v>64</v>
      </c>
      <c r="B1189" s="350" t="s">
        <v>143</v>
      </c>
      <c r="C1189" s="68" t="s">
        <v>144</v>
      </c>
      <c r="D1189" s="69">
        <v>0</v>
      </c>
      <c r="E1189" s="365"/>
    </row>
    <row r="1190" spans="1:5" ht="12" hidden="1">
      <c r="A1190" s="350"/>
      <c r="B1190" s="350"/>
      <c r="C1190" s="68"/>
      <c r="D1190" s="340"/>
      <c r="E1190" s="365"/>
    </row>
    <row r="1191" spans="1:5" ht="12" hidden="1">
      <c r="A1191" s="350"/>
      <c r="B1191" s="350"/>
      <c r="C1191" s="68"/>
      <c r="D1191" s="69"/>
      <c r="E1191" s="365"/>
    </row>
    <row r="1192" spans="1:5" hidden="1">
      <c r="A1192" s="341" t="s">
        <v>547</v>
      </c>
      <c r="B1192" s="316">
        <v>3</v>
      </c>
      <c r="C1192" s="317" t="s">
        <v>548</v>
      </c>
      <c r="D1192" s="328"/>
      <c r="E1192" s="319">
        <f>+D1194</f>
        <v>0</v>
      </c>
    </row>
    <row r="1193" spans="1:5" hidden="1">
      <c r="B1193" s="327"/>
      <c r="C1193" s="318"/>
      <c r="D1193" s="328"/>
      <c r="E1193" s="319"/>
    </row>
    <row r="1194" spans="1:5" hidden="1">
      <c r="A1194" s="330" t="s">
        <v>547</v>
      </c>
      <c r="B1194" s="331">
        <v>3.02</v>
      </c>
      <c r="C1194" s="342" t="s">
        <v>549</v>
      </c>
      <c r="D1194" s="324">
        <f>+D1195</f>
        <v>0</v>
      </c>
      <c r="E1194" s="319"/>
    </row>
    <row r="1195" spans="1:5" ht="20.399999999999999" hidden="1">
      <c r="A1195" s="337" t="s">
        <v>547</v>
      </c>
      <c r="B1195" s="338" t="s">
        <v>550</v>
      </c>
      <c r="C1195" s="336" t="s">
        <v>551</v>
      </c>
      <c r="D1195" s="328">
        <v>0</v>
      </c>
      <c r="E1195" s="319"/>
    </row>
    <row r="1196" spans="1:5" hidden="1">
      <c r="A1196" s="337"/>
      <c r="B1196" s="338"/>
      <c r="C1196" s="336"/>
      <c r="D1196" s="328"/>
      <c r="E1196" s="319"/>
    </row>
    <row r="1197" spans="1:5" hidden="1">
      <c r="A1197" s="337"/>
      <c r="B1197" s="338"/>
      <c r="C1197" s="336"/>
      <c r="D1197" s="328"/>
      <c r="E1197" s="319"/>
    </row>
    <row r="1198" spans="1:5" hidden="1">
      <c r="A1198" s="341">
        <v>2</v>
      </c>
      <c r="B1198" s="316">
        <v>5</v>
      </c>
      <c r="C1198" s="317" t="s">
        <v>157</v>
      </c>
      <c r="D1198" s="341"/>
      <c r="E1198" s="319">
        <f>+D1203+D1200</f>
        <v>0</v>
      </c>
    </row>
    <row r="1199" spans="1:5" hidden="1">
      <c r="A1199" s="337"/>
      <c r="B1199" s="338"/>
      <c r="C1199" s="336"/>
      <c r="D1199" s="328"/>
      <c r="E1199" s="319"/>
    </row>
    <row r="1200" spans="1:5" hidden="1">
      <c r="A1200" s="330" t="s">
        <v>158</v>
      </c>
      <c r="B1200" s="322" t="s">
        <v>159</v>
      </c>
      <c r="C1200" s="332" t="s">
        <v>160</v>
      </c>
      <c r="D1200" s="324">
        <f>+D1201</f>
        <v>0</v>
      </c>
      <c r="E1200" s="319"/>
    </row>
    <row r="1201" spans="1:5" hidden="1">
      <c r="A1201" s="337" t="s">
        <v>158</v>
      </c>
      <c r="B1201" s="338" t="s">
        <v>221</v>
      </c>
      <c r="C1201" s="336" t="s">
        <v>222</v>
      </c>
      <c r="D1201" s="328">
        <v>0</v>
      </c>
      <c r="E1201" s="319"/>
    </row>
    <row r="1202" spans="1:5" hidden="1">
      <c r="A1202" s="337"/>
      <c r="B1202" s="338"/>
      <c r="C1202" s="336"/>
      <c r="D1202" s="328"/>
      <c r="E1202" s="319"/>
    </row>
    <row r="1203" spans="1:5" hidden="1">
      <c r="A1203" s="330"/>
      <c r="B1203" s="322" t="s">
        <v>171</v>
      </c>
      <c r="C1203" s="332" t="s">
        <v>172</v>
      </c>
      <c r="D1203" s="324">
        <f>+D1204</f>
        <v>0</v>
      </c>
      <c r="E1203" s="319"/>
    </row>
    <row r="1204" spans="1:5" hidden="1">
      <c r="A1204" s="337" t="s">
        <v>173</v>
      </c>
      <c r="B1204" s="338" t="s">
        <v>174</v>
      </c>
      <c r="C1204" s="336" t="s">
        <v>175</v>
      </c>
      <c r="D1204" s="328">
        <v>0</v>
      </c>
      <c r="E1204" s="319"/>
    </row>
    <row r="1205" spans="1:5" hidden="1">
      <c r="A1205" s="337"/>
      <c r="B1205" s="338"/>
      <c r="C1205" s="336"/>
      <c r="D1205" s="328"/>
      <c r="E1205" s="319"/>
    </row>
    <row r="1206" spans="1:5" hidden="1">
      <c r="A1206" s="337"/>
      <c r="B1206" s="338"/>
      <c r="C1206" s="336"/>
      <c r="D1206" s="328"/>
      <c r="E1206" s="319"/>
    </row>
    <row r="1207" spans="1:5" hidden="1">
      <c r="A1207" s="341" t="s">
        <v>348</v>
      </c>
      <c r="B1207" s="316" t="s">
        <v>514</v>
      </c>
      <c r="C1207" s="317" t="s">
        <v>185</v>
      </c>
      <c r="D1207" s="340"/>
      <c r="E1207" s="319">
        <f>+D1209</f>
        <v>0</v>
      </c>
    </row>
    <row r="1208" spans="1:5" hidden="1">
      <c r="A1208" s="337"/>
      <c r="B1208" s="338"/>
      <c r="C1208" s="339"/>
      <c r="D1208" s="340"/>
      <c r="E1208" s="319"/>
    </row>
    <row r="1209" spans="1:5" hidden="1">
      <c r="A1209" s="330" t="s">
        <v>184</v>
      </c>
      <c r="B1209" s="322" t="s">
        <v>515</v>
      </c>
      <c r="C1209" s="332" t="s">
        <v>516</v>
      </c>
      <c r="D1209" s="324">
        <f>+D1210</f>
        <v>0</v>
      </c>
      <c r="E1209" s="319"/>
    </row>
    <row r="1210" spans="1:5" hidden="1">
      <c r="A1210" s="67" t="s">
        <v>184</v>
      </c>
      <c r="B1210" s="307" t="s">
        <v>466</v>
      </c>
      <c r="C1210" s="336" t="s">
        <v>467</v>
      </c>
      <c r="D1210" s="328">
        <v>0</v>
      </c>
      <c r="E1210" s="319"/>
    </row>
    <row r="1211" spans="1:5" hidden="1">
      <c r="C1211" s="336"/>
      <c r="D1211" s="375"/>
      <c r="E1211" s="319"/>
    </row>
    <row r="1212" spans="1:5" hidden="1">
      <c r="A1212" s="337"/>
      <c r="B1212" s="338"/>
      <c r="C1212" s="336"/>
      <c r="D1212" s="328"/>
      <c r="E1212" s="319"/>
    </row>
    <row r="1213" spans="1:5" ht="12" hidden="1">
      <c r="B1213" s="311"/>
      <c r="C1213" s="312" t="s">
        <v>574</v>
      </c>
      <c r="D1213" s="364"/>
      <c r="E1213" s="365">
        <f>SUM(E1138:E1212)</f>
        <v>0</v>
      </c>
    </row>
    <row r="1214" spans="1:5" ht="12" hidden="1">
      <c r="B1214" s="311"/>
      <c r="C1214" s="312"/>
      <c r="D1214" s="364"/>
      <c r="E1214" s="365"/>
    </row>
    <row r="1215" spans="1:5" ht="12" hidden="1">
      <c r="B1215" s="311"/>
      <c r="C1215" s="312"/>
      <c r="D1215" s="364"/>
      <c r="E1215" s="365"/>
    </row>
    <row r="1216" spans="1:5" ht="12" hidden="1">
      <c r="B1216" s="311"/>
      <c r="C1216" s="312"/>
      <c r="D1216" s="364"/>
      <c r="E1216" s="365"/>
    </row>
    <row r="1217" spans="1:5" ht="12" hidden="1">
      <c r="B1217" s="311"/>
      <c r="C1217" s="312"/>
      <c r="D1217" s="364"/>
      <c r="E1217" s="365"/>
    </row>
    <row r="1218" spans="1:5" ht="12" hidden="1">
      <c r="B1218" s="311"/>
      <c r="C1218" s="312"/>
      <c r="D1218" s="364"/>
      <c r="E1218" s="365"/>
    </row>
    <row r="1219" spans="1:5" ht="12" hidden="1">
      <c r="B1219" s="367" t="s">
        <v>575</v>
      </c>
      <c r="C1219" s="68"/>
      <c r="D1219" s="368" t="s">
        <v>341</v>
      </c>
      <c r="E1219" s="365"/>
    </row>
    <row r="1220" spans="1:5" ht="12" hidden="1">
      <c r="B1220" s="311"/>
      <c r="C1220" s="312"/>
      <c r="D1220" s="364"/>
      <c r="E1220" s="365"/>
    </row>
    <row r="1221" spans="1:5" hidden="1">
      <c r="A1221" s="315" t="s">
        <v>23</v>
      </c>
      <c r="B1221" s="316" t="s">
        <v>24</v>
      </c>
      <c r="C1221" s="317" t="s">
        <v>25</v>
      </c>
      <c r="D1221" s="318"/>
      <c r="E1221" s="352">
        <f>+D1223+D1230+D1234</f>
        <v>0</v>
      </c>
    </row>
    <row r="1222" spans="1:5" ht="12" hidden="1">
      <c r="B1222" s="316"/>
      <c r="C1222" s="320"/>
      <c r="D1222" s="318"/>
      <c r="E1222" s="365"/>
    </row>
    <row r="1223" spans="1:5" ht="12" hidden="1">
      <c r="A1223" s="370" t="s">
        <v>26</v>
      </c>
      <c r="B1223" s="331" t="s">
        <v>41</v>
      </c>
      <c r="C1223" s="332" t="s">
        <v>42</v>
      </c>
      <c r="D1223" s="353">
        <f>SUM(D1224:D1228)</f>
        <v>0</v>
      </c>
      <c r="E1223" s="365"/>
    </row>
    <row r="1224" spans="1:5" ht="12" hidden="1">
      <c r="A1224" s="326" t="s">
        <v>26</v>
      </c>
      <c r="B1224" s="327" t="s">
        <v>43</v>
      </c>
      <c r="C1224" s="318" t="s">
        <v>533</v>
      </c>
      <c r="D1224" s="69">
        <v>0</v>
      </c>
      <c r="E1224" s="365"/>
    </row>
    <row r="1225" spans="1:5" ht="12" hidden="1">
      <c r="A1225" s="337" t="s">
        <v>26</v>
      </c>
      <c r="B1225" s="307" t="s">
        <v>227</v>
      </c>
      <c r="C1225" s="308" t="s">
        <v>228</v>
      </c>
      <c r="D1225" s="69">
        <v>0</v>
      </c>
      <c r="E1225" s="365"/>
    </row>
    <row r="1226" spans="1:5" ht="12" hidden="1">
      <c r="A1226" s="326" t="s">
        <v>26</v>
      </c>
      <c r="B1226" s="327" t="s">
        <v>45</v>
      </c>
      <c r="C1226" s="318" t="s">
        <v>46</v>
      </c>
      <c r="D1226" s="69">
        <f>+(D1225+D1227+D1228+D1224)/12</f>
        <v>0</v>
      </c>
      <c r="E1226" s="365"/>
    </row>
    <row r="1227" spans="1:5" ht="12" hidden="1">
      <c r="A1227" s="326" t="s">
        <v>26</v>
      </c>
      <c r="B1227" s="327" t="s">
        <v>47</v>
      </c>
      <c r="C1227" s="318" t="s">
        <v>48</v>
      </c>
      <c r="D1227" s="69">
        <v>0</v>
      </c>
      <c r="E1227" s="365"/>
    </row>
    <row r="1228" spans="1:5" ht="12" hidden="1">
      <c r="A1228" s="67" t="s">
        <v>26</v>
      </c>
      <c r="B1228" s="307" t="s">
        <v>342</v>
      </c>
      <c r="C1228" s="308" t="s">
        <v>343</v>
      </c>
      <c r="D1228" s="69">
        <v>0</v>
      </c>
      <c r="E1228" s="365"/>
    </row>
    <row r="1229" spans="1:5" ht="12" hidden="1">
      <c r="A1229" s="326"/>
      <c r="B1229" s="327"/>
      <c r="C1229" s="318"/>
      <c r="D1229" s="69"/>
      <c r="E1229" s="365"/>
    </row>
    <row r="1230" spans="1:5" ht="20.399999999999999" hidden="1">
      <c r="A1230" s="370" t="s">
        <v>49</v>
      </c>
      <c r="B1230" s="331" t="s">
        <v>50</v>
      </c>
      <c r="C1230" s="332" t="s">
        <v>51</v>
      </c>
      <c r="D1230" s="353">
        <f>SUM(D1231:D1232)</f>
        <v>0</v>
      </c>
      <c r="E1230" s="365"/>
    </row>
    <row r="1231" spans="1:5" ht="20.399999999999999" hidden="1">
      <c r="A1231" s="335" t="s">
        <v>49</v>
      </c>
      <c r="B1231" s="307" t="s">
        <v>52</v>
      </c>
      <c r="C1231" s="336" t="s">
        <v>262</v>
      </c>
      <c r="D1231" s="69">
        <f>+(D1225+D1227+D1228+D1224)*9.25%</f>
        <v>0</v>
      </c>
      <c r="E1231" s="68"/>
    </row>
    <row r="1232" spans="1:5" ht="20.399999999999999" hidden="1">
      <c r="A1232" s="335" t="s">
        <v>49</v>
      </c>
      <c r="B1232" s="307" t="s">
        <v>54</v>
      </c>
      <c r="C1232" s="336" t="s">
        <v>55</v>
      </c>
      <c r="D1232" s="69">
        <f>+(D1225+D1227+D1228+D1224)*0.5%</f>
        <v>0</v>
      </c>
      <c r="E1232" s="365"/>
    </row>
    <row r="1233" spans="1:5" ht="12" hidden="1">
      <c r="D1233" s="69"/>
      <c r="E1233" s="365"/>
    </row>
    <row r="1234" spans="1:5" ht="20.399999999999999" hidden="1">
      <c r="A1234" s="370" t="s">
        <v>49</v>
      </c>
      <c r="B1234" s="331" t="s">
        <v>56</v>
      </c>
      <c r="C1234" s="332" t="s">
        <v>57</v>
      </c>
      <c r="D1234" s="353">
        <f>SUM(D1235:D1237)</f>
        <v>0</v>
      </c>
      <c r="E1234" s="365"/>
    </row>
    <row r="1235" spans="1:5" ht="20.399999999999999" hidden="1">
      <c r="A1235" s="335" t="s">
        <v>49</v>
      </c>
      <c r="B1235" s="307" t="s">
        <v>58</v>
      </c>
      <c r="C1235" s="336" t="s">
        <v>59</v>
      </c>
      <c r="D1235" s="69">
        <f>+(D1225+D1227+D1228+D1224)*5.42%</f>
        <v>0</v>
      </c>
      <c r="E1235" s="365"/>
    </row>
    <row r="1236" spans="1:5" ht="20.399999999999999" hidden="1">
      <c r="A1236" s="335" t="s">
        <v>49</v>
      </c>
      <c r="B1236" s="307" t="s">
        <v>60</v>
      </c>
      <c r="C1236" s="336" t="s">
        <v>263</v>
      </c>
      <c r="D1236" s="69">
        <f>+(D1225+D1227+D1228+D1224)*3%</f>
        <v>0</v>
      </c>
      <c r="E1236" s="365"/>
    </row>
    <row r="1237" spans="1:5" ht="12" hidden="1">
      <c r="A1237" s="335" t="s">
        <v>49</v>
      </c>
      <c r="B1237" s="307" t="s">
        <v>62</v>
      </c>
      <c r="C1237" s="308" t="s">
        <v>63</v>
      </c>
      <c r="D1237" s="69">
        <f>+(D1225+D1227+D1228+D1224)*1.5%</f>
        <v>0</v>
      </c>
      <c r="E1237" s="365"/>
    </row>
    <row r="1238" spans="1:5" ht="12" hidden="1">
      <c r="B1238" s="311"/>
      <c r="C1238" s="312"/>
      <c r="D1238" s="364"/>
      <c r="E1238" s="365"/>
    </row>
    <row r="1239" spans="1:5" hidden="1">
      <c r="B1239" s="311"/>
      <c r="C1239" s="312"/>
      <c r="D1239" s="364"/>
      <c r="E1239" s="68"/>
    </row>
    <row r="1240" spans="1:5" hidden="1">
      <c r="A1240" s="341" t="s">
        <v>64</v>
      </c>
      <c r="B1240" s="316" t="s">
        <v>205</v>
      </c>
      <c r="C1240" s="317" t="s">
        <v>65</v>
      </c>
      <c r="D1240" s="340"/>
      <c r="E1240" s="319">
        <f>+D1242</f>
        <v>0</v>
      </c>
    </row>
    <row r="1241" spans="1:5" hidden="1">
      <c r="A1241" s="337"/>
      <c r="B1241" s="338"/>
      <c r="C1241" s="339"/>
      <c r="D1241" s="340"/>
      <c r="E1241" s="325"/>
    </row>
    <row r="1242" spans="1:5" hidden="1">
      <c r="A1242" s="330" t="s">
        <v>64</v>
      </c>
      <c r="B1242" s="331" t="s">
        <v>72</v>
      </c>
      <c r="C1242" s="342" t="s">
        <v>336</v>
      </c>
      <c r="D1242" s="324">
        <f>+D1243</f>
        <v>0</v>
      </c>
      <c r="E1242" s="325"/>
    </row>
    <row r="1243" spans="1:5" hidden="1">
      <c r="A1243" s="337" t="s">
        <v>64</v>
      </c>
      <c r="B1243" s="338" t="s">
        <v>74</v>
      </c>
      <c r="C1243" s="336" t="s">
        <v>75</v>
      </c>
      <c r="D1243" s="340">
        <v>0</v>
      </c>
      <c r="E1243" s="325"/>
    </row>
    <row r="1244" spans="1:5" ht="12" hidden="1">
      <c r="A1244" s="337"/>
      <c r="B1244" s="338"/>
      <c r="C1244" s="336"/>
      <c r="D1244" s="340"/>
      <c r="E1244" s="365"/>
    </row>
    <row r="1245" spans="1:5" hidden="1">
      <c r="B1245" s="311"/>
      <c r="C1245" s="312"/>
      <c r="D1245" s="364"/>
      <c r="E1245" s="68"/>
    </row>
    <row r="1246" spans="1:5" hidden="1">
      <c r="A1246" s="341" t="s">
        <v>547</v>
      </c>
      <c r="B1246" s="316">
        <v>3</v>
      </c>
      <c r="C1246" s="317" t="s">
        <v>548</v>
      </c>
      <c r="D1246" s="328"/>
      <c r="E1246" s="319">
        <f>+D1248</f>
        <v>0</v>
      </c>
    </row>
    <row r="1247" spans="1:5" hidden="1">
      <c r="B1247" s="327"/>
      <c r="C1247" s="318"/>
      <c r="D1247" s="328"/>
      <c r="E1247" s="319"/>
    </row>
    <row r="1248" spans="1:5" hidden="1">
      <c r="A1248" s="330" t="s">
        <v>547</v>
      </c>
      <c r="B1248" s="331">
        <v>3.02</v>
      </c>
      <c r="C1248" s="342" t="s">
        <v>549</v>
      </c>
      <c r="D1248" s="324">
        <f>+D1249</f>
        <v>0</v>
      </c>
      <c r="E1248" s="319"/>
    </row>
    <row r="1249" spans="1:5" ht="20.399999999999999" hidden="1">
      <c r="A1249" s="337" t="s">
        <v>547</v>
      </c>
      <c r="B1249" s="338" t="s">
        <v>550</v>
      </c>
      <c r="C1249" s="336" t="s">
        <v>551</v>
      </c>
      <c r="D1249" s="328">
        <v>0</v>
      </c>
      <c r="E1249" s="319"/>
    </row>
    <row r="1250" spans="1:5" hidden="1">
      <c r="A1250" s="337"/>
      <c r="B1250" s="338"/>
      <c r="C1250" s="336"/>
      <c r="D1250" s="328"/>
      <c r="E1250" s="319"/>
    </row>
    <row r="1251" spans="1:5" hidden="1">
      <c r="A1251" s="337"/>
      <c r="B1251" s="338"/>
      <c r="C1251" s="336"/>
      <c r="D1251" s="328"/>
      <c r="E1251" s="68"/>
    </row>
    <row r="1252" spans="1:5" hidden="1">
      <c r="A1252" s="341" t="s">
        <v>348</v>
      </c>
      <c r="B1252" s="316" t="s">
        <v>514</v>
      </c>
      <c r="C1252" s="317" t="s">
        <v>185</v>
      </c>
      <c r="D1252" s="340"/>
      <c r="E1252" s="319">
        <f>+D1254</f>
        <v>0</v>
      </c>
    </row>
    <row r="1253" spans="1:5" hidden="1">
      <c r="A1253" s="337"/>
      <c r="B1253" s="338"/>
      <c r="C1253" s="339"/>
      <c r="D1253" s="340"/>
      <c r="E1253" s="319"/>
    </row>
    <row r="1254" spans="1:5" hidden="1">
      <c r="A1254" s="330" t="s">
        <v>184</v>
      </c>
      <c r="B1254" s="322" t="s">
        <v>515</v>
      </c>
      <c r="C1254" s="332" t="s">
        <v>516</v>
      </c>
      <c r="D1254" s="333">
        <f>+D1255</f>
        <v>0</v>
      </c>
      <c r="E1254" s="319"/>
    </row>
    <row r="1255" spans="1:5" hidden="1">
      <c r="A1255" s="67" t="s">
        <v>184</v>
      </c>
      <c r="B1255" s="307" t="s">
        <v>466</v>
      </c>
      <c r="C1255" s="336" t="s">
        <v>467</v>
      </c>
      <c r="D1255" s="328">
        <v>0</v>
      </c>
      <c r="E1255" s="319"/>
    </row>
    <row r="1256" spans="1:5" hidden="1">
      <c r="B1256" s="311"/>
      <c r="C1256" s="343"/>
      <c r="E1256" s="319"/>
    </row>
    <row r="1257" spans="1:5" hidden="1">
      <c r="A1257" s="337"/>
      <c r="B1257" s="338"/>
      <c r="C1257" s="336"/>
      <c r="D1257" s="328"/>
      <c r="E1257" s="68"/>
    </row>
    <row r="1258" spans="1:5" ht="12" hidden="1">
      <c r="B1258" s="311"/>
      <c r="C1258" s="312" t="s">
        <v>576</v>
      </c>
      <c r="D1258" s="364"/>
      <c r="E1258" s="365">
        <f>SUM(E1219:E1256)</f>
        <v>0</v>
      </c>
    </row>
    <row r="1259" spans="1:5" ht="12" hidden="1">
      <c r="B1259" s="311"/>
      <c r="C1259" s="312"/>
      <c r="D1259" s="364"/>
      <c r="E1259" s="365"/>
    </row>
    <row r="1260" spans="1:5" ht="12" hidden="1">
      <c r="B1260" s="311"/>
      <c r="C1260" s="312"/>
      <c r="D1260" s="364"/>
      <c r="E1260" s="365"/>
    </row>
    <row r="1261" spans="1:5" ht="12" hidden="1">
      <c r="B1261" s="311"/>
      <c r="C1261" s="312"/>
      <c r="D1261" s="364"/>
      <c r="E1261" s="365"/>
    </row>
    <row r="1262" spans="1:5" ht="12" hidden="1">
      <c r="B1262" s="311"/>
      <c r="C1262" s="312"/>
      <c r="D1262" s="364"/>
      <c r="E1262" s="365"/>
    </row>
    <row r="1263" spans="1:5" ht="12" hidden="1">
      <c r="B1263" s="311"/>
      <c r="C1263" s="312"/>
      <c r="D1263" s="364"/>
      <c r="E1263" s="365"/>
    </row>
    <row r="1264" spans="1:5" hidden="1">
      <c r="A1264" s="68"/>
      <c r="B1264" s="420" t="s">
        <v>577</v>
      </c>
      <c r="C1264" s="420"/>
      <c r="D1264" s="368" t="s">
        <v>347</v>
      </c>
      <c r="E1264" s="352"/>
    </row>
    <row r="1265" spans="1:5" hidden="1">
      <c r="A1265" s="68"/>
      <c r="D1265" s="69"/>
      <c r="E1265" s="69"/>
    </row>
    <row r="1266" spans="1:5" hidden="1">
      <c r="A1266" s="345" t="s">
        <v>64</v>
      </c>
      <c r="B1266" s="311" t="s">
        <v>205</v>
      </c>
      <c r="C1266" s="442" t="s">
        <v>65</v>
      </c>
      <c r="D1266" s="352"/>
      <c r="E1266" s="352">
        <f>+D1273+D1288+D1268+D1285+D1282+D1278</f>
        <v>0</v>
      </c>
    </row>
    <row r="1267" spans="1:5" hidden="1">
      <c r="A1267" s="350" t="s">
        <v>578</v>
      </c>
      <c r="D1267" s="69"/>
      <c r="E1267" s="69"/>
    </row>
    <row r="1268" spans="1:5" hidden="1">
      <c r="A1268" s="331" t="s">
        <v>64</v>
      </c>
      <c r="B1268" s="331" t="s">
        <v>279</v>
      </c>
      <c r="C1268" s="332" t="s">
        <v>78</v>
      </c>
      <c r="D1268" s="353">
        <f>SUM(D1269:D1271)</f>
        <v>0</v>
      </c>
      <c r="E1268" s="69"/>
    </row>
    <row r="1269" spans="1:5" hidden="1">
      <c r="A1269" s="307" t="s">
        <v>64</v>
      </c>
      <c r="B1269" s="307" t="s">
        <v>79</v>
      </c>
      <c r="C1269" s="336" t="s">
        <v>80</v>
      </c>
      <c r="D1269" s="69">
        <v>0</v>
      </c>
      <c r="E1269" s="69"/>
    </row>
    <row r="1270" spans="1:5" hidden="1">
      <c r="A1270" s="350" t="s">
        <v>64</v>
      </c>
      <c r="B1270" s="307" t="s">
        <v>214</v>
      </c>
      <c r="C1270" s="308" t="s">
        <v>215</v>
      </c>
      <c r="D1270" s="69">
        <v>0</v>
      </c>
      <c r="E1270" s="69"/>
    </row>
    <row r="1271" spans="1:5" hidden="1">
      <c r="A1271" s="350" t="s">
        <v>64</v>
      </c>
      <c r="B1271" s="307" t="s">
        <v>81</v>
      </c>
      <c r="C1271" s="308" t="s">
        <v>579</v>
      </c>
      <c r="D1271" s="69">
        <v>0</v>
      </c>
      <c r="E1271" s="69"/>
    </row>
    <row r="1272" spans="1:5" hidden="1">
      <c r="A1272" s="350"/>
      <c r="D1272" s="69"/>
      <c r="E1272" s="69"/>
    </row>
    <row r="1273" spans="1:5" hidden="1">
      <c r="A1273" s="331" t="s">
        <v>64</v>
      </c>
      <c r="B1273" s="331">
        <v>1.04</v>
      </c>
      <c r="C1273" s="332" t="s">
        <v>90</v>
      </c>
      <c r="D1273" s="353">
        <f>SUM(D1274:D1275)</f>
        <v>0</v>
      </c>
      <c r="E1273" s="352"/>
    </row>
    <row r="1274" spans="1:5" hidden="1">
      <c r="A1274" s="350" t="s">
        <v>64</v>
      </c>
      <c r="B1274" s="350" t="s">
        <v>207</v>
      </c>
      <c r="C1274" s="68" t="s">
        <v>216</v>
      </c>
      <c r="D1274" s="69">
        <v>0</v>
      </c>
      <c r="E1274" s="352"/>
    </row>
    <row r="1275" spans="1:5" hidden="1">
      <c r="A1275" s="350" t="s">
        <v>64</v>
      </c>
      <c r="B1275" s="350" t="s">
        <v>95</v>
      </c>
      <c r="C1275" s="68" t="s">
        <v>96</v>
      </c>
      <c r="D1275" s="69"/>
      <c r="E1275" s="352"/>
    </row>
    <row r="1276" spans="1:5" hidden="1">
      <c r="A1276" s="350" t="s">
        <v>64</v>
      </c>
      <c r="B1276" s="350" t="s">
        <v>97</v>
      </c>
      <c r="C1276" s="68" t="s">
        <v>98</v>
      </c>
      <c r="D1276" s="69">
        <v>0</v>
      </c>
      <c r="E1276" s="443"/>
    </row>
    <row r="1277" spans="1:5" hidden="1">
      <c r="A1277" s="350"/>
      <c r="B1277" s="350"/>
      <c r="C1277" s="68"/>
      <c r="D1277" s="69"/>
      <c r="E1277" s="69"/>
    </row>
    <row r="1278" spans="1:5" hidden="1">
      <c r="A1278" s="331" t="s">
        <v>64</v>
      </c>
      <c r="B1278" s="331">
        <v>1.05</v>
      </c>
      <c r="C1278" s="332" t="s">
        <v>362</v>
      </c>
      <c r="D1278" s="353">
        <f>+D1280+D1279</f>
        <v>0</v>
      </c>
      <c r="E1278" s="352"/>
    </row>
    <row r="1279" spans="1:5" hidden="1">
      <c r="A1279" s="350" t="s">
        <v>64</v>
      </c>
      <c r="B1279" s="350" t="s">
        <v>249</v>
      </c>
      <c r="C1279" s="68" t="s">
        <v>250</v>
      </c>
      <c r="D1279" s="69">
        <v>0</v>
      </c>
      <c r="E1279" s="352"/>
    </row>
    <row r="1280" spans="1:5" hidden="1">
      <c r="A1280" s="350" t="s">
        <v>64</v>
      </c>
      <c r="B1280" s="350" t="s">
        <v>580</v>
      </c>
      <c r="C1280" s="68" t="s">
        <v>581</v>
      </c>
      <c r="D1280" s="69">
        <v>0</v>
      </c>
      <c r="E1280" s="352"/>
    </row>
    <row r="1281" spans="1:5" hidden="1">
      <c r="A1281" s="68"/>
      <c r="B1281" s="350"/>
      <c r="C1281" s="68"/>
      <c r="D1281" s="69"/>
      <c r="E1281" s="69"/>
    </row>
    <row r="1282" spans="1:5" hidden="1">
      <c r="A1282" s="331" t="s">
        <v>64</v>
      </c>
      <c r="B1282" s="331" t="s">
        <v>99</v>
      </c>
      <c r="C1282" s="332" t="s">
        <v>100</v>
      </c>
      <c r="D1282" s="353">
        <f>+D1283</f>
        <v>0</v>
      </c>
      <c r="E1282" s="69"/>
    </row>
    <row r="1283" spans="1:5" hidden="1">
      <c r="A1283" s="350" t="s">
        <v>64</v>
      </c>
      <c r="B1283" s="307" t="s">
        <v>101</v>
      </c>
      <c r="C1283" s="308" t="s">
        <v>102</v>
      </c>
      <c r="D1283" s="69">
        <v>0</v>
      </c>
      <c r="E1283" s="69"/>
    </row>
    <row r="1284" spans="1:5" hidden="1">
      <c r="A1284" s="350"/>
      <c r="D1284" s="69"/>
      <c r="E1284" s="69"/>
    </row>
    <row r="1285" spans="1:5" hidden="1">
      <c r="A1285" s="331" t="s">
        <v>64</v>
      </c>
      <c r="B1285" s="331">
        <v>1.07</v>
      </c>
      <c r="C1285" s="332" t="s">
        <v>282</v>
      </c>
      <c r="D1285" s="353">
        <f>+D1286</f>
        <v>0</v>
      </c>
      <c r="E1285" s="69"/>
    </row>
    <row r="1286" spans="1:5" hidden="1">
      <c r="A1286" s="350" t="s">
        <v>64</v>
      </c>
      <c r="B1286" s="350" t="s">
        <v>363</v>
      </c>
      <c r="C1286" s="68" t="s">
        <v>364</v>
      </c>
      <c r="D1286" s="69">
        <v>0</v>
      </c>
      <c r="E1286" s="69"/>
    </row>
    <row r="1287" spans="1:5" hidden="1">
      <c r="A1287" s="68"/>
      <c r="B1287" s="350"/>
      <c r="C1287" s="68"/>
      <c r="D1287" s="69"/>
      <c r="E1287" s="69"/>
    </row>
    <row r="1288" spans="1:5" hidden="1">
      <c r="A1288" s="331" t="s">
        <v>64</v>
      </c>
      <c r="B1288" s="331">
        <v>1.08</v>
      </c>
      <c r="C1288" s="332" t="s">
        <v>103</v>
      </c>
      <c r="D1288" s="353">
        <f>SUM(D1289:D1295)</f>
        <v>0</v>
      </c>
      <c r="E1288" s="352"/>
    </row>
    <row r="1289" spans="1:5" hidden="1">
      <c r="A1289" s="350" t="s">
        <v>64</v>
      </c>
      <c r="B1289" s="350" t="s">
        <v>104</v>
      </c>
      <c r="C1289" s="68" t="s">
        <v>105</v>
      </c>
      <c r="D1289" s="69">
        <v>0</v>
      </c>
      <c r="E1289" s="69"/>
    </row>
    <row r="1290" spans="1:5" hidden="1">
      <c r="A1290" s="350" t="s">
        <v>64</v>
      </c>
      <c r="B1290" s="350" t="s">
        <v>570</v>
      </c>
      <c r="C1290" s="68" t="s">
        <v>571</v>
      </c>
      <c r="D1290" s="69">
        <v>0</v>
      </c>
      <c r="E1290" s="69"/>
    </row>
    <row r="1291" spans="1:5" hidden="1">
      <c r="A1291" s="350" t="s">
        <v>64</v>
      </c>
      <c r="B1291" s="350" t="s">
        <v>108</v>
      </c>
      <c r="C1291" s="68" t="s">
        <v>109</v>
      </c>
      <c r="D1291" s="69">
        <v>0</v>
      </c>
      <c r="E1291" s="69"/>
    </row>
    <row r="1292" spans="1:5" hidden="1">
      <c r="A1292" s="350" t="s">
        <v>64</v>
      </c>
      <c r="B1292" s="350" t="s">
        <v>110</v>
      </c>
      <c r="C1292" s="68" t="s">
        <v>111</v>
      </c>
      <c r="D1292" s="69">
        <v>0</v>
      </c>
      <c r="E1292" s="69"/>
    </row>
    <row r="1293" spans="1:5" hidden="1">
      <c r="A1293" s="350" t="s">
        <v>64</v>
      </c>
      <c r="B1293" s="350" t="s">
        <v>106</v>
      </c>
      <c r="C1293" s="68" t="s">
        <v>107</v>
      </c>
      <c r="D1293" s="69">
        <v>0</v>
      </c>
      <c r="E1293" s="69"/>
    </row>
    <row r="1294" spans="1:5" hidden="1">
      <c r="A1294" s="350" t="s">
        <v>64</v>
      </c>
      <c r="B1294" s="350" t="s">
        <v>112</v>
      </c>
      <c r="C1294" s="68" t="s">
        <v>113</v>
      </c>
      <c r="D1294" s="69">
        <v>0</v>
      </c>
      <c r="E1294" s="69"/>
    </row>
    <row r="1295" spans="1:5" hidden="1">
      <c r="A1295" s="350" t="s">
        <v>64</v>
      </c>
      <c r="B1295" s="350" t="s">
        <v>116</v>
      </c>
      <c r="C1295" s="68" t="s">
        <v>117</v>
      </c>
      <c r="D1295" s="69">
        <v>0</v>
      </c>
      <c r="E1295" s="69"/>
    </row>
    <row r="1296" spans="1:5" hidden="1">
      <c r="A1296" s="350"/>
      <c r="B1296" s="350"/>
      <c r="C1296" s="444"/>
      <c r="D1296" s="69"/>
      <c r="E1296" s="69"/>
    </row>
    <row r="1297" spans="1:5" hidden="1">
      <c r="A1297" s="350"/>
      <c r="B1297" s="350"/>
      <c r="C1297" s="444"/>
      <c r="D1297" s="69"/>
      <c r="E1297" s="69"/>
    </row>
    <row r="1298" spans="1:5" hidden="1">
      <c r="A1298" s="345" t="s">
        <v>64</v>
      </c>
      <c r="B1298" s="345">
        <v>2</v>
      </c>
      <c r="C1298" s="346" t="s">
        <v>122</v>
      </c>
      <c r="D1298" s="352"/>
      <c r="E1298" s="352">
        <f>+D1300+D1311+D1322+D1318+D1306</f>
        <v>0</v>
      </c>
    </row>
    <row r="1299" spans="1:5" hidden="1">
      <c r="A1299" s="68"/>
      <c r="B1299" s="350"/>
      <c r="C1299" s="444"/>
      <c r="D1299" s="69"/>
      <c r="E1299" s="69"/>
    </row>
    <row r="1300" spans="1:5" hidden="1">
      <c r="A1300" s="331" t="s">
        <v>64</v>
      </c>
      <c r="B1300" s="331">
        <v>2.0099999999999998</v>
      </c>
      <c r="C1300" s="332" t="s">
        <v>124</v>
      </c>
      <c r="D1300" s="353">
        <f>SUM(D1301:D1304)</f>
        <v>0</v>
      </c>
      <c r="E1300" s="352"/>
    </row>
    <row r="1301" spans="1:5" hidden="1">
      <c r="A1301" s="350" t="s">
        <v>64</v>
      </c>
      <c r="B1301" s="350" t="s">
        <v>125</v>
      </c>
      <c r="C1301" s="68" t="s">
        <v>126</v>
      </c>
      <c r="D1301" s="69">
        <v>0</v>
      </c>
      <c r="E1301" s="69"/>
    </row>
    <row r="1302" spans="1:5" hidden="1">
      <c r="A1302" s="350" t="s">
        <v>64</v>
      </c>
      <c r="B1302" s="350" t="s">
        <v>127</v>
      </c>
      <c r="C1302" s="68" t="s">
        <v>128</v>
      </c>
      <c r="D1302" s="69">
        <v>0</v>
      </c>
      <c r="E1302" s="69"/>
    </row>
    <row r="1303" spans="1:5" hidden="1">
      <c r="A1303" s="350" t="s">
        <v>64</v>
      </c>
      <c r="B1303" s="350" t="s">
        <v>129</v>
      </c>
      <c r="C1303" s="68" t="s">
        <v>130</v>
      </c>
      <c r="D1303" s="69">
        <v>0</v>
      </c>
      <c r="E1303" s="69"/>
    </row>
    <row r="1304" spans="1:5" hidden="1">
      <c r="A1304" s="350" t="s">
        <v>64</v>
      </c>
      <c r="B1304" s="350" t="s">
        <v>218</v>
      </c>
      <c r="C1304" s="68" t="s">
        <v>219</v>
      </c>
      <c r="D1304" s="69">
        <v>0</v>
      </c>
      <c r="E1304" s="69"/>
    </row>
    <row r="1305" spans="1:5" hidden="1">
      <c r="A1305" s="350"/>
      <c r="B1305" s="350"/>
      <c r="C1305" s="68"/>
      <c r="D1305" s="69"/>
      <c r="E1305" s="69"/>
    </row>
    <row r="1306" spans="1:5" ht="10.8" hidden="1" customHeight="1">
      <c r="A1306" s="331" t="s">
        <v>64</v>
      </c>
      <c r="B1306" s="331">
        <v>2.02</v>
      </c>
      <c r="C1306" s="332" t="s">
        <v>237</v>
      </c>
      <c r="D1306" s="353">
        <f>SUM(D1307:D1309)</f>
        <v>0</v>
      </c>
      <c r="E1306" s="352"/>
    </row>
    <row r="1307" spans="1:5" hidden="1">
      <c r="A1307" s="350" t="s">
        <v>64</v>
      </c>
      <c r="B1307" s="350" t="s">
        <v>238</v>
      </c>
      <c r="C1307" s="68" t="s">
        <v>239</v>
      </c>
      <c r="D1307" s="69">
        <v>0</v>
      </c>
      <c r="E1307" s="69"/>
    </row>
    <row r="1308" spans="1:5" hidden="1">
      <c r="A1308" s="350" t="s">
        <v>64</v>
      </c>
      <c r="B1308" s="350" t="s">
        <v>285</v>
      </c>
      <c r="C1308" s="68" t="s">
        <v>286</v>
      </c>
      <c r="D1308" s="69">
        <v>0</v>
      </c>
      <c r="E1308" s="69"/>
    </row>
    <row r="1309" spans="1:5" hidden="1">
      <c r="A1309" s="350" t="s">
        <v>64</v>
      </c>
      <c r="B1309" s="350" t="s">
        <v>582</v>
      </c>
      <c r="C1309" s="68" t="s">
        <v>583</v>
      </c>
      <c r="D1309" s="69">
        <v>0</v>
      </c>
      <c r="E1309" s="69"/>
    </row>
    <row r="1310" spans="1:5" hidden="1">
      <c r="A1310" s="68"/>
      <c r="B1310" s="350"/>
      <c r="C1310" s="68"/>
      <c r="D1310" s="69"/>
      <c r="E1310" s="69"/>
    </row>
    <row r="1311" spans="1:5" ht="20.399999999999999" hidden="1">
      <c r="A1311" s="331" t="s">
        <v>64</v>
      </c>
      <c r="B1311" s="331">
        <v>2.0299999999999998</v>
      </c>
      <c r="C1311" s="332" t="s">
        <v>132</v>
      </c>
      <c r="D1311" s="353">
        <f>SUM(D1312:D1316)</f>
        <v>0</v>
      </c>
      <c r="E1311" s="352"/>
    </row>
    <row r="1312" spans="1:5" hidden="1">
      <c r="A1312" s="350" t="s">
        <v>64</v>
      </c>
      <c r="B1312" s="350" t="s">
        <v>133</v>
      </c>
      <c r="C1312" s="68" t="s">
        <v>134</v>
      </c>
      <c r="D1312" s="69">
        <v>0</v>
      </c>
      <c r="E1312" s="69"/>
    </row>
    <row r="1313" spans="1:5" hidden="1">
      <c r="A1313" s="350" t="s">
        <v>64</v>
      </c>
      <c r="B1313" s="350" t="s">
        <v>135</v>
      </c>
      <c r="C1313" s="68" t="s">
        <v>136</v>
      </c>
      <c r="D1313" s="69">
        <v>0</v>
      </c>
      <c r="E1313" s="69"/>
    </row>
    <row r="1314" spans="1:5" hidden="1">
      <c r="A1314" s="350" t="s">
        <v>64</v>
      </c>
      <c r="B1314" s="350" t="s">
        <v>254</v>
      </c>
      <c r="C1314" s="68" t="s">
        <v>255</v>
      </c>
      <c r="D1314" s="69">
        <v>0</v>
      </c>
      <c r="E1314" s="69"/>
    </row>
    <row r="1315" spans="1:5" hidden="1">
      <c r="A1315" s="350" t="s">
        <v>64</v>
      </c>
      <c r="B1315" s="350" t="s">
        <v>240</v>
      </c>
      <c r="C1315" s="68" t="s">
        <v>241</v>
      </c>
      <c r="D1315" s="69">
        <v>0</v>
      </c>
      <c r="E1315" s="69"/>
    </row>
    <row r="1316" spans="1:5" ht="20.399999999999999" hidden="1">
      <c r="A1316" s="350" t="s">
        <v>64</v>
      </c>
      <c r="B1316" s="350" t="s">
        <v>256</v>
      </c>
      <c r="C1316" s="305" t="s">
        <v>257</v>
      </c>
      <c r="D1316" s="69">
        <v>0</v>
      </c>
      <c r="E1316" s="69"/>
    </row>
    <row r="1317" spans="1:5" hidden="1">
      <c r="A1317" s="68"/>
      <c r="B1317" s="350"/>
      <c r="C1317" s="68"/>
      <c r="D1317" s="69"/>
      <c r="E1317" s="69"/>
    </row>
    <row r="1318" spans="1:5" hidden="1">
      <c r="A1318" s="331" t="s">
        <v>64</v>
      </c>
      <c r="B1318" s="331">
        <v>2.04</v>
      </c>
      <c r="C1318" s="332" t="s">
        <v>220</v>
      </c>
      <c r="D1318" s="353">
        <f>SUM(D1319:D1320)</f>
        <v>0</v>
      </c>
      <c r="E1318" s="352"/>
    </row>
    <row r="1319" spans="1:5" hidden="1">
      <c r="A1319" s="350" t="s">
        <v>64</v>
      </c>
      <c r="B1319" s="350" t="s">
        <v>141</v>
      </c>
      <c r="C1319" s="68" t="s">
        <v>142</v>
      </c>
      <c r="D1319" s="69">
        <v>0</v>
      </c>
      <c r="E1319" s="69"/>
    </row>
    <row r="1320" spans="1:5" hidden="1">
      <c r="A1320" s="350" t="s">
        <v>64</v>
      </c>
      <c r="B1320" s="350" t="s">
        <v>143</v>
      </c>
      <c r="C1320" s="68" t="s">
        <v>144</v>
      </c>
      <c r="D1320" s="69">
        <v>0</v>
      </c>
      <c r="E1320" s="69"/>
    </row>
    <row r="1321" spans="1:5" hidden="1">
      <c r="A1321" s="68"/>
      <c r="B1321" s="350"/>
      <c r="C1321" s="68"/>
      <c r="D1321" s="69"/>
      <c r="E1321" s="69"/>
    </row>
    <row r="1322" spans="1:5" hidden="1">
      <c r="A1322" s="331" t="s">
        <v>64</v>
      </c>
      <c r="B1322" s="331">
        <v>2.99</v>
      </c>
      <c r="C1322" s="332" t="s">
        <v>146</v>
      </c>
      <c r="D1322" s="353">
        <f>SUM(D1323:D1328)</f>
        <v>0</v>
      </c>
      <c r="E1322" s="352"/>
    </row>
    <row r="1323" spans="1:5" hidden="1">
      <c r="A1323" s="350" t="s">
        <v>64</v>
      </c>
      <c r="B1323" s="350" t="s">
        <v>147</v>
      </c>
      <c r="C1323" s="68" t="s">
        <v>148</v>
      </c>
      <c r="D1323" s="69">
        <v>0</v>
      </c>
      <c r="E1323" s="445"/>
    </row>
    <row r="1324" spans="1:5" hidden="1">
      <c r="A1324" s="350" t="s">
        <v>64</v>
      </c>
      <c r="B1324" s="350" t="s">
        <v>149</v>
      </c>
      <c r="C1324" s="68" t="s">
        <v>150</v>
      </c>
      <c r="D1324" s="69">
        <v>0</v>
      </c>
      <c r="E1324" s="445"/>
    </row>
    <row r="1325" spans="1:5" hidden="1">
      <c r="A1325" s="350" t="s">
        <v>64</v>
      </c>
      <c r="B1325" s="350" t="s">
        <v>151</v>
      </c>
      <c r="C1325" s="68" t="s">
        <v>152</v>
      </c>
      <c r="D1325" s="69">
        <v>0</v>
      </c>
      <c r="E1325" s="445"/>
    </row>
    <row r="1326" spans="1:5" hidden="1">
      <c r="A1326" s="350" t="s">
        <v>64</v>
      </c>
      <c r="B1326" s="350" t="s">
        <v>153</v>
      </c>
      <c r="C1326" s="68" t="s">
        <v>154</v>
      </c>
      <c r="D1326" s="69">
        <v>0</v>
      </c>
      <c r="E1326" s="445"/>
    </row>
    <row r="1327" spans="1:5" hidden="1">
      <c r="A1327" s="350" t="s">
        <v>64</v>
      </c>
      <c r="B1327" s="350" t="s">
        <v>155</v>
      </c>
      <c r="C1327" s="68" t="s">
        <v>156</v>
      </c>
      <c r="D1327" s="69">
        <v>0</v>
      </c>
      <c r="E1327" s="445"/>
    </row>
    <row r="1328" spans="1:5" hidden="1">
      <c r="A1328" s="350" t="s">
        <v>64</v>
      </c>
      <c r="B1328" s="350" t="s">
        <v>291</v>
      </c>
      <c r="C1328" s="68" t="s">
        <v>292</v>
      </c>
      <c r="D1328" s="69">
        <v>0</v>
      </c>
      <c r="E1328" s="445"/>
    </row>
    <row r="1329" spans="1:5" hidden="1">
      <c r="A1329" s="350"/>
      <c r="B1329" s="350"/>
      <c r="C1329" s="68"/>
      <c r="D1329" s="69"/>
      <c r="E1329" s="445"/>
    </row>
    <row r="1330" spans="1:5" hidden="1">
      <c r="A1330" s="68"/>
      <c r="B1330" s="350"/>
      <c r="C1330" s="68"/>
      <c r="D1330" s="69"/>
      <c r="E1330" s="445"/>
    </row>
    <row r="1331" spans="1:5" hidden="1">
      <c r="A1331" s="345">
        <v>2</v>
      </c>
      <c r="B1331" s="345">
        <v>5</v>
      </c>
      <c r="C1331" s="346" t="s">
        <v>157</v>
      </c>
      <c r="D1331" s="352"/>
      <c r="E1331" s="352">
        <f>+D1333+D1342</f>
        <v>0</v>
      </c>
    </row>
    <row r="1332" spans="1:5" hidden="1">
      <c r="A1332" s="68"/>
      <c r="B1332" s="350"/>
      <c r="C1332" s="444"/>
      <c r="D1332" s="69"/>
      <c r="E1332" s="68"/>
    </row>
    <row r="1333" spans="1:5" hidden="1">
      <c r="A1333" s="331" t="s">
        <v>158</v>
      </c>
      <c r="B1333" s="331">
        <v>5.01</v>
      </c>
      <c r="C1333" s="332" t="s">
        <v>584</v>
      </c>
      <c r="D1333" s="353">
        <f>SUM(D1334:D1340)</f>
        <v>0</v>
      </c>
      <c r="E1333" s="352"/>
    </row>
    <row r="1334" spans="1:5" hidden="1">
      <c r="A1334" s="350" t="s">
        <v>158</v>
      </c>
      <c r="B1334" s="350" t="s">
        <v>221</v>
      </c>
      <c r="C1334" s="68" t="s">
        <v>585</v>
      </c>
      <c r="D1334" s="69">
        <v>0</v>
      </c>
      <c r="E1334" s="445"/>
    </row>
    <row r="1335" spans="1:5" hidden="1">
      <c r="A1335" s="350" t="s">
        <v>158</v>
      </c>
      <c r="B1335" s="350" t="s">
        <v>161</v>
      </c>
      <c r="C1335" s="68" t="s">
        <v>162</v>
      </c>
      <c r="D1335" s="69">
        <v>0</v>
      </c>
      <c r="E1335" s="445"/>
    </row>
    <row r="1336" spans="1:5" hidden="1">
      <c r="A1336" s="350" t="s">
        <v>158</v>
      </c>
      <c r="B1336" s="350" t="s">
        <v>163</v>
      </c>
      <c r="C1336" s="68" t="s">
        <v>164</v>
      </c>
      <c r="D1336" s="69">
        <v>0</v>
      </c>
      <c r="E1336" s="445"/>
    </row>
    <row r="1337" spans="1:5" hidden="1">
      <c r="A1337" s="350" t="s">
        <v>158</v>
      </c>
      <c r="B1337" s="350" t="s">
        <v>165</v>
      </c>
      <c r="C1337" s="68" t="s">
        <v>166</v>
      </c>
      <c r="D1337" s="69">
        <v>0</v>
      </c>
      <c r="E1337" s="445"/>
    </row>
    <row r="1338" spans="1:5" hidden="1">
      <c r="A1338" s="350" t="s">
        <v>158</v>
      </c>
      <c r="B1338" s="350" t="s">
        <v>167</v>
      </c>
      <c r="C1338" s="68" t="s">
        <v>563</v>
      </c>
      <c r="D1338" s="69">
        <v>0</v>
      </c>
      <c r="E1338" s="445"/>
    </row>
    <row r="1339" spans="1:5" hidden="1">
      <c r="A1339" s="350" t="s">
        <v>158</v>
      </c>
      <c r="B1339" s="350" t="s">
        <v>293</v>
      </c>
      <c r="C1339" s="68" t="s">
        <v>586</v>
      </c>
      <c r="D1339" s="69">
        <v>0</v>
      </c>
      <c r="E1339" s="445"/>
    </row>
    <row r="1340" spans="1:5" hidden="1">
      <c r="A1340" s="350" t="s">
        <v>158</v>
      </c>
      <c r="B1340" s="350" t="s">
        <v>169</v>
      </c>
      <c r="C1340" s="68" t="s">
        <v>170</v>
      </c>
      <c r="D1340" s="69">
        <v>0</v>
      </c>
      <c r="E1340" s="445"/>
    </row>
    <row r="1341" spans="1:5" hidden="1">
      <c r="A1341" s="350"/>
      <c r="B1341" s="350"/>
      <c r="C1341" s="68"/>
      <c r="D1341" s="69"/>
      <c r="E1341" s="445"/>
    </row>
    <row r="1342" spans="1:5" hidden="1">
      <c r="A1342" s="331"/>
      <c r="B1342" s="331">
        <v>5.0199999999999996</v>
      </c>
      <c r="C1342" s="332" t="s">
        <v>587</v>
      </c>
      <c r="D1342" s="353">
        <f>SUM(D1343:D1344)</f>
        <v>0</v>
      </c>
      <c r="E1342" s="352"/>
    </row>
    <row r="1343" spans="1:5" hidden="1">
      <c r="A1343" s="350" t="s">
        <v>414</v>
      </c>
      <c r="B1343" s="350" t="s">
        <v>415</v>
      </c>
      <c r="C1343" s="68" t="s">
        <v>416</v>
      </c>
      <c r="D1343" s="69">
        <v>0</v>
      </c>
      <c r="E1343" s="445"/>
    </row>
    <row r="1344" spans="1:5" hidden="1">
      <c r="A1344" s="350" t="s">
        <v>414</v>
      </c>
      <c r="B1344" s="350" t="s">
        <v>182</v>
      </c>
      <c r="C1344" s="68" t="s">
        <v>183</v>
      </c>
      <c r="D1344" s="69">
        <v>0</v>
      </c>
      <c r="E1344" s="445"/>
    </row>
    <row r="1345" spans="1:5" hidden="1">
      <c r="A1345" s="350"/>
      <c r="B1345" s="350"/>
      <c r="C1345" s="68"/>
      <c r="D1345" s="69"/>
      <c r="E1345" s="445"/>
    </row>
    <row r="1346" spans="1:5" hidden="1">
      <c r="A1346" s="350"/>
      <c r="B1346" s="350"/>
      <c r="C1346" s="68"/>
      <c r="D1346" s="69"/>
      <c r="E1346" s="445"/>
    </row>
    <row r="1347" spans="1:5" hidden="1">
      <c r="A1347" s="345" t="s">
        <v>348</v>
      </c>
      <c r="B1347" s="345">
        <v>6</v>
      </c>
      <c r="C1347" s="346" t="s">
        <v>185</v>
      </c>
      <c r="D1347" s="352"/>
      <c r="E1347" s="352">
        <f>+D1349</f>
        <v>0</v>
      </c>
    </row>
    <row r="1348" spans="1:5" hidden="1">
      <c r="A1348" s="350"/>
      <c r="B1348" s="350"/>
      <c r="C1348" s="68"/>
      <c r="D1348" s="69"/>
      <c r="E1348" s="445"/>
    </row>
    <row r="1349" spans="1:5" ht="20.399999999999999" hidden="1">
      <c r="A1349" s="331" t="s">
        <v>184</v>
      </c>
      <c r="B1349" s="331" t="s">
        <v>186</v>
      </c>
      <c r="C1349" s="332" t="s">
        <v>187</v>
      </c>
      <c r="D1349" s="353">
        <f>+D1350</f>
        <v>0</v>
      </c>
      <c r="E1349" s="445"/>
    </row>
    <row r="1350" spans="1:5" hidden="1">
      <c r="A1350" s="350" t="s">
        <v>184</v>
      </c>
      <c r="B1350" s="350" t="s">
        <v>349</v>
      </c>
      <c r="C1350" s="68" t="s">
        <v>350</v>
      </c>
      <c r="D1350" s="69">
        <v>0</v>
      </c>
      <c r="E1350" s="445"/>
    </row>
    <row r="1351" spans="1:5" hidden="1">
      <c r="A1351" s="350"/>
      <c r="B1351" s="350"/>
      <c r="C1351" s="68"/>
      <c r="D1351" s="69"/>
      <c r="E1351" s="445"/>
    </row>
    <row r="1352" spans="1:5" hidden="1">
      <c r="A1352" s="350"/>
      <c r="B1352" s="350"/>
      <c r="C1352" s="68"/>
      <c r="D1352" s="69"/>
      <c r="E1352" s="445"/>
    </row>
    <row r="1353" spans="1:5" hidden="1">
      <c r="A1353" s="68"/>
      <c r="B1353" s="311" t="s">
        <v>191</v>
      </c>
      <c r="C1353" s="346" t="s">
        <v>192</v>
      </c>
      <c r="D1353" s="69"/>
      <c r="E1353" s="352">
        <f>+D1355</f>
        <v>0</v>
      </c>
    </row>
    <row r="1354" spans="1:5" ht="10.8" hidden="1" customHeight="1">
      <c r="A1354" s="68"/>
      <c r="C1354" s="68"/>
      <c r="D1354" s="69"/>
      <c r="E1354" s="68"/>
    </row>
    <row r="1355" spans="1:5" hidden="1">
      <c r="A1355" s="331"/>
      <c r="B1355" s="331" t="s">
        <v>193</v>
      </c>
      <c r="C1355" s="332" t="s">
        <v>194</v>
      </c>
      <c r="D1355" s="353">
        <f>+D1356</f>
        <v>0</v>
      </c>
      <c r="E1355" s="446"/>
    </row>
    <row r="1356" spans="1:5" hidden="1">
      <c r="A1356" s="350">
        <v>4</v>
      </c>
      <c r="B1356" s="307" t="s">
        <v>197</v>
      </c>
      <c r="C1356" s="68" t="s">
        <v>198</v>
      </c>
      <c r="D1356" s="69">
        <v>0</v>
      </c>
      <c r="E1356" s="446"/>
    </row>
    <row r="1357" spans="1:5" hidden="1">
      <c r="A1357" s="68"/>
      <c r="B1357" s="350"/>
      <c r="C1357" s="68"/>
      <c r="D1357" s="69"/>
      <c r="E1357" s="446"/>
    </row>
    <row r="1358" spans="1:5" hidden="1">
      <c r="A1358" s="68"/>
      <c r="B1358" s="350"/>
      <c r="C1358" s="68"/>
      <c r="D1358" s="69"/>
      <c r="E1358" s="69"/>
    </row>
    <row r="1359" spans="1:5" ht="12" hidden="1">
      <c r="A1359" s="68"/>
      <c r="B1359" s="311"/>
      <c r="C1359" s="312" t="s">
        <v>588</v>
      </c>
      <c r="D1359" s="352"/>
      <c r="E1359" s="365">
        <f>SUM(E1264:E1357)</f>
        <v>0</v>
      </c>
    </row>
    <row r="1360" spans="1:5" hidden="1">
      <c r="B1360" s="311"/>
      <c r="C1360" s="312"/>
      <c r="D1360" s="364"/>
      <c r="E1360" s="68"/>
    </row>
    <row r="1361" spans="1:5" hidden="1">
      <c r="B1361" s="311"/>
      <c r="C1361" s="312"/>
      <c r="D1361" s="364"/>
    </row>
    <row r="1362" spans="1:5" ht="12" hidden="1">
      <c r="B1362" s="311"/>
      <c r="C1362" s="312"/>
      <c r="D1362" s="364"/>
      <c r="E1362" s="365"/>
    </row>
    <row r="1363" spans="1:5" ht="12" hidden="1">
      <c r="B1363" s="311"/>
      <c r="C1363" s="312"/>
      <c r="D1363" s="364"/>
      <c r="E1363" s="365"/>
    </row>
    <row r="1364" spans="1:5" ht="12" hidden="1">
      <c r="B1364" s="311"/>
      <c r="C1364" s="312"/>
      <c r="D1364" s="364"/>
      <c r="E1364" s="365"/>
    </row>
    <row r="1365" spans="1:5" ht="12" hidden="1">
      <c r="B1365" s="367" t="s">
        <v>589</v>
      </c>
      <c r="C1365" s="68"/>
      <c r="D1365" s="368" t="s">
        <v>354</v>
      </c>
      <c r="E1365" s="365"/>
    </row>
    <row r="1366" spans="1:5" ht="12" hidden="1">
      <c r="A1366" s="326"/>
      <c r="B1366" s="316"/>
      <c r="C1366" s="317"/>
      <c r="D1366" s="328"/>
      <c r="E1366" s="365"/>
    </row>
    <row r="1367" spans="1:5" hidden="1">
      <c r="A1367" s="315" t="s">
        <v>23</v>
      </c>
      <c r="B1367" s="316" t="s">
        <v>24</v>
      </c>
      <c r="C1367" s="317" t="s">
        <v>25</v>
      </c>
      <c r="D1367" s="318"/>
      <c r="E1367" s="352">
        <f>+D1372+D1379+D1383+D1369</f>
        <v>0</v>
      </c>
    </row>
    <row r="1368" spans="1:5" hidden="1">
      <c r="B1368" s="316"/>
      <c r="C1368" s="320"/>
      <c r="D1368" s="318"/>
      <c r="E1368" s="68"/>
    </row>
    <row r="1369" spans="1:5" ht="12" hidden="1">
      <c r="A1369" s="321" t="s">
        <v>26</v>
      </c>
      <c r="B1369" s="322" t="s">
        <v>35</v>
      </c>
      <c r="C1369" s="323" t="s">
        <v>36</v>
      </c>
      <c r="D1369" s="324">
        <f>+D1370</f>
        <v>0</v>
      </c>
      <c r="E1369" s="365"/>
    </row>
    <row r="1370" spans="1:5" ht="12" hidden="1">
      <c r="A1370" s="326" t="s">
        <v>26</v>
      </c>
      <c r="B1370" s="327" t="s">
        <v>37</v>
      </c>
      <c r="C1370" s="318" t="s">
        <v>38</v>
      </c>
      <c r="D1370" s="328">
        <v>0</v>
      </c>
      <c r="E1370" s="365"/>
    </row>
    <row r="1371" spans="1:5" ht="12" hidden="1">
      <c r="D1371" s="69"/>
      <c r="E1371" s="365"/>
    </row>
    <row r="1372" spans="1:5" ht="12" hidden="1">
      <c r="A1372" s="370" t="s">
        <v>26</v>
      </c>
      <c r="B1372" s="331" t="s">
        <v>41</v>
      </c>
      <c r="C1372" s="332" t="s">
        <v>42</v>
      </c>
      <c r="D1372" s="353">
        <f>SUM(D1373:D1377)</f>
        <v>0</v>
      </c>
      <c r="E1372" s="365"/>
    </row>
    <row r="1373" spans="1:5" ht="12" hidden="1">
      <c r="A1373" s="326" t="s">
        <v>26</v>
      </c>
      <c r="B1373" s="327" t="s">
        <v>43</v>
      </c>
      <c r="C1373" s="318" t="s">
        <v>533</v>
      </c>
      <c r="D1373" s="69">
        <v>0</v>
      </c>
      <c r="E1373" s="365"/>
    </row>
    <row r="1374" spans="1:5" ht="12" hidden="1" customHeight="1">
      <c r="A1374" s="337" t="s">
        <v>26</v>
      </c>
      <c r="B1374" s="307" t="s">
        <v>227</v>
      </c>
      <c r="C1374" s="308" t="s">
        <v>228</v>
      </c>
      <c r="D1374" s="69">
        <v>0</v>
      </c>
      <c r="E1374" s="365"/>
    </row>
    <row r="1375" spans="1:5" ht="12" hidden="1">
      <c r="A1375" s="326" t="s">
        <v>26</v>
      </c>
      <c r="B1375" s="327" t="s">
        <v>45</v>
      </c>
      <c r="C1375" s="318" t="s">
        <v>46</v>
      </c>
      <c r="D1375" s="69">
        <f>+(D1369+D1374+D1376+D1377+D1373)/12</f>
        <v>0</v>
      </c>
      <c r="E1375" s="365"/>
    </row>
    <row r="1376" spans="1:5" ht="12" hidden="1">
      <c r="A1376" s="326" t="s">
        <v>26</v>
      </c>
      <c r="B1376" s="327" t="s">
        <v>47</v>
      </c>
      <c r="C1376" s="318" t="s">
        <v>48</v>
      </c>
      <c r="D1376" s="69">
        <v>0</v>
      </c>
      <c r="E1376" s="365"/>
    </row>
    <row r="1377" spans="1:5" ht="12" hidden="1">
      <c r="A1377" s="67" t="s">
        <v>26</v>
      </c>
      <c r="B1377" s="307" t="s">
        <v>342</v>
      </c>
      <c r="C1377" s="308" t="s">
        <v>343</v>
      </c>
      <c r="D1377" s="69">
        <v>0</v>
      </c>
      <c r="E1377" s="365"/>
    </row>
    <row r="1378" spans="1:5" ht="12" hidden="1">
      <c r="D1378" s="69"/>
      <c r="E1378" s="365"/>
    </row>
    <row r="1379" spans="1:5" ht="20.399999999999999" hidden="1">
      <c r="A1379" s="370" t="s">
        <v>49</v>
      </c>
      <c r="B1379" s="331" t="s">
        <v>50</v>
      </c>
      <c r="C1379" s="332" t="s">
        <v>51</v>
      </c>
      <c r="D1379" s="353">
        <f>SUM(D1380:D1381)</f>
        <v>0</v>
      </c>
      <c r="E1379" s="365"/>
    </row>
    <row r="1380" spans="1:5" ht="20.399999999999999" hidden="1">
      <c r="A1380" s="335" t="s">
        <v>49</v>
      </c>
      <c r="B1380" s="307" t="s">
        <v>52</v>
      </c>
      <c r="C1380" s="336" t="s">
        <v>262</v>
      </c>
      <c r="D1380" s="69">
        <f>+(D1369+D1374+D1376+D1377+D1373)*9.25%</f>
        <v>0</v>
      </c>
      <c r="E1380" s="365"/>
    </row>
    <row r="1381" spans="1:5" ht="20.399999999999999" hidden="1">
      <c r="A1381" s="335" t="s">
        <v>49</v>
      </c>
      <c r="B1381" s="307" t="s">
        <v>54</v>
      </c>
      <c r="C1381" s="336" t="s">
        <v>55</v>
      </c>
      <c r="D1381" s="69">
        <f>+(D1369+D1374+D1376+D1377+D1373)*0.5%</f>
        <v>0</v>
      </c>
      <c r="E1381" s="365"/>
    </row>
    <row r="1382" spans="1:5" ht="12" hidden="1">
      <c r="D1382" s="69"/>
      <c r="E1382" s="365"/>
    </row>
    <row r="1383" spans="1:5" ht="20.399999999999999" hidden="1">
      <c r="A1383" s="370" t="s">
        <v>49</v>
      </c>
      <c r="B1383" s="331" t="s">
        <v>56</v>
      </c>
      <c r="C1383" s="332" t="s">
        <v>57</v>
      </c>
      <c r="D1383" s="353">
        <f>SUM(D1384:D1386)</f>
        <v>0</v>
      </c>
      <c r="E1383" s="365"/>
    </row>
    <row r="1384" spans="1:5" ht="20.399999999999999" hidden="1">
      <c r="A1384" s="335" t="s">
        <v>49</v>
      </c>
      <c r="B1384" s="307" t="s">
        <v>58</v>
      </c>
      <c r="C1384" s="336" t="s">
        <v>59</v>
      </c>
      <c r="D1384" s="69">
        <f>+(D1369+D1374+D1376+D1377+D1373)*5.42%</f>
        <v>0</v>
      </c>
      <c r="E1384" s="365"/>
    </row>
    <row r="1385" spans="1:5" ht="20.399999999999999" hidden="1">
      <c r="A1385" s="335" t="s">
        <v>49</v>
      </c>
      <c r="B1385" s="307" t="s">
        <v>60</v>
      </c>
      <c r="C1385" s="336" t="s">
        <v>263</v>
      </c>
      <c r="D1385" s="69">
        <f>+(D1369+D1374+D1376+D1377+D1373)*3%</f>
        <v>0</v>
      </c>
      <c r="E1385" s="365"/>
    </row>
    <row r="1386" spans="1:5" ht="12" hidden="1">
      <c r="A1386" s="335" t="s">
        <v>49</v>
      </c>
      <c r="B1386" s="307" t="s">
        <v>62</v>
      </c>
      <c r="C1386" s="308" t="s">
        <v>63</v>
      </c>
      <c r="D1386" s="69">
        <f>+(D1369+D1374+D1376+D1377+D1373)*1.5%</f>
        <v>0</v>
      </c>
      <c r="E1386" s="365"/>
    </row>
    <row r="1387" spans="1:5" ht="12" hidden="1">
      <c r="A1387" s="326"/>
      <c r="B1387" s="316"/>
      <c r="C1387" s="317"/>
      <c r="D1387" s="328"/>
      <c r="E1387" s="365"/>
    </row>
    <row r="1388" spans="1:5" ht="12" hidden="1">
      <c r="A1388" s="326"/>
      <c r="B1388" s="316"/>
      <c r="C1388" s="317"/>
      <c r="D1388" s="328"/>
      <c r="E1388" s="365"/>
    </row>
    <row r="1389" spans="1:5" hidden="1">
      <c r="A1389" s="351" t="s">
        <v>64</v>
      </c>
      <c r="B1389" s="311" t="s">
        <v>205</v>
      </c>
      <c r="C1389" s="442" t="s">
        <v>65</v>
      </c>
      <c r="D1389" s="328"/>
      <c r="E1389" s="352">
        <f>+D1391+D1395+D1402+D1399</f>
        <v>0</v>
      </c>
    </row>
    <row r="1390" spans="1:5" hidden="1">
      <c r="D1390" s="328"/>
      <c r="E1390" s="68"/>
    </row>
    <row r="1391" spans="1:5" ht="12" hidden="1">
      <c r="A1391" s="330" t="s">
        <v>64</v>
      </c>
      <c r="B1391" s="331" t="s">
        <v>66</v>
      </c>
      <c r="C1391" s="332" t="s">
        <v>67</v>
      </c>
      <c r="D1391" s="353">
        <f>SUM(D1392:D1393)</f>
        <v>0</v>
      </c>
      <c r="E1391" s="365"/>
    </row>
    <row r="1392" spans="1:5" ht="12" hidden="1">
      <c r="A1392" s="67" t="s">
        <v>64</v>
      </c>
      <c r="B1392" s="307" t="s">
        <v>70</v>
      </c>
      <c r="C1392" s="68" t="s">
        <v>71</v>
      </c>
      <c r="D1392" s="328">
        <v>0</v>
      </c>
      <c r="E1392" s="365"/>
    </row>
    <row r="1393" spans="1:5" ht="12" hidden="1">
      <c r="A1393" s="67" t="s">
        <v>64</v>
      </c>
      <c r="B1393" s="307" t="s">
        <v>330</v>
      </c>
      <c r="C1393" s="68" t="s">
        <v>590</v>
      </c>
      <c r="D1393" s="328">
        <v>0</v>
      </c>
      <c r="E1393" s="365"/>
    </row>
    <row r="1394" spans="1:5" hidden="1">
      <c r="D1394" s="68"/>
      <c r="E1394" s="319"/>
    </row>
    <row r="1395" spans="1:5" hidden="1">
      <c r="A1395" s="330" t="s">
        <v>64</v>
      </c>
      <c r="B1395" s="331" t="s">
        <v>72</v>
      </c>
      <c r="C1395" s="332" t="s">
        <v>73</v>
      </c>
      <c r="D1395" s="353">
        <f>SUM(D1396:D1397)</f>
        <v>0</v>
      </c>
      <c r="E1395" s="329"/>
    </row>
    <row r="1396" spans="1:5" hidden="1">
      <c r="A1396" s="67" t="s">
        <v>64</v>
      </c>
      <c r="B1396" s="379" t="s">
        <v>74</v>
      </c>
      <c r="C1396" s="192" t="s">
        <v>591</v>
      </c>
      <c r="D1396" s="328">
        <v>0</v>
      </c>
      <c r="E1396" s="68"/>
    </row>
    <row r="1397" spans="1:5" hidden="1">
      <c r="A1397" s="67" t="s">
        <v>64</v>
      </c>
      <c r="B1397" s="379" t="s">
        <v>76</v>
      </c>
      <c r="C1397" s="192" t="s">
        <v>77</v>
      </c>
      <c r="D1397" s="328">
        <v>0</v>
      </c>
      <c r="E1397" s="329"/>
    </row>
    <row r="1398" spans="1:5" hidden="1">
      <c r="B1398" s="379"/>
      <c r="C1398" s="192"/>
      <c r="D1398" s="328"/>
      <c r="E1398" s="329"/>
    </row>
    <row r="1399" spans="1:5" hidden="1">
      <c r="A1399" s="330" t="s">
        <v>64</v>
      </c>
      <c r="B1399" s="331" t="s">
        <v>251</v>
      </c>
      <c r="C1399" s="332" t="s">
        <v>103</v>
      </c>
      <c r="D1399" s="353">
        <f>+D1400</f>
        <v>0</v>
      </c>
      <c r="E1399" s="329"/>
    </row>
    <row r="1400" spans="1:5" hidden="1">
      <c r="A1400" s="67" t="s">
        <v>64</v>
      </c>
      <c r="B1400" s="379" t="s">
        <v>110</v>
      </c>
      <c r="C1400" s="192" t="s">
        <v>111</v>
      </c>
      <c r="D1400" s="328">
        <v>0</v>
      </c>
      <c r="E1400" s="329"/>
    </row>
    <row r="1401" spans="1:5" hidden="1">
      <c r="B1401" s="379"/>
      <c r="C1401" s="192"/>
      <c r="D1401" s="328"/>
      <c r="E1401" s="329"/>
    </row>
    <row r="1402" spans="1:5" hidden="1">
      <c r="A1402" s="330" t="s">
        <v>64</v>
      </c>
      <c r="B1402" s="331" t="s">
        <v>118</v>
      </c>
      <c r="C1402" s="332" t="s">
        <v>119</v>
      </c>
      <c r="D1402" s="353">
        <f>SUM(D1403:D1404)</f>
        <v>0</v>
      </c>
      <c r="E1402" s="329"/>
    </row>
    <row r="1403" spans="1:5" hidden="1">
      <c r="A1403" s="67" t="s">
        <v>64</v>
      </c>
      <c r="B1403" s="379" t="s">
        <v>120</v>
      </c>
      <c r="C1403" s="192" t="s">
        <v>121</v>
      </c>
      <c r="D1403" s="328">
        <v>0</v>
      </c>
      <c r="E1403" s="329"/>
    </row>
    <row r="1404" spans="1:5" hidden="1">
      <c r="B1404" s="379"/>
      <c r="C1404" s="192"/>
      <c r="D1404" s="328"/>
      <c r="E1404" s="329"/>
    </row>
    <row r="1405" spans="1:5" hidden="1">
      <c r="B1405" s="379"/>
      <c r="C1405" s="192"/>
      <c r="D1405" s="328"/>
      <c r="E1405" s="329"/>
    </row>
    <row r="1406" spans="1:5" hidden="1">
      <c r="A1406" s="351" t="s">
        <v>64</v>
      </c>
      <c r="B1406" s="311" t="s">
        <v>3</v>
      </c>
      <c r="C1406" s="442" t="s">
        <v>122</v>
      </c>
      <c r="D1406" s="328"/>
      <c r="E1406" s="352">
        <f>+D1408+D1411+D1415</f>
        <v>0</v>
      </c>
    </row>
    <row r="1407" spans="1:5" hidden="1">
      <c r="B1407" s="379"/>
      <c r="C1407" s="192"/>
      <c r="D1407" s="328"/>
      <c r="E1407" s="68"/>
    </row>
    <row r="1408" spans="1:5" hidden="1">
      <c r="A1408" s="330" t="s">
        <v>64</v>
      </c>
      <c r="B1408" s="331" t="s">
        <v>123</v>
      </c>
      <c r="C1408" s="332" t="s">
        <v>124</v>
      </c>
      <c r="D1408" s="353">
        <f>+D1409</f>
        <v>0</v>
      </c>
      <c r="E1408" s="329"/>
    </row>
    <row r="1409" spans="1:5" hidden="1">
      <c r="A1409" s="67" t="s">
        <v>64</v>
      </c>
      <c r="B1409" s="379" t="s">
        <v>127</v>
      </c>
      <c r="C1409" s="192" t="s">
        <v>128</v>
      </c>
      <c r="D1409" s="328">
        <v>0</v>
      </c>
      <c r="E1409" s="329"/>
    </row>
    <row r="1410" spans="1:5" hidden="1">
      <c r="B1410" s="379"/>
      <c r="C1410" s="192"/>
      <c r="D1410" s="328"/>
      <c r="E1410" s="329"/>
    </row>
    <row r="1411" spans="1:5" hidden="1">
      <c r="A1411" s="330" t="s">
        <v>64</v>
      </c>
      <c r="B1411" s="331" t="s">
        <v>139</v>
      </c>
      <c r="C1411" s="332" t="s">
        <v>140</v>
      </c>
      <c r="D1411" s="353">
        <f>+D1412</f>
        <v>0</v>
      </c>
      <c r="E1411" s="329"/>
    </row>
    <row r="1412" spans="1:5" hidden="1">
      <c r="A1412" s="67" t="s">
        <v>64</v>
      </c>
      <c r="B1412" s="379" t="s">
        <v>143</v>
      </c>
      <c r="C1412" s="192" t="s">
        <v>144</v>
      </c>
      <c r="D1412" s="328">
        <v>0</v>
      </c>
      <c r="E1412" s="329"/>
    </row>
    <row r="1413" spans="1:5" hidden="1">
      <c r="B1413" s="379"/>
      <c r="C1413" s="192"/>
      <c r="D1413" s="328"/>
      <c r="E1413" s="329"/>
    </row>
    <row r="1414" spans="1:5" hidden="1">
      <c r="A1414" s="330" t="s">
        <v>64</v>
      </c>
      <c r="B1414" s="331">
        <v>2.99</v>
      </c>
      <c r="C1414" s="332" t="s">
        <v>209</v>
      </c>
      <c r="D1414" s="353">
        <f>+D1415</f>
        <v>0</v>
      </c>
      <c r="E1414" s="329"/>
    </row>
    <row r="1415" spans="1:5" hidden="1">
      <c r="A1415" s="67" t="s">
        <v>64</v>
      </c>
      <c r="B1415" s="379" t="s">
        <v>151</v>
      </c>
      <c r="C1415" s="192" t="s">
        <v>152</v>
      </c>
      <c r="D1415" s="328"/>
      <c r="E1415" s="329"/>
    </row>
    <row r="1416" spans="1:5" hidden="1">
      <c r="B1416" s="379"/>
      <c r="C1416" s="192"/>
      <c r="D1416" s="328"/>
      <c r="E1416" s="329"/>
    </row>
    <row r="1417" spans="1:5" hidden="1">
      <c r="B1417" s="379"/>
      <c r="C1417" s="192"/>
      <c r="D1417" s="328"/>
      <c r="E1417" s="329"/>
    </row>
    <row r="1418" spans="1:5" hidden="1">
      <c r="B1418" s="379"/>
      <c r="C1418" s="192"/>
      <c r="D1418" s="328"/>
      <c r="E1418" s="329"/>
    </row>
    <row r="1419" spans="1:5" hidden="1">
      <c r="A1419" s="315">
        <v>1.3</v>
      </c>
      <c r="B1419" s="316" t="s">
        <v>514</v>
      </c>
      <c r="C1419" s="317" t="s">
        <v>185</v>
      </c>
      <c r="D1419" s="328"/>
      <c r="E1419" s="68"/>
    </row>
    <row r="1420" spans="1:5" hidden="1">
      <c r="A1420" s="337"/>
      <c r="B1420" s="338"/>
      <c r="C1420" s="356"/>
      <c r="D1420" s="328"/>
      <c r="E1420" s="319">
        <f>+D1421</f>
        <v>0</v>
      </c>
    </row>
    <row r="1421" spans="1:5" hidden="1">
      <c r="A1421" s="321" t="s">
        <v>184</v>
      </c>
      <c r="B1421" s="357" t="s">
        <v>515</v>
      </c>
      <c r="C1421" s="447" t="s">
        <v>592</v>
      </c>
      <c r="D1421" s="353">
        <f>+D1422</f>
        <v>0</v>
      </c>
      <c r="E1421" s="319"/>
    </row>
    <row r="1422" spans="1:5" hidden="1">
      <c r="A1422" s="67" t="s">
        <v>184</v>
      </c>
      <c r="B1422" s="327" t="s">
        <v>466</v>
      </c>
      <c r="C1422" s="318" t="s">
        <v>467</v>
      </c>
      <c r="D1422" s="328">
        <v>0</v>
      </c>
      <c r="E1422" s="319"/>
    </row>
    <row r="1423" spans="1:5" hidden="1">
      <c r="B1423" s="327"/>
      <c r="C1423" s="318"/>
      <c r="D1423" s="328"/>
      <c r="E1423" s="319"/>
    </row>
    <row r="1424" spans="1:5" hidden="1">
      <c r="A1424" s="326"/>
      <c r="B1424" s="316"/>
      <c r="C1424" s="448"/>
      <c r="D1424" s="328"/>
      <c r="E1424" s="325"/>
    </row>
    <row r="1425" spans="1:5" hidden="1">
      <c r="A1425" s="326"/>
      <c r="B1425" s="345"/>
      <c r="C1425" s="351" t="s">
        <v>593</v>
      </c>
      <c r="D1425" s="68"/>
      <c r="E1425" s="449">
        <f>SUM(E1367:E1424)</f>
        <v>0</v>
      </c>
    </row>
    <row r="1426" spans="1:5" hidden="1">
      <c r="B1426" s="350"/>
      <c r="C1426" s="68"/>
      <c r="D1426" s="68"/>
      <c r="E1426" s="68"/>
    </row>
    <row r="1427" spans="1:5" ht="12" hidden="1">
      <c r="B1427" s="350"/>
      <c r="C1427" s="68"/>
      <c r="D1427" s="68"/>
      <c r="E1427" s="365"/>
    </row>
    <row r="1428" spans="1:5" ht="12" hidden="1">
      <c r="B1428" s="311"/>
      <c r="E1428" s="365"/>
    </row>
    <row r="1429" spans="1:5" ht="12" hidden="1">
      <c r="B1429" s="311"/>
      <c r="E1429" s="365"/>
    </row>
    <row r="1430" spans="1:5" ht="12" hidden="1">
      <c r="B1430" s="311"/>
      <c r="E1430" s="365"/>
    </row>
    <row r="1431" spans="1:5" ht="12" customHeight="1">
      <c r="A1431" s="450"/>
      <c r="B1431" s="367" t="s">
        <v>594</v>
      </c>
      <c r="C1431" s="68"/>
      <c r="E1431" s="365"/>
    </row>
    <row r="1432" spans="1:5" ht="12" customHeight="1">
      <c r="C1432" s="369"/>
      <c r="E1432" s="352"/>
    </row>
    <row r="1433" spans="1:5" ht="12" customHeight="1">
      <c r="A1433" s="315" t="s">
        <v>23</v>
      </c>
      <c r="B1433" s="316" t="s">
        <v>24</v>
      </c>
      <c r="C1433" s="317" t="s">
        <v>25</v>
      </c>
      <c r="D1433" s="318"/>
      <c r="E1433" s="319">
        <f>+D1444+D1451+D1455+D1438+D1435+D1441</f>
        <v>1490000.0042729999</v>
      </c>
    </row>
    <row r="1434" spans="1:5" ht="12" customHeight="1">
      <c r="B1434" s="316"/>
      <c r="C1434" s="320"/>
      <c r="D1434" s="318"/>
      <c r="E1434" s="68"/>
    </row>
    <row r="1435" spans="1:5" ht="12" hidden="1" customHeight="1">
      <c r="A1435" s="370" t="s">
        <v>26</v>
      </c>
      <c r="B1435" s="322" t="s">
        <v>27</v>
      </c>
      <c r="C1435" s="323" t="s">
        <v>28</v>
      </c>
      <c r="D1435" s="324">
        <f>SUM(D1436:D1436)</f>
        <v>0</v>
      </c>
      <c r="E1435" s="68"/>
    </row>
    <row r="1436" spans="1:5" ht="12" hidden="1" customHeight="1">
      <c r="A1436" s="67" t="s">
        <v>26</v>
      </c>
      <c r="B1436" s="327" t="s">
        <v>29</v>
      </c>
      <c r="C1436" s="318" t="s">
        <v>30</v>
      </c>
      <c r="D1436" s="328">
        <f>+D1627+D1547</f>
        <v>0</v>
      </c>
      <c r="E1436" s="68"/>
    </row>
    <row r="1437" spans="1:5" hidden="1">
      <c r="B1437" s="316"/>
      <c r="C1437" s="320"/>
      <c r="D1437" s="318"/>
      <c r="E1437" s="68"/>
    </row>
    <row r="1438" spans="1:5" hidden="1">
      <c r="A1438" s="370" t="s">
        <v>26</v>
      </c>
      <c r="B1438" s="331" t="s">
        <v>27</v>
      </c>
      <c r="C1438" s="332" t="s">
        <v>28</v>
      </c>
      <c r="D1438" s="353">
        <f>+D1439</f>
        <v>0</v>
      </c>
      <c r="E1438" s="68"/>
    </row>
    <row r="1439" spans="1:5" hidden="1">
      <c r="A1439" s="67" t="s">
        <v>26</v>
      </c>
      <c r="B1439" s="307" t="s">
        <v>31</v>
      </c>
      <c r="C1439" s="308" t="s">
        <v>32</v>
      </c>
      <c r="D1439" s="328">
        <f>+D1548+D1592+D1628</f>
        <v>0</v>
      </c>
      <c r="E1439" s="68"/>
    </row>
    <row r="1440" spans="1:5" hidden="1">
      <c r="B1440" s="316"/>
      <c r="C1440" s="320"/>
      <c r="D1440" s="318"/>
      <c r="E1440" s="68"/>
    </row>
    <row r="1441" spans="1:5">
      <c r="A1441" s="321" t="s">
        <v>26</v>
      </c>
      <c r="B1441" s="322" t="s">
        <v>35</v>
      </c>
      <c r="C1441" s="323" t="s">
        <v>36</v>
      </c>
      <c r="D1441" s="324">
        <f>+D1442</f>
        <v>1164032.19</v>
      </c>
      <c r="E1441" s="68"/>
    </row>
    <row r="1442" spans="1:5">
      <c r="A1442" s="326" t="s">
        <v>26</v>
      </c>
      <c r="B1442" s="327" t="s">
        <v>37</v>
      </c>
      <c r="C1442" s="318" t="s">
        <v>38</v>
      </c>
      <c r="D1442" s="328">
        <f>+D1549+D1671</f>
        <v>1164032.19</v>
      </c>
      <c r="E1442" s="68"/>
    </row>
    <row r="1443" spans="1:5">
      <c r="B1443" s="316"/>
      <c r="C1443" s="320"/>
      <c r="D1443" s="318"/>
      <c r="E1443" s="68"/>
    </row>
    <row r="1444" spans="1:5">
      <c r="A1444" s="370" t="s">
        <v>26</v>
      </c>
      <c r="B1444" s="331" t="s">
        <v>41</v>
      </c>
      <c r="C1444" s="332" t="s">
        <v>42</v>
      </c>
      <c r="D1444" s="353">
        <f>SUM(D1445:D1449)</f>
        <v>97002.682499999995</v>
      </c>
      <c r="E1444" s="68"/>
    </row>
    <row r="1445" spans="1:5" hidden="1">
      <c r="A1445" s="67" t="s">
        <v>26</v>
      </c>
      <c r="B1445" s="307" t="s">
        <v>43</v>
      </c>
      <c r="C1445" s="308" t="s">
        <v>44</v>
      </c>
      <c r="D1445" s="69">
        <f>+D1550+D1653+D1593+D1629</f>
        <v>0</v>
      </c>
      <c r="E1445" s="319"/>
    </row>
    <row r="1446" spans="1:5" hidden="1">
      <c r="A1446" s="337" t="s">
        <v>26</v>
      </c>
      <c r="B1446" s="307" t="s">
        <v>227</v>
      </c>
      <c r="C1446" s="308" t="s">
        <v>228</v>
      </c>
      <c r="D1446" s="69">
        <f>+D1551+D1594+D1630+D1654+D1672</f>
        <v>0</v>
      </c>
      <c r="E1446" s="319"/>
    </row>
    <row r="1447" spans="1:5">
      <c r="A1447" s="337" t="s">
        <v>26</v>
      </c>
      <c r="B1447" s="307" t="s">
        <v>45</v>
      </c>
      <c r="C1447" s="308" t="s">
        <v>46</v>
      </c>
      <c r="D1447" s="69">
        <f>+D1552+D1595+D1655+D1631+D1673</f>
        <v>97002.682499999995</v>
      </c>
      <c r="E1447" s="319"/>
    </row>
    <row r="1448" spans="1:5" hidden="1">
      <c r="A1448" s="326" t="s">
        <v>26</v>
      </c>
      <c r="B1448" s="327" t="s">
        <v>47</v>
      </c>
      <c r="C1448" s="318" t="s">
        <v>48</v>
      </c>
      <c r="D1448" s="69">
        <f>+D1553+D1596+D1632+D1656+D1674</f>
        <v>0</v>
      </c>
      <c r="E1448" s="319"/>
    </row>
    <row r="1449" spans="1:5" hidden="1">
      <c r="A1449" s="67" t="s">
        <v>26</v>
      </c>
      <c r="B1449" s="307" t="s">
        <v>342</v>
      </c>
      <c r="C1449" s="308" t="s">
        <v>343</v>
      </c>
      <c r="D1449" s="69">
        <f>+D1554+D1597+D1633+D1657+D1675</f>
        <v>0</v>
      </c>
      <c r="E1449" s="319"/>
    </row>
    <row r="1450" spans="1:5">
      <c r="D1450" s="69"/>
      <c r="E1450" s="319"/>
    </row>
    <row r="1451" spans="1:5" ht="20.399999999999999">
      <c r="A1451" s="370" t="s">
        <v>49</v>
      </c>
      <c r="B1451" s="331" t="s">
        <v>50</v>
      </c>
      <c r="C1451" s="332" t="s">
        <v>51</v>
      </c>
      <c r="D1451" s="353">
        <f>SUM(D1452:D1453)</f>
        <v>113493.138525</v>
      </c>
      <c r="E1451" s="319"/>
    </row>
    <row r="1452" spans="1:5" ht="20.399999999999999">
      <c r="A1452" s="335" t="s">
        <v>49</v>
      </c>
      <c r="B1452" s="307" t="s">
        <v>52</v>
      </c>
      <c r="C1452" s="336" t="s">
        <v>262</v>
      </c>
      <c r="D1452" s="69">
        <f>+D1555+D1598+D1658+D1634+D1676</f>
        <v>107672.977575</v>
      </c>
      <c r="E1452" s="319"/>
    </row>
    <row r="1453" spans="1:5" ht="20.399999999999999">
      <c r="A1453" s="335" t="s">
        <v>49</v>
      </c>
      <c r="B1453" s="307" t="s">
        <v>54</v>
      </c>
      <c r="C1453" s="336" t="s">
        <v>55</v>
      </c>
      <c r="D1453" s="69">
        <f>+D1556+D1599+D1635+D1659+D1677</f>
        <v>5820.1609499999995</v>
      </c>
      <c r="E1453" s="319"/>
    </row>
    <row r="1454" spans="1:5">
      <c r="D1454" s="69"/>
      <c r="E1454" s="319"/>
    </row>
    <row r="1455" spans="1:5" ht="20.399999999999999">
      <c r="A1455" s="370" t="s">
        <v>49</v>
      </c>
      <c r="B1455" s="331" t="s">
        <v>56</v>
      </c>
      <c r="C1455" s="332" t="s">
        <v>57</v>
      </c>
      <c r="D1455" s="353">
        <f>SUM(D1456:D1458)</f>
        <v>115471.993248</v>
      </c>
      <c r="E1455" s="319"/>
    </row>
    <row r="1456" spans="1:5" ht="20.399999999999999">
      <c r="A1456" s="335" t="s">
        <v>49</v>
      </c>
      <c r="B1456" s="307" t="s">
        <v>58</v>
      </c>
      <c r="C1456" s="336" t="s">
        <v>59</v>
      </c>
      <c r="D1456" s="69">
        <f>+D1557+D1600+D1660+D1636+D1678</f>
        <v>63090.544697999998</v>
      </c>
      <c r="E1456" s="319"/>
    </row>
    <row r="1457" spans="1:5" ht="20.399999999999999">
      <c r="A1457" s="335" t="s">
        <v>49</v>
      </c>
      <c r="B1457" s="307" t="s">
        <v>60</v>
      </c>
      <c r="C1457" s="336" t="s">
        <v>263</v>
      </c>
      <c r="D1457" s="69">
        <f>+D1558+D1601+D1661+D1637+D1679</f>
        <v>34920.965700000001</v>
      </c>
      <c r="E1457" s="319"/>
    </row>
    <row r="1458" spans="1:5">
      <c r="A1458" s="335" t="s">
        <v>49</v>
      </c>
      <c r="B1458" s="307" t="s">
        <v>62</v>
      </c>
      <c r="C1458" s="308" t="s">
        <v>63</v>
      </c>
      <c r="D1458" s="69">
        <f>+D1559+D1602+D1638+D1662+D1680</f>
        <v>17460.48285</v>
      </c>
      <c r="E1458" s="319"/>
    </row>
    <row r="1459" spans="1:5">
      <c r="B1459" s="327"/>
      <c r="C1459" s="318"/>
      <c r="D1459" s="328"/>
      <c r="E1459" s="319"/>
    </row>
    <row r="1460" spans="1:5">
      <c r="B1460" s="327"/>
      <c r="C1460" s="318"/>
      <c r="D1460" s="328"/>
      <c r="E1460" s="319"/>
    </row>
    <row r="1461" spans="1:5">
      <c r="A1461" s="351" t="s">
        <v>64</v>
      </c>
      <c r="B1461" s="311" t="s">
        <v>205</v>
      </c>
      <c r="C1461" s="442" t="s">
        <v>65</v>
      </c>
      <c r="D1461" s="328"/>
      <c r="E1461" s="352">
        <f>+D1463+D1467+D1475+D1482+D1485++D1472+D1489</f>
        <v>1250000</v>
      </c>
    </row>
    <row r="1462" spans="1:5">
      <c r="D1462" s="328"/>
      <c r="E1462" s="68"/>
    </row>
    <row r="1463" spans="1:5" hidden="1">
      <c r="A1463" s="330" t="s">
        <v>64</v>
      </c>
      <c r="B1463" s="331" t="s">
        <v>66</v>
      </c>
      <c r="C1463" s="332" t="s">
        <v>67</v>
      </c>
      <c r="D1463" s="353">
        <f>SUM(D1464:D1465)</f>
        <v>0</v>
      </c>
      <c r="E1463" s="352"/>
    </row>
    <row r="1464" spans="1:5" hidden="1">
      <c r="A1464" s="67" t="s">
        <v>64</v>
      </c>
      <c r="B1464" s="307" t="s">
        <v>70</v>
      </c>
      <c r="C1464" s="68" t="s">
        <v>71</v>
      </c>
      <c r="D1464" s="328">
        <f>+D1560</f>
        <v>0</v>
      </c>
      <c r="E1464" s="352"/>
    </row>
    <row r="1465" spans="1:5" hidden="1">
      <c r="A1465" s="67" t="s">
        <v>64</v>
      </c>
      <c r="B1465" s="307" t="s">
        <v>330</v>
      </c>
      <c r="C1465" s="68" t="s">
        <v>590</v>
      </c>
      <c r="D1465" s="328">
        <v>0</v>
      </c>
      <c r="E1465" s="352"/>
    </row>
    <row r="1466" spans="1:5" hidden="1">
      <c r="D1466" s="68"/>
      <c r="E1466" s="319"/>
    </row>
    <row r="1467" spans="1:5" hidden="1">
      <c r="A1467" s="330" t="s">
        <v>64</v>
      </c>
      <c r="B1467" s="331" t="s">
        <v>72</v>
      </c>
      <c r="C1467" s="332" t="s">
        <v>73</v>
      </c>
      <c r="D1467" s="353">
        <f>SUM(D1468:D1470)</f>
        <v>0</v>
      </c>
      <c r="E1467" s="329"/>
    </row>
    <row r="1468" spans="1:5" hidden="1">
      <c r="A1468" s="67" t="s">
        <v>64</v>
      </c>
      <c r="B1468" s="379" t="s">
        <v>358</v>
      </c>
      <c r="C1468" s="305" t="s">
        <v>359</v>
      </c>
      <c r="D1468" s="328">
        <f>+D1603</f>
        <v>0</v>
      </c>
      <c r="E1468" s="329"/>
    </row>
    <row r="1469" spans="1:5" hidden="1">
      <c r="A1469" s="67" t="s">
        <v>64</v>
      </c>
      <c r="B1469" s="379" t="s">
        <v>74</v>
      </c>
      <c r="C1469" s="192" t="s">
        <v>591</v>
      </c>
      <c r="D1469" s="328">
        <v>0</v>
      </c>
      <c r="E1469" s="68"/>
    </row>
    <row r="1470" spans="1:5" hidden="1">
      <c r="A1470" s="67" t="s">
        <v>64</v>
      </c>
      <c r="B1470" s="379" t="s">
        <v>76</v>
      </c>
      <c r="C1470" s="192" t="s">
        <v>77</v>
      </c>
      <c r="D1470" s="328">
        <f>+D1664+D1683</f>
        <v>0</v>
      </c>
      <c r="E1470" s="329"/>
    </row>
    <row r="1471" spans="1:5" hidden="1">
      <c r="B1471" s="379"/>
      <c r="C1471" s="192"/>
      <c r="D1471" s="328"/>
      <c r="E1471" s="329"/>
    </row>
    <row r="1472" spans="1:5" hidden="1">
      <c r="A1472" s="330" t="s">
        <v>64</v>
      </c>
      <c r="B1472" s="331" t="s">
        <v>279</v>
      </c>
      <c r="C1472" s="332" t="s">
        <v>78</v>
      </c>
      <c r="D1472" s="353">
        <f>SUM(D1473)</f>
        <v>0</v>
      </c>
      <c r="E1472" s="329"/>
    </row>
    <row r="1473" spans="1:5" hidden="1">
      <c r="A1473" s="67" t="s">
        <v>64</v>
      </c>
      <c r="B1473" s="379" t="s">
        <v>79</v>
      </c>
      <c r="C1473" s="192" t="s">
        <v>80</v>
      </c>
      <c r="D1473" s="328">
        <f>+D1561</f>
        <v>0</v>
      </c>
      <c r="E1473" s="329"/>
    </row>
    <row r="1474" spans="1:5" hidden="1">
      <c r="B1474" s="379"/>
      <c r="C1474" s="192"/>
      <c r="D1474" s="328"/>
      <c r="E1474" s="329"/>
    </row>
    <row r="1475" spans="1:5" hidden="1">
      <c r="A1475" s="330" t="s">
        <v>64</v>
      </c>
      <c r="B1475" s="331" t="s">
        <v>89</v>
      </c>
      <c r="C1475" s="332" t="s">
        <v>90</v>
      </c>
      <c r="D1475" s="353">
        <f>SUM(D1476:D1480)</f>
        <v>0</v>
      </c>
      <c r="E1475" s="329"/>
    </row>
    <row r="1476" spans="1:5" hidden="1">
      <c r="A1476" s="67" t="s">
        <v>64</v>
      </c>
      <c r="B1476" s="379" t="s">
        <v>360</v>
      </c>
      <c r="C1476" s="192" t="s">
        <v>361</v>
      </c>
      <c r="D1476" s="328">
        <f>+D1684</f>
        <v>0</v>
      </c>
      <c r="E1476" s="329"/>
    </row>
    <row r="1477" spans="1:5" hidden="1">
      <c r="A1477" s="67" t="s">
        <v>64</v>
      </c>
      <c r="B1477" s="379" t="s">
        <v>207</v>
      </c>
      <c r="C1477" s="192" t="s">
        <v>216</v>
      </c>
      <c r="D1477" s="328">
        <f>+D1639</f>
        <v>0</v>
      </c>
      <c r="E1477" s="329"/>
    </row>
    <row r="1478" spans="1:5" hidden="1">
      <c r="A1478" s="67" t="s">
        <v>64</v>
      </c>
      <c r="B1478" s="379" t="s">
        <v>91</v>
      </c>
      <c r="C1478" s="192" t="s">
        <v>92</v>
      </c>
      <c r="D1478" s="328">
        <v>0</v>
      </c>
      <c r="E1478" s="329"/>
    </row>
    <row r="1479" spans="1:5" hidden="1">
      <c r="A1479" s="67" t="s">
        <v>64</v>
      </c>
      <c r="B1479" s="379" t="s">
        <v>95</v>
      </c>
      <c r="C1479" s="192" t="s">
        <v>96</v>
      </c>
      <c r="D1479" s="328">
        <f>+D1604</f>
        <v>0</v>
      </c>
      <c r="E1479" s="329"/>
    </row>
    <row r="1480" spans="1:5" hidden="1">
      <c r="A1480" s="67" t="s">
        <v>64</v>
      </c>
      <c r="B1480" s="379" t="s">
        <v>97</v>
      </c>
      <c r="C1480" s="192" t="s">
        <v>98</v>
      </c>
      <c r="D1480" s="328">
        <f>+D1562+D1640</f>
        <v>0</v>
      </c>
      <c r="E1480" s="329"/>
    </row>
    <row r="1481" spans="1:5" hidden="1">
      <c r="B1481" s="379"/>
      <c r="C1481" s="192"/>
      <c r="D1481" s="328"/>
      <c r="E1481" s="329"/>
    </row>
    <row r="1482" spans="1:5" hidden="1">
      <c r="A1482" s="330" t="s">
        <v>64</v>
      </c>
      <c r="B1482" s="331" t="s">
        <v>247</v>
      </c>
      <c r="C1482" s="332" t="s">
        <v>248</v>
      </c>
      <c r="D1482" s="353">
        <f>SUM(D1483)</f>
        <v>0</v>
      </c>
      <c r="E1482" s="329"/>
    </row>
    <row r="1483" spans="1:5" hidden="1">
      <c r="A1483" s="67" t="s">
        <v>64</v>
      </c>
      <c r="B1483" s="379" t="s">
        <v>249</v>
      </c>
      <c r="C1483" s="192" t="s">
        <v>250</v>
      </c>
      <c r="D1483" s="328">
        <v>0</v>
      </c>
      <c r="E1483" s="329"/>
    </row>
    <row r="1484" spans="1:5" hidden="1">
      <c r="B1484" s="379"/>
      <c r="C1484" s="192"/>
      <c r="D1484" s="328"/>
      <c r="E1484" s="329"/>
    </row>
    <row r="1485" spans="1:5" hidden="1">
      <c r="A1485" s="330" t="s">
        <v>64</v>
      </c>
      <c r="B1485" s="331" t="s">
        <v>281</v>
      </c>
      <c r="C1485" s="332" t="s">
        <v>282</v>
      </c>
      <c r="D1485" s="353">
        <f>SUM(D1486:D1487)</f>
        <v>0</v>
      </c>
      <c r="E1485" s="329"/>
    </row>
    <row r="1486" spans="1:5" hidden="1">
      <c r="A1486" s="67" t="s">
        <v>64</v>
      </c>
      <c r="B1486" s="379" t="s">
        <v>363</v>
      </c>
      <c r="C1486" s="192" t="s">
        <v>364</v>
      </c>
      <c r="D1486" s="328">
        <v>0</v>
      </c>
      <c r="E1486" s="329"/>
    </row>
    <row r="1487" spans="1:5" hidden="1">
      <c r="A1487" s="67" t="s">
        <v>64</v>
      </c>
      <c r="B1487" s="379" t="s">
        <v>283</v>
      </c>
      <c r="C1487" s="192" t="s">
        <v>284</v>
      </c>
      <c r="D1487" s="328">
        <f>+D1563</f>
        <v>0</v>
      </c>
      <c r="E1487" s="329"/>
    </row>
    <row r="1488" spans="1:5" hidden="1">
      <c r="B1488" s="379"/>
      <c r="C1488" s="192"/>
      <c r="D1488" s="328"/>
      <c r="E1488" s="329"/>
    </row>
    <row r="1489" spans="1:5">
      <c r="A1489" s="330" t="s">
        <v>64</v>
      </c>
      <c r="B1489" s="331" t="s">
        <v>251</v>
      </c>
      <c r="C1489" s="332" t="s">
        <v>103</v>
      </c>
      <c r="D1489" s="353">
        <f>SUM(D1490:D1493)</f>
        <v>1250000</v>
      </c>
      <c r="E1489" s="329"/>
    </row>
    <row r="1490" spans="1:5" hidden="1">
      <c r="A1490" s="67" t="s">
        <v>64</v>
      </c>
      <c r="B1490" s="379" t="s">
        <v>104</v>
      </c>
      <c r="C1490" s="192" t="s">
        <v>105</v>
      </c>
      <c r="D1490" s="328">
        <f>+D1564+D1681</f>
        <v>0</v>
      </c>
      <c r="E1490" s="329"/>
    </row>
    <row r="1491" spans="1:5" hidden="1">
      <c r="A1491" s="67" t="s">
        <v>64</v>
      </c>
      <c r="B1491" s="379" t="s">
        <v>110</v>
      </c>
      <c r="C1491" s="192" t="s">
        <v>111</v>
      </c>
      <c r="D1491" s="328">
        <f>+D1565</f>
        <v>0</v>
      </c>
      <c r="E1491" s="329"/>
    </row>
    <row r="1492" spans="1:5" hidden="1">
      <c r="A1492" s="67" t="s">
        <v>64</v>
      </c>
      <c r="B1492" s="379" t="s">
        <v>114</v>
      </c>
      <c r="C1492" s="192" t="s">
        <v>115</v>
      </c>
      <c r="D1492" s="328">
        <v>0</v>
      </c>
      <c r="E1492" s="329"/>
    </row>
    <row r="1493" spans="1:5">
      <c r="A1493" s="67" t="s">
        <v>64</v>
      </c>
      <c r="B1493" s="379" t="s">
        <v>116</v>
      </c>
      <c r="C1493" s="192" t="s">
        <v>117</v>
      </c>
      <c r="D1493" s="328">
        <f>+D1566+D1682+D1641</f>
        <v>1250000</v>
      </c>
      <c r="E1493" s="329"/>
    </row>
    <row r="1494" spans="1:5" ht="11.4" customHeight="1">
      <c r="B1494" s="379"/>
      <c r="C1494" s="192"/>
      <c r="D1494" s="328"/>
      <c r="E1494" s="329"/>
    </row>
    <row r="1495" spans="1:5" ht="11.4" customHeight="1">
      <c r="B1495" s="379"/>
      <c r="C1495" s="192"/>
      <c r="D1495" s="328"/>
      <c r="E1495" s="329"/>
    </row>
    <row r="1496" spans="1:5" ht="11.4" customHeight="1">
      <c r="A1496" s="351" t="s">
        <v>64</v>
      </c>
      <c r="B1496" s="345">
        <v>2</v>
      </c>
      <c r="C1496" s="346" t="s">
        <v>122</v>
      </c>
      <c r="D1496" s="328"/>
      <c r="E1496" s="352">
        <f>+D1503+D1514+D1509+D1498</f>
        <v>2460000</v>
      </c>
    </row>
    <row r="1497" spans="1:5" ht="11.4" customHeight="1">
      <c r="A1497" s="351"/>
      <c r="B1497" s="345"/>
      <c r="C1497" s="346"/>
      <c r="D1497" s="328"/>
      <c r="E1497" s="68"/>
    </row>
    <row r="1498" spans="1:5" ht="11.4" customHeight="1">
      <c r="A1498" s="330" t="s">
        <v>64</v>
      </c>
      <c r="B1498" s="331" t="s">
        <v>123</v>
      </c>
      <c r="C1498" s="332" t="s">
        <v>124</v>
      </c>
      <c r="D1498" s="353">
        <f>SUM(D1499:D1501)</f>
        <v>1230000</v>
      </c>
      <c r="E1498" s="68"/>
    </row>
    <row r="1499" spans="1:5" ht="11.4" hidden="1" customHeight="1">
      <c r="A1499" s="67" t="s">
        <v>64</v>
      </c>
      <c r="B1499" s="379" t="s">
        <v>125</v>
      </c>
      <c r="C1499" s="192" t="s">
        <v>217</v>
      </c>
      <c r="D1499" s="328">
        <f>+D1567</f>
        <v>0</v>
      </c>
      <c r="E1499" s="68"/>
    </row>
    <row r="1500" spans="1:5" ht="11.4" hidden="1" customHeight="1">
      <c r="A1500" s="67" t="s">
        <v>64</v>
      </c>
      <c r="B1500" s="379" t="s">
        <v>129</v>
      </c>
      <c r="C1500" s="192" t="s">
        <v>130</v>
      </c>
      <c r="D1500" s="328">
        <f>+D1568</f>
        <v>0</v>
      </c>
      <c r="E1500" s="68"/>
    </row>
    <row r="1501" spans="1:5" ht="11.4" customHeight="1">
      <c r="A1501" s="67" t="s">
        <v>64</v>
      </c>
      <c r="B1501" s="379" t="s">
        <v>218</v>
      </c>
      <c r="C1501" s="192" t="s">
        <v>219</v>
      </c>
      <c r="D1501" s="328">
        <f>+D1569</f>
        <v>1230000</v>
      </c>
      <c r="E1501" s="68"/>
    </row>
    <row r="1502" spans="1:5">
      <c r="A1502" s="351"/>
      <c r="B1502" s="345"/>
      <c r="C1502" s="346"/>
      <c r="D1502" s="328"/>
      <c r="E1502" s="68"/>
    </row>
    <row r="1503" spans="1:5" ht="20.399999999999999">
      <c r="A1503" s="330" t="s">
        <v>64</v>
      </c>
      <c r="B1503" s="331" t="s">
        <v>131</v>
      </c>
      <c r="C1503" s="332" t="s">
        <v>132</v>
      </c>
      <c r="D1503" s="353">
        <f>SUM(D1504:D1507)</f>
        <v>60000</v>
      </c>
      <c r="E1503" s="68"/>
    </row>
    <row r="1504" spans="1:5" hidden="1">
      <c r="A1504" s="67" t="s">
        <v>64</v>
      </c>
      <c r="B1504" s="379" t="s">
        <v>133</v>
      </c>
      <c r="C1504" s="192" t="s">
        <v>134</v>
      </c>
      <c r="D1504" s="328">
        <f>+D1642</f>
        <v>0</v>
      </c>
      <c r="E1504" s="68"/>
    </row>
    <row r="1505" spans="1:5" hidden="1">
      <c r="A1505" s="67" t="s">
        <v>64</v>
      </c>
      <c r="B1505" s="379" t="s">
        <v>287</v>
      </c>
      <c r="C1505" s="192" t="s">
        <v>288</v>
      </c>
      <c r="D1505" s="328">
        <f>+D1605</f>
        <v>0</v>
      </c>
      <c r="E1505" s="68"/>
    </row>
    <row r="1506" spans="1:5" hidden="1">
      <c r="A1506" s="67" t="s">
        <v>64</v>
      </c>
      <c r="B1506" s="379" t="s">
        <v>254</v>
      </c>
      <c r="C1506" s="192" t="s">
        <v>255</v>
      </c>
      <c r="D1506" s="328">
        <f>+D1572</f>
        <v>0</v>
      </c>
      <c r="E1506" s="68"/>
    </row>
    <row r="1507" spans="1:5">
      <c r="A1507" s="67" t="s">
        <v>64</v>
      </c>
      <c r="B1507" s="379" t="s">
        <v>240</v>
      </c>
      <c r="C1507" s="192" t="s">
        <v>241</v>
      </c>
      <c r="D1507" s="328">
        <f>+D1573</f>
        <v>60000</v>
      </c>
      <c r="E1507" s="68"/>
    </row>
    <row r="1508" spans="1:5">
      <c r="A1508" s="330"/>
      <c r="B1508" s="331"/>
      <c r="C1508" s="332"/>
      <c r="D1508" s="328"/>
      <c r="E1508" s="68"/>
    </row>
    <row r="1509" spans="1:5">
      <c r="A1509" s="330" t="s">
        <v>64</v>
      </c>
      <c r="B1509" s="331" t="s">
        <v>139</v>
      </c>
      <c r="C1509" s="332" t="s">
        <v>140</v>
      </c>
      <c r="D1509" s="353">
        <f>SUM(D1510:D1511)</f>
        <v>350000</v>
      </c>
      <c r="E1509" s="68"/>
    </row>
    <row r="1510" spans="1:5" hidden="1">
      <c r="A1510" s="67" t="s">
        <v>64</v>
      </c>
      <c r="B1510" s="379" t="s">
        <v>141</v>
      </c>
      <c r="C1510" s="192" t="s">
        <v>142</v>
      </c>
      <c r="D1510" s="328">
        <f>+D1570</f>
        <v>0</v>
      </c>
      <c r="E1510" s="68"/>
    </row>
    <row r="1511" spans="1:5">
      <c r="A1511" s="67" t="s">
        <v>64</v>
      </c>
      <c r="B1511" s="379" t="s">
        <v>143</v>
      </c>
      <c r="C1511" s="192" t="s">
        <v>144</v>
      </c>
      <c r="D1511" s="328">
        <f>+D1571+D1643</f>
        <v>350000</v>
      </c>
      <c r="E1511" s="68"/>
    </row>
    <row r="1512" spans="1:5">
      <c r="B1512" s="379"/>
      <c r="C1512" s="192"/>
      <c r="D1512" s="328"/>
      <c r="E1512" s="68"/>
    </row>
    <row r="1513" spans="1:5" ht="10.8" customHeight="1">
      <c r="A1513" s="330"/>
      <c r="B1513" s="331"/>
      <c r="C1513" s="332"/>
      <c r="D1513" s="328"/>
      <c r="E1513" s="68"/>
    </row>
    <row r="1514" spans="1:5">
      <c r="A1514" s="330" t="s">
        <v>64</v>
      </c>
      <c r="B1514" s="331" t="s">
        <v>145</v>
      </c>
      <c r="C1514" s="332" t="s">
        <v>146</v>
      </c>
      <c r="D1514" s="353">
        <f>SUM(D1518)</f>
        <v>820000</v>
      </c>
      <c r="E1514" s="68"/>
    </row>
    <row r="1515" spans="1:5" hidden="1">
      <c r="A1515" s="67" t="s">
        <v>64</v>
      </c>
      <c r="B1515" s="379" t="s">
        <v>147</v>
      </c>
      <c r="C1515" s="192" t="s">
        <v>148</v>
      </c>
      <c r="D1515" s="328">
        <f>+D1574</f>
        <v>0</v>
      </c>
      <c r="E1515" s="68"/>
    </row>
    <row r="1516" spans="1:5" hidden="1">
      <c r="A1516" s="67" t="s">
        <v>64</v>
      </c>
      <c r="B1516" s="379" t="s">
        <v>369</v>
      </c>
      <c r="C1516" s="192" t="s">
        <v>370</v>
      </c>
      <c r="D1516" s="328">
        <f>+D1575</f>
        <v>0</v>
      </c>
      <c r="E1516" s="68"/>
    </row>
    <row r="1517" spans="1:5" hidden="1">
      <c r="A1517" s="67" t="s">
        <v>64</v>
      </c>
      <c r="B1517" s="379" t="s">
        <v>149</v>
      </c>
      <c r="C1517" s="192" t="s">
        <v>150</v>
      </c>
      <c r="D1517" s="328" t="e">
        <f>+D1645+D1576+D1620</f>
        <v>#VALUE!</v>
      </c>
      <c r="E1517" s="69"/>
    </row>
    <row r="1518" spans="1:5">
      <c r="A1518" s="67" t="s">
        <v>64</v>
      </c>
      <c r="B1518" s="379" t="s">
        <v>151</v>
      </c>
      <c r="C1518" s="192" t="s">
        <v>152</v>
      </c>
      <c r="D1518" s="328">
        <f>+D1577+D1644</f>
        <v>820000</v>
      </c>
      <c r="E1518" s="68"/>
    </row>
    <row r="1519" spans="1:5" hidden="1">
      <c r="A1519" s="67" t="s">
        <v>64</v>
      </c>
      <c r="B1519" s="379" t="s">
        <v>155</v>
      </c>
      <c r="C1519" s="192" t="s">
        <v>156</v>
      </c>
      <c r="D1519" s="328">
        <f>+D1578</f>
        <v>0</v>
      </c>
      <c r="E1519" s="68"/>
    </row>
    <row r="1520" spans="1:5" hidden="1">
      <c r="A1520" s="67" t="s">
        <v>64</v>
      </c>
      <c r="B1520" s="379" t="s">
        <v>291</v>
      </c>
      <c r="C1520" s="192" t="s">
        <v>292</v>
      </c>
      <c r="D1520" s="328">
        <f>+D1579</f>
        <v>0</v>
      </c>
      <c r="E1520" s="68"/>
    </row>
    <row r="1521" spans="1:5" ht="11.4" hidden="1" customHeight="1">
      <c r="A1521" s="330"/>
      <c r="B1521" s="331"/>
      <c r="C1521" s="332"/>
      <c r="D1521" s="328"/>
      <c r="E1521" s="68"/>
    </row>
    <row r="1522" spans="1:5" hidden="1">
      <c r="B1522" s="379"/>
      <c r="C1522" s="192"/>
      <c r="D1522" s="328"/>
      <c r="E1522" s="68"/>
    </row>
    <row r="1523" spans="1:5" hidden="1">
      <c r="A1523" s="351">
        <v>2</v>
      </c>
      <c r="B1523" s="345">
        <v>5</v>
      </c>
      <c r="C1523" s="346" t="s">
        <v>157</v>
      </c>
      <c r="D1523" s="352"/>
      <c r="E1523" s="352">
        <f>+D1525+D1530</f>
        <v>0</v>
      </c>
    </row>
    <row r="1524" spans="1:5" hidden="1">
      <c r="A1524" s="330"/>
      <c r="B1524" s="331"/>
      <c r="C1524" s="332"/>
      <c r="D1524" s="328"/>
      <c r="E1524" s="68"/>
    </row>
    <row r="1525" spans="1:5" hidden="1">
      <c r="A1525" s="330" t="s">
        <v>158</v>
      </c>
      <c r="B1525" s="331" t="s">
        <v>159</v>
      </c>
      <c r="C1525" s="332" t="s">
        <v>160</v>
      </c>
      <c r="D1525" s="353">
        <f>SUM(D1526:D1528)</f>
        <v>0</v>
      </c>
      <c r="E1525" s="329"/>
    </row>
    <row r="1526" spans="1:5" hidden="1">
      <c r="A1526" s="335" t="s">
        <v>158</v>
      </c>
      <c r="B1526" s="307" t="s">
        <v>221</v>
      </c>
      <c r="C1526" s="336" t="s">
        <v>222</v>
      </c>
      <c r="D1526" s="328">
        <f>+D1580+D1606</f>
        <v>0</v>
      </c>
      <c r="E1526" s="329"/>
    </row>
    <row r="1527" spans="1:5" hidden="1">
      <c r="A1527" s="335" t="s">
        <v>158</v>
      </c>
      <c r="B1527" s="307" t="s">
        <v>167</v>
      </c>
      <c r="C1527" s="336" t="s">
        <v>168</v>
      </c>
      <c r="D1527" s="328">
        <f>+D1581+D1688</f>
        <v>0</v>
      </c>
      <c r="E1527" s="329"/>
    </row>
    <row r="1528" spans="1:5" hidden="1">
      <c r="A1528" s="335" t="s">
        <v>158</v>
      </c>
      <c r="B1528" s="307" t="s">
        <v>169</v>
      </c>
      <c r="C1528" s="336" t="s">
        <v>170</v>
      </c>
      <c r="D1528" s="328">
        <f>+D1582+D1607</f>
        <v>0</v>
      </c>
      <c r="E1528" s="329"/>
    </row>
    <row r="1529" spans="1:5" hidden="1">
      <c r="A1529" s="335"/>
      <c r="C1529" s="336"/>
      <c r="D1529" s="328"/>
      <c r="E1529" s="329"/>
    </row>
    <row r="1530" spans="1:5" hidden="1">
      <c r="A1530" s="330"/>
      <c r="B1530" s="331" t="s">
        <v>171</v>
      </c>
      <c r="C1530" s="332" t="s">
        <v>172</v>
      </c>
      <c r="D1530" s="353">
        <f>+D1532+D1531</f>
        <v>0</v>
      </c>
      <c r="E1530" s="329"/>
    </row>
    <row r="1531" spans="1:5" hidden="1">
      <c r="A1531" s="335" t="s">
        <v>173</v>
      </c>
      <c r="B1531" s="307" t="s">
        <v>174</v>
      </c>
      <c r="C1531" s="336" t="s">
        <v>175</v>
      </c>
      <c r="D1531" s="328">
        <f>+D1583</f>
        <v>0</v>
      </c>
      <c r="E1531" s="329"/>
    </row>
    <row r="1532" spans="1:5" hidden="1">
      <c r="A1532" s="335" t="s">
        <v>181</v>
      </c>
      <c r="B1532" s="307" t="s">
        <v>182</v>
      </c>
      <c r="C1532" s="336" t="s">
        <v>183</v>
      </c>
      <c r="D1532" s="328">
        <f>+D1646</f>
        <v>0</v>
      </c>
      <c r="E1532" s="329"/>
    </row>
    <row r="1533" spans="1:5" hidden="1">
      <c r="A1533" s="335"/>
      <c r="C1533" s="336"/>
      <c r="D1533" s="328"/>
      <c r="E1533" s="329"/>
    </row>
    <row r="1534" spans="1:5" hidden="1">
      <c r="A1534" s="330"/>
      <c r="B1534" s="331"/>
      <c r="C1534" s="332"/>
      <c r="D1534" s="328"/>
      <c r="E1534" s="329"/>
    </row>
    <row r="1535" spans="1:5" hidden="1">
      <c r="A1535" s="345" t="s">
        <v>348</v>
      </c>
      <c r="B1535" s="345">
        <v>6</v>
      </c>
      <c r="C1535" s="346" t="s">
        <v>185</v>
      </c>
      <c r="D1535" s="352"/>
      <c r="E1535" s="352">
        <f>+D1537</f>
        <v>0</v>
      </c>
    </row>
    <row r="1536" spans="1:5" hidden="1">
      <c r="A1536" s="345"/>
      <c r="B1536" s="345"/>
      <c r="C1536" s="346"/>
      <c r="D1536" s="352"/>
      <c r="E1536" s="68"/>
    </row>
    <row r="1537" spans="1:5" hidden="1">
      <c r="A1537" s="331" t="s">
        <v>374</v>
      </c>
      <c r="B1537" s="331" t="s">
        <v>375</v>
      </c>
      <c r="C1537" s="332" t="s">
        <v>595</v>
      </c>
      <c r="D1537" s="353">
        <f>+D1538</f>
        <v>0</v>
      </c>
      <c r="E1537" s="352"/>
    </row>
    <row r="1538" spans="1:5" hidden="1">
      <c r="A1538" s="350" t="s">
        <v>374</v>
      </c>
      <c r="B1538" s="307" t="s">
        <v>377</v>
      </c>
      <c r="C1538" s="68" t="s">
        <v>378</v>
      </c>
      <c r="D1538" s="69">
        <f>+D1539</f>
        <v>0</v>
      </c>
      <c r="E1538" s="446"/>
    </row>
    <row r="1539" spans="1:5" ht="11.4" hidden="1">
      <c r="A1539" s="68"/>
      <c r="B1539" s="451" t="s">
        <v>379</v>
      </c>
      <c r="C1539" s="450" t="s">
        <v>380</v>
      </c>
      <c r="D1539" s="69">
        <f>+D1585</f>
        <v>0</v>
      </c>
      <c r="E1539" s="446"/>
    </row>
    <row r="1540" spans="1:5" ht="11.4">
      <c r="A1540" s="68"/>
      <c r="B1540" s="451"/>
      <c r="C1540" s="450"/>
      <c r="D1540" s="69"/>
      <c r="E1540" s="446"/>
    </row>
    <row r="1541" spans="1:5">
      <c r="A1541" s="330"/>
      <c r="B1541" s="331"/>
      <c r="C1541" s="332"/>
      <c r="D1541" s="328"/>
      <c r="E1541" s="446"/>
    </row>
    <row r="1542" spans="1:5">
      <c r="A1542" s="330"/>
      <c r="B1542" s="331"/>
      <c r="C1542" s="312" t="s">
        <v>596</v>
      </c>
      <c r="D1542" s="328"/>
      <c r="E1542" s="449">
        <f>SUM(E1433:E1541)</f>
        <v>5200000.0042730002</v>
      </c>
    </row>
    <row r="1543" spans="1:5">
      <c r="B1543" s="311"/>
      <c r="E1543" s="68"/>
    </row>
    <row r="1544" spans="1:5">
      <c r="B1544" s="350"/>
      <c r="C1544" s="68"/>
      <c r="D1544" s="68"/>
      <c r="E1544" s="68"/>
    </row>
    <row r="1545" spans="1:5">
      <c r="B1545" s="316"/>
      <c r="C1545" s="380" t="s">
        <v>382</v>
      </c>
      <c r="D1545" s="368" t="s">
        <v>383</v>
      </c>
      <c r="E1545" s="352"/>
    </row>
    <row r="1546" spans="1:5">
      <c r="B1546" s="381"/>
      <c r="C1546" s="382"/>
      <c r="D1546" s="383"/>
      <c r="E1546" s="352"/>
    </row>
    <row r="1547" spans="1:5" hidden="1">
      <c r="B1547" s="384" t="s">
        <v>29</v>
      </c>
      <c r="C1547" s="318" t="s">
        <v>30</v>
      </c>
      <c r="D1547" s="385"/>
      <c r="E1547" s="352"/>
    </row>
    <row r="1548" spans="1:5" hidden="1">
      <c r="B1548" s="384" t="s">
        <v>31</v>
      </c>
      <c r="C1548" s="318" t="s">
        <v>32</v>
      </c>
      <c r="D1548" s="385">
        <v>0</v>
      </c>
      <c r="E1548" s="352"/>
    </row>
    <row r="1549" spans="1:5">
      <c r="B1549" s="384" t="s">
        <v>37</v>
      </c>
      <c r="C1549" s="318" t="s">
        <v>38</v>
      </c>
      <c r="D1549" s="385">
        <v>1164032.19</v>
      </c>
      <c r="E1549" s="352"/>
    </row>
    <row r="1550" spans="1:5" hidden="1">
      <c r="B1550" s="386" t="s">
        <v>43</v>
      </c>
      <c r="C1550" s="305" t="s">
        <v>44</v>
      </c>
      <c r="D1550" s="389"/>
      <c r="E1550" s="352"/>
    </row>
    <row r="1551" spans="1:5" hidden="1">
      <c r="B1551" s="384" t="s">
        <v>227</v>
      </c>
      <c r="C1551" s="308" t="s">
        <v>228</v>
      </c>
      <c r="D1551" s="389">
        <v>0</v>
      </c>
      <c r="E1551" s="352"/>
    </row>
    <row r="1552" spans="1:5">
      <c r="B1552" s="386" t="s">
        <v>45</v>
      </c>
      <c r="C1552" s="305" t="s">
        <v>46</v>
      </c>
      <c r="D1552" s="392">
        <f>+D1549/12</f>
        <v>97002.682499999995</v>
      </c>
      <c r="E1552" s="352"/>
    </row>
    <row r="1553" spans="2:5" hidden="1">
      <c r="B1553" s="384" t="s">
        <v>47</v>
      </c>
      <c r="C1553" s="318" t="s">
        <v>48</v>
      </c>
      <c r="D1553" s="392">
        <v>0</v>
      </c>
      <c r="E1553" s="352"/>
    </row>
    <row r="1554" spans="2:5" hidden="1">
      <c r="B1554" s="386" t="s">
        <v>342</v>
      </c>
      <c r="C1554" s="305" t="s">
        <v>343</v>
      </c>
      <c r="D1554" s="392">
        <v>0</v>
      </c>
      <c r="E1554" s="352"/>
    </row>
    <row r="1555" spans="2:5" ht="20.399999999999999">
      <c r="B1555" s="386" t="s">
        <v>52</v>
      </c>
      <c r="C1555" s="305" t="s">
        <v>386</v>
      </c>
      <c r="D1555" s="431">
        <f>+(D1548+D1550+D1551+D1553+D1554+D1549+D1547)*9.25%</f>
        <v>107672.977575</v>
      </c>
      <c r="E1555" s="352"/>
    </row>
    <row r="1556" spans="2:5" ht="20.399999999999999">
      <c r="B1556" s="386" t="s">
        <v>54</v>
      </c>
      <c r="C1556" s="305" t="s">
        <v>55</v>
      </c>
      <c r="D1556" s="431">
        <f>+(D1548+D1550+D1551+D1553+D1554+D1549+D1547)*0.5%</f>
        <v>5820.1609499999995</v>
      </c>
      <c r="E1556" s="352"/>
    </row>
    <row r="1557" spans="2:5" ht="20.399999999999999">
      <c r="B1557" s="386" t="s">
        <v>58</v>
      </c>
      <c r="C1557" s="305" t="s">
        <v>59</v>
      </c>
      <c r="D1557" s="431">
        <f>+(D1548+D1550+D1551+D1553+D1554+D1549+D1547)*5.42%</f>
        <v>63090.544697999998</v>
      </c>
      <c r="E1557" s="352"/>
    </row>
    <row r="1558" spans="2:5" ht="20.399999999999999">
      <c r="B1558" s="386" t="s">
        <v>60</v>
      </c>
      <c r="C1558" s="305" t="s">
        <v>61</v>
      </c>
      <c r="D1558" s="413">
        <f>+(D1548+D1550+D1551+D1553+D1554+D1549+D1547)*3%</f>
        <v>34920.965700000001</v>
      </c>
      <c r="E1558" s="352"/>
    </row>
    <row r="1559" spans="2:5">
      <c r="B1559" s="386" t="s">
        <v>62</v>
      </c>
      <c r="C1559" s="305" t="s">
        <v>63</v>
      </c>
      <c r="D1559" s="431">
        <f>+(D1548+D1550+D1551+D1553+D1554+D1549+D1547)*1.5%</f>
        <v>17460.48285</v>
      </c>
      <c r="E1559" s="352"/>
    </row>
    <row r="1560" spans="2:5" hidden="1">
      <c r="B1560" s="386" t="s">
        <v>70</v>
      </c>
      <c r="C1560" s="305" t="s">
        <v>71</v>
      </c>
      <c r="D1560" s="431">
        <v>0</v>
      </c>
      <c r="E1560" s="352"/>
    </row>
    <row r="1561" spans="2:5" hidden="1">
      <c r="B1561" s="386" t="s">
        <v>79</v>
      </c>
      <c r="C1561" s="305" t="s">
        <v>80</v>
      </c>
      <c r="D1561" s="413">
        <v>0</v>
      </c>
      <c r="E1561" s="352"/>
    </row>
    <row r="1562" spans="2:5" hidden="1">
      <c r="B1562" s="386" t="s">
        <v>97</v>
      </c>
      <c r="C1562" s="305" t="s">
        <v>98</v>
      </c>
      <c r="D1562" s="413">
        <v>0</v>
      </c>
      <c r="E1562" s="352"/>
    </row>
    <row r="1563" spans="2:5" hidden="1">
      <c r="B1563" s="386" t="s">
        <v>283</v>
      </c>
      <c r="C1563" s="305" t="s">
        <v>284</v>
      </c>
      <c r="D1563" s="413">
        <v>0</v>
      </c>
      <c r="E1563" s="352"/>
    </row>
    <row r="1564" spans="2:5" hidden="1">
      <c r="B1564" s="386" t="s">
        <v>104</v>
      </c>
      <c r="C1564" s="305" t="s">
        <v>105</v>
      </c>
      <c r="D1564" s="413">
        <v>0</v>
      </c>
      <c r="E1564" s="352"/>
    </row>
    <row r="1565" spans="2:5" hidden="1">
      <c r="B1565" s="386" t="s">
        <v>110</v>
      </c>
      <c r="C1565" s="305" t="s">
        <v>111</v>
      </c>
      <c r="D1565" s="413">
        <v>0</v>
      </c>
      <c r="E1565" s="352"/>
    </row>
    <row r="1566" spans="2:5" hidden="1">
      <c r="B1566" s="386" t="s">
        <v>116</v>
      </c>
      <c r="C1566" s="305" t="s">
        <v>117</v>
      </c>
      <c r="D1566" s="413">
        <v>0</v>
      </c>
      <c r="E1566" s="352"/>
    </row>
    <row r="1567" spans="2:5" hidden="1">
      <c r="B1567" s="386" t="s">
        <v>125</v>
      </c>
      <c r="C1567" s="305" t="s">
        <v>126</v>
      </c>
      <c r="D1567" s="413">
        <v>0</v>
      </c>
      <c r="E1567" s="352"/>
    </row>
    <row r="1568" spans="2:5" hidden="1">
      <c r="B1568" s="386" t="s">
        <v>129</v>
      </c>
      <c r="C1568" s="305" t="s">
        <v>130</v>
      </c>
      <c r="D1568" s="413">
        <v>0</v>
      </c>
      <c r="E1568" s="352"/>
    </row>
    <row r="1569" spans="2:5">
      <c r="B1569" s="386" t="s">
        <v>218</v>
      </c>
      <c r="C1569" s="305" t="s">
        <v>597</v>
      </c>
      <c r="D1569" s="413">
        <v>1230000</v>
      </c>
      <c r="E1569" s="352"/>
    </row>
    <row r="1570" spans="2:5" hidden="1">
      <c r="B1570" s="386" t="s">
        <v>141</v>
      </c>
      <c r="C1570" s="305" t="s">
        <v>598</v>
      </c>
      <c r="D1570" s="413">
        <v>0</v>
      </c>
      <c r="E1570" s="352"/>
    </row>
    <row r="1571" spans="2:5" hidden="1">
      <c r="B1571" s="386" t="s">
        <v>143</v>
      </c>
      <c r="C1571" s="305" t="s">
        <v>599</v>
      </c>
      <c r="D1571" s="413">
        <v>0</v>
      </c>
      <c r="E1571" s="352"/>
    </row>
    <row r="1572" spans="2:5" hidden="1">
      <c r="B1572" s="386" t="s">
        <v>254</v>
      </c>
      <c r="C1572" s="305" t="s">
        <v>255</v>
      </c>
      <c r="D1572" s="413">
        <v>0</v>
      </c>
      <c r="E1572" s="352"/>
    </row>
    <row r="1573" spans="2:5">
      <c r="B1573" s="386" t="s">
        <v>240</v>
      </c>
      <c r="C1573" s="305" t="s">
        <v>241</v>
      </c>
      <c r="D1573" s="413">
        <v>60000</v>
      </c>
      <c r="E1573" s="352"/>
    </row>
    <row r="1574" spans="2:5" hidden="1">
      <c r="B1574" s="386" t="s">
        <v>147</v>
      </c>
      <c r="C1574" s="305" t="s">
        <v>148</v>
      </c>
      <c r="D1574" s="413">
        <v>0</v>
      </c>
      <c r="E1574" s="352"/>
    </row>
    <row r="1575" spans="2:5" hidden="1">
      <c r="B1575" s="390" t="s">
        <v>369</v>
      </c>
      <c r="C1575" s="452" t="s">
        <v>370</v>
      </c>
      <c r="D1575" s="431">
        <v>0</v>
      </c>
      <c r="E1575" s="352"/>
    </row>
    <row r="1576" spans="2:5" hidden="1">
      <c r="B1576" s="390" t="s">
        <v>149</v>
      </c>
      <c r="C1576" s="452" t="s">
        <v>150</v>
      </c>
      <c r="D1576" s="431">
        <v>0</v>
      </c>
      <c r="E1576" s="352"/>
    </row>
    <row r="1577" spans="2:5">
      <c r="B1577" s="390" t="s">
        <v>151</v>
      </c>
      <c r="C1577" s="452" t="s">
        <v>152</v>
      </c>
      <c r="D1577" s="432">
        <v>620000</v>
      </c>
      <c r="E1577" s="352"/>
    </row>
    <row r="1578" spans="2:5" hidden="1">
      <c r="B1578" s="390" t="s">
        <v>155</v>
      </c>
      <c r="C1578" s="452" t="s">
        <v>156</v>
      </c>
      <c r="D1578" s="431">
        <v>0</v>
      </c>
      <c r="E1578" s="352"/>
    </row>
    <row r="1579" spans="2:5" hidden="1">
      <c r="B1579" s="390" t="s">
        <v>291</v>
      </c>
      <c r="C1579" s="452" t="s">
        <v>292</v>
      </c>
      <c r="D1579" s="431">
        <v>0</v>
      </c>
      <c r="E1579" s="352"/>
    </row>
    <row r="1580" spans="2:5" hidden="1">
      <c r="B1580" s="386" t="s">
        <v>221</v>
      </c>
      <c r="C1580" s="305" t="s">
        <v>222</v>
      </c>
      <c r="D1580" s="432">
        <v>0</v>
      </c>
      <c r="E1580" s="352"/>
    </row>
    <row r="1581" spans="2:5" hidden="1">
      <c r="B1581" s="386" t="s">
        <v>167</v>
      </c>
      <c r="C1581" s="305" t="s">
        <v>168</v>
      </c>
      <c r="D1581" s="413">
        <v>0</v>
      </c>
      <c r="E1581" s="352"/>
    </row>
    <row r="1582" spans="2:5" hidden="1">
      <c r="B1582" s="386" t="s">
        <v>169</v>
      </c>
      <c r="C1582" s="305" t="s">
        <v>170</v>
      </c>
      <c r="D1582" s="414">
        <v>0</v>
      </c>
      <c r="E1582" s="352"/>
    </row>
    <row r="1583" spans="2:5" hidden="1">
      <c r="B1583" s="386" t="s">
        <v>174</v>
      </c>
      <c r="C1583" s="305" t="s">
        <v>175</v>
      </c>
      <c r="D1583" s="414">
        <v>0</v>
      </c>
      <c r="E1583" s="352"/>
    </row>
    <row r="1584" spans="2:5" hidden="1">
      <c r="B1584" s="386" t="s">
        <v>377</v>
      </c>
      <c r="C1584" s="305" t="s">
        <v>378</v>
      </c>
      <c r="D1584" s="413">
        <f>+D1585</f>
        <v>0</v>
      </c>
      <c r="E1584" s="352"/>
    </row>
    <row r="1585" spans="2:5" ht="11.4" hidden="1">
      <c r="B1585" s="453" t="s">
        <v>379</v>
      </c>
      <c r="C1585" s="450" t="s">
        <v>380</v>
      </c>
      <c r="D1585" s="414">
        <v>0</v>
      </c>
      <c r="E1585" s="352"/>
    </row>
    <row r="1586" spans="2:5">
      <c r="B1586" s="384"/>
      <c r="C1586" s="393" t="s">
        <v>265</v>
      </c>
      <c r="D1586" s="394">
        <f>SUM(D1546:D1584)</f>
        <v>3400000.0042730002</v>
      </c>
      <c r="E1586" s="352"/>
    </row>
    <row r="1587" spans="2:5">
      <c r="B1587" s="395"/>
      <c r="C1587" s="396"/>
      <c r="D1587" s="397"/>
      <c r="E1587" s="352"/>
    </row>
    <row r="1588" spans="2:5">
      <c r="B1588" s="327"/>
      <c r="C1588" s="318"/>
      <c r="D1588" s="328"/>
      <c r="E1588" s="352"/>
    </row>
    <row r="1589" spans="2:5">
      <c r="B1589" s="327"/>
      <c r="C1589" s="318"/>
      <c r="D1589" s="328"/>
      <c r="E1589" s="352"/>
    </row>
    <row r="1590" spans="2:5" hidden="1">
      <c r="B1590" s="316"/>
      <c r="C1590" s="380" t="s">
        <v>384</v>
      </c>
      <c r="D1590" s="368" t="s">
        <v>385</v>
      </c>
      <c r="E1590" s="352"/>
    </row>
    <row r="1591" spans="2:5" hidden="1">
      <c r="B1591" s="381"/>
      <c r="C1591" s="382"/>
      <c r="D1591" s="383"/>
      <c r="E1591" s="352"/>
    </row>
    <row r="1592" spans="2:5" hidden="1">
      <c r="B1592" s="384" t="s">
        <v>31</v>
      </c>
      <c r="C1592" s="318" t="s">
        <v>32</v>
      </c>
      <c r="D1592" s="385"/>
      <c r="E1592" s="352"/>
    </row>
    <row r="1593" spans="2:5" hidden="1">
      <c r="B1593" s="386" t="s">
        <v>43</v>
      </c>
      <c r="C1593" s="305" t="s">
        <v>44</v>
      </c>
      <c r="D1593" s="389">
        <v>0</v>
      </c>
      <c r="E1593" s="352"/>
    </row>
    <row r="1594" spans="2:5" hidden="1">
      <c r="B1594" s="384" t="s">
        <v>227</v>
      </c>
      <c r="C1594" s="308" t="s">
        <v>228</v>
      </c>
      <c r="D1594" s="389">
        <v>0</v>
      </c>
      <c r="E1594" s="352"/>
    </row>
    <row r="1595" spans="2:5" hidden="1">
      <c r="B1595" s="386" t="s">
        <v>45</v>
      </c>
      <c r="C1595" s="305" t="s">
        <v>46</v>
      </c>
      <c r="D1595" s="389">
        <f>(D1597+D1593+D1596)/12</f>
        <v>0</v>
      </c>
      <c r="E1595" s="352"/>
    </row>
    <row r="1596" spans="2:5" hidden="1">
      <c r="B1596" s="384" t="s">
        <v>47</v>
      </c>
      <c r="C1596" s="318" t="s">
        <v>48</v>
      </c>
      <c r="D1596" s="389">
        <v>0</v>
      </c>
      <c r="E1596" s="352"/>
    </row>
    <row r="1597" spans="2:5" hidden="1">
      <c r="B1597" s="386" t="s">
        <v>342</v>
      </c>
      <c r="C1597" s="305" t="s">
        <v>343</v>
      </c>
      <c r="D1597" s="389">
        <v>0</v>
      </c>
      <c r="E1597" s="352"/>
    </row>
    <row r="1598" spans="2:5" ht="20.399999999999999" hidden="1">
      <c r="B1598" s="386" t="s">
        <v>52</v>
      </c>
      <c r="C1598" s="305" t="s">
        <v>386</v>
      </c>
      <c r="D1598" s="413">
        <f>(D1592+D1597+D1593+D1596+D1594)*9.25%</f>
        <v>0</v>
      </c>
      <c r="E1598" s="352"/>
    </row>
    <row r="1599" spans="2:5" ht="20.399999999999999" hidden="1">
      <c r="B1599" s="386" t="s">
        <v>54</v>
      </c>
      <c r="C1599" s="305" t="s">
        <v>55</v>
      </c>
      <c r="D1599" s="413">
        <f>(D1592+D1597+D1593+D1596+D1594)*0.5%</f>
        <v>0</v>
      </c>
      <c r="E1599" s="352"/>
    </row>
    <row r="1600" spans="2:5" ht="20.399999999999999" hidden="1">
      <c r="B1600" s="386" t="s">
        <v>58</v>
      </c>
      <c r="C1600" s="305" t="s">
        <v>59</v>
      </c>
      <c r="D1600" s="413">
        <f>(D1592+D1597+D1593+D1596+D1594)*5.42%</f>
        <v>0</v>
      </c>
      <c r="E1600" s="352"/>
    </row>
    <row r="1601" spans="2:5" ht="20.399999999999999" hidden="1">
      <c r="B1601" s="386" t="s">
        <v>60</v>
      </c>
      <c r="C1601" s="305" t="s">
        <v>61</v>
      </c>
      <c r="D1601" s="413">
        <f>(D1592+D1597+D1594+D1596+D1593)*3%</f>
        <v>0</v>
      </c>
      <c r="E1601" s="352"/>
    </row>
    <row r="1602" spans="2:5" hidden="1">
      <c r="B1602" s="386" t="s">
        <v>62</v>
      </c>
      <c r="C1602" s="305" t="s">
        <v>63</v>
      </c>
      <c r="D1602" s="414">
        <f>(D1592+D1597+D1593+D1596+D1594)*1.5%</f>
        <v>0</v>
      </c>
      <c r="E1602" s="352"/>
    </row>
    <row r="1603" spans="2:5" hidden="1">
      <c r="B1603" s="386" t="s">
        <v>358</v>
      </c>
      <c r="C1603" s="305" t="s">
        <v>359</v>
      </c>
      <c r="D1603" s="413">
        <v>0</v>
      </c>
      <c r="E1603" s="352"/>
    </row>
    <row r="1604" spans="2:5" hidden="1">
      <c r="B1604" s="386" t="s">
        <v>95</v>
      </c>
      <c r="C1604" s="305" t="s">
        <v>96</v>
      </c>
      <c r="D1604" s="414">
        <v>0</v>
      </c>
      <c r="E1604" s="352"/>
    </row>
    <row r="1605" spans="2:5" hidden="1">
      <c r="B1605" s="386" t="s">
        <v>287</v>
      </c>
      <c r="C1605" s="305" t="s">
        <v>288</v>
      </c>
      <c r="D1605" s="414">
        <v>0</v>
      </c>
      <c r="E1605" s="352"/>
    </row>
    <row r="1606" spans="2:5" hidden="1">
      <c r="B1606" s="386" t="s">
        <v>221</v>
      </c>
      <c r="C1606" s="305" t="s">
        <v>222</v>
      </c>
      <c r="D1606" s="413">
        <v>0</v>
      </c>
      <c r="E1606" s="352"/>
    </row>
    <row r="1607" spans="2:5" hidden="1">
      <c r="B1607" s="386" t="s">
        <v>169</v>
      </c>
      <c r="C1607" s="305" t="s">
        <v>170</v>
      </c>
      <c r="D1607" s="414">
        <v>0</v>
      </c>
      <c r="E1607" s="352"/>
    </row>
    <row r="1608" spans="2:5" hidden="1">
      <c r="B1608" s="384"/>
      <c r="C1608" s="393" t="s">
        <v>265</v>
      </c>
      <c r="D1608" s="394">
        <f>SUM(D1591:D1607)</f>
        <v>0</v>
      </c>
      <c r="E1608" s="352"/>
    </row>
    <row r="1609" spans="2:5" ht="12.3" hidden="1" customHeight="1">
      <c r="B1609" s="395"/>
      <c r="C1609" s="396"/>
      <c r="D1609" s="397"/>
      <c r="E1609" s="352"/>
    </row>
    <row r="1610" spans="2:5" ht="12.3" hidden="1" customHeight="1">
      <c r="B1610" s="327"/>
      <c r="C1610" s="318"/>
      <c r="D1610" s="328"/>
      <c r="E1610" s="352"/>
    </row>
    <row r="1611" spans="2:5" hidden="1">
      <c r="B1611" s="327"/>
      <c r="C1611" s="318"/>
      <c r="D1611" s="328"/>
      <c r="E1611" s="352"/>
    </row>
    <row r="1612" spans="2:5" hidden="1">
      <c r="B1612" s="350"/>
      <c r="C1612" s="380" t="s">
        <v>387</v>
      </c>
      <c r="D1612" s="454" t="s">
        <v>388</v>
      </c>
      <c r="E1612" s="352"/>
    </row>
    <row r="1613" spans="2:5" hidden="1">
      <c r="B1613" s="424"/>
      <c r="C1613" s="455"/>
      <c r="D1613" s="425"/>
      <c r="E1613" s="352"/>
    </row>
    <row r="1614" spans="2:5" hidden="1">
      <c r="B1614" s="426" t="s">
        <v>70</v>
      </c>
      <c r="C1614" s="450" t="s">
        <v>71</v>
      </c>
      <c r="D1614" s="413">
        <v>0</v>
      </c>
      <c r="E1614" s="352"/>
    </row>
    <row r="1615" spans="2:5" hidden="1">
      <c r="B1615" s="426" t="s">
        <v>97</v>
      </c>
      <c r="C1615" s="450" t="s">
        <v>98</v>
      </c>
      <c r="D1615" s="413"/>
      <c r="E1615" s="352"/>
    </row>
    <row r="1616" spans="2:5" hidden="1">
      <c r="B1616" s="426" t="s">
        <v>283</v>
      </c>
      <c r="C1616" s="450" t="s">
        <v>284</v>
      </c>
      <c r="D1616" s="413">
        <v>0</v>
      </c>
      <c r="E1616" s="352"/>
    </row>
    <row r="1617" spans="2:5" hidden="1">
      <c r="B1617" s="426" t="s">
        <v>285</v>
      </c>
      <c r="C1617" s="450" t="s">
        <v>286</v>
      </c>
      <c r="D1617" s="413"/>
      <c r="E1617" s="352"/>
    </row>
    <row r="1618" spans="2:5" hidden="1">
      <c r="B1618" s="426" t="s">
        <v>141</v>
      </c>
      <c r="C1618" s="450" t="s">
        <v>142</v>
      </c>
      <c r="D1618" s="413">
        <v>0</v>
      </c>
      <c r="E1618" s="352"/>
    </row>
    <row r="1619" spans="2:5" hidden="1">
      <c r="B1619" s="426" t="s">
        <v>369</v>
      </c>
      <c r="C1619" s="450" t="s">
        <v>370</v>
      </c>
      <c r="D1619" s="413">
        <v>0</v>
      </c>
      <c r="E1619" s="352"/>
    </row>
    <row r="1620" spans="2:5" hidden="1">
      <c r="B1620" s="426" t="s">
        <v>149</v>
      </c>
      <c r="C1620" s="450" t="s">
        <v>150</v>
      </c>
      <c r="D1620" s="414">
        <v>0</v>
      </c>
      <c r="E1620" s="352"/>
    </row>
    <row r="1621" spans="2:5" hidden="1">
      <c r="B1621" s="426"/>
      <c r="C1621" s="311" t="s">
        <v>389</v>
      </c>
      <c r="D1621" s="394">
        <f>SUM(D1614:D1620)</f>
        <v>0</v>
      </c>
      <c r="E1621" s="352"/>
    </row>
    <row r="1622" spans="2:5" hidden="1">
      <c r="B1622" s="429"/>
      <c r="C1622" s="95"/>
      <c r="D1622" s="430"/>
      <c r="E1622" s="352"/>
    </row>
    <row r="1623" spans="2:5" hidden="1">
      <c r="B1623" s="327"/>
      <c r="C1623" s="318"/>
      <c r="D1623" s="328"/>
      <c r="E1623" s="352"/>
    </row>
    <row r="1624" spans="2:5" hidden="1">
      <c r="B1624" s="327"/>
      <c r="C1624" s="318"/>
      <c r="D1624" s="328"/>
      <c r="E1624" s="352"/>
    </row>
    <row r="1625" spans="2:5">
      <c r="B1625" s="406"/>
      <c r="C1625" s="407" t="s">
        <v>390</v>
      </c>
      <c r="D1625" s="368" t="s">
        <v>391</v>
      </c>
    </row>
    <row r="1626" spans="2:5">
      <c r="B1626" s="408"/>
      <c r="C1626" s="409"/>
      <c r="D1626" s="410"/>
    </row>
    <row r="1627" spans="2:5" hidden="1">
      <c r="B1627" s="386" t="s">
        <v>29</v>
      </c>
      <c r="C1627" s="305" t="s">
        <v>30</v>
      </c>
      <c r="D1627" s="411"/>
    </row>
    <row r="1628" spans="2:5" hidden="1">
      <c r="B1628" s="386" t="s">
        <v>31</v>
      </c>
      <c r="C1628" s="305" t="s">
        <v>32</v>
      </c>
      <c r="D1628" s="411">
        <v>0</v>
      </c>
    </row>
    <row r="1629" spans="2:5" hidden="1">
      <c r="B1629" s="386" t="s">
        <v>43</v>
      </c>
      <c r="C1629" s="305" t="s">
        <v>44</v>
      </c>
      <c r="D1629" s="411">
        <v>0</v>
      </c>
    </row>
    <row r="1630" spans="2:5" hidden="1">
      <c r="B1630" s="384" t="s">
        <v>227</v>
      </c>
      <c r="C1630" s="308" t="s">
        <v>228</v>
      </c>
      <c r="D1630" s="411">
        <v>0</v>
      </c>
    </row>
    <row r="1631" spans="2:5" hidden="1">
      <c r="B1631" s="386" t="s">
        <v>45</v>
      </c>
      <c r="C1631" s="305" t="s">
        <v>46</v>
      </c>
      <c r="D1631" s="411">
        <f>(+D1627+D1628+D1633+D1629+D1632+D1630)/12</f>
        <v>0</v>
      </c>
    </row>
    <row r="1632" spans="2:5" hidden="1">
      <c r="B1632" s="384" t="s">
        <v>47</v>
      </c>
      <c r="C1632" s="318" t="s">
        <v>48</v>
      </c>
      <c r="D1632" s="411">
        <v>0</v>
      </c>
    </row>
    <row r="1633" spans="2:5" hidden="1">
      <c r="B1633" s="386" t="s">
        <v>342</v>
      </c>
      <c r="C1633" s="305" t="s">
        <v>343</v>
      </c>
      <c r="D1633" s="411">
        <v>0</v>
      </c>
    </row>
    <row r="1634" spans="2:5" ht="20.399999999999999" hidden="1">
      <c r="B1634" s="386" t="s">
        <v>52</v>
      </c>
      <c r="C1634" s="305" t="s">
        <v>386</v>
      </c>
      <c r="D1634" s="411">
        <f>(+D1627+D1628+D1633+D1629+D1632+D1630)*9.25%</f>
        <v>0</v>
      </c>
    </row>
    <row r="1635" spans="2:5" ht="20.399999999999999" hidden="1">
      <c r="B1635" s="386" t="s">
        <v>54</v>
      </c>
      <c r="C1635" s="305" t="s">
        <v>55</v>
      </c>
      <c r="D1635" s="411">
        <f>(+D1627+D1628+D1633+D1629+D1632+D1630)*0.5%</f>
        <v>0</v>
      </c>
    </row>
    <row r="1636" spans="2:5" ht="20.399999999999999" hidden="1">
      <c r="B1636" s="386" t="s">
        <v>58</v>
      </c>
      <c r="C1636" s="305" t="s">
        <v>59</v>
      </c>
      <c r="D1636" s="411">
        <f>(+D1627+D1628+D1633+D1629+D1632+D1630)*5.42%</f>
        <v>0</v>
      </c>
    </row>
    <row r="1637" spans="2:5" ht="20.399999999999999" hidden="1">
      <c r="B1637" s="386" t="s">
        <v>60</v>
      </c>
      <c r="C1637" s="305" t="s">
        <v>61</v>
      </c>
      <c r="D1637" s="411">
        <f>(+D1627+D1628+D1633+D1629+D1632+D1630)*3%</f>
        <v>0</v>
      </c>
    </row>
    <row r="1638" spans="2:5" hidden="1">
      <c r="B1638" s="386" t="s">
        <v>62</v>
      </c>
      <c r="C1638" s="305" t="s">
        <v>63</v>
      </c>
      <c r="D1638" s="440">
        <f>(+D1627+D1628+D1633+D1629+D1632+D1630)*1.5%</f>
        <v>0</v>
      </c>
    </row>
    <row r="1639" spans="2:5" hidden="1">
      <c r="B1639" s="386" t="s">
        <v>207</v>
      </c>
      <c r="C1639" s="305" t="s">
        <v>216</v>
      </c>
      <c r="D1639" s="440">
        <v>0</v>
      </c>
    </row>
    <row r="1640" spans="2:5" hidden="1">
      <c r="B1640" s="456" t="s">
        <v>97</v>
      </c>
      <c r="C1640" s="339" t="s">
        <v>98</v>
      </c>
      <c r="D1640" s="440">
        <v>0</v>
      </c>
    </row>
    <row r="1641" spans="2:5">
      <c r="B1641" s="456" t="s">
        <v>116</v>
      </c>
      <c r="C1641" s="339" t="s">
        <v>117</v>
      </c>
      <c r="D1641" s="411">
        <v>1250000</v>
      </c>
    </row>
    <row r="1642" spans="2:5" hidden="1">
      <c r="B1642" s="456" t="s">
        <v>133</v>
      </c>
      <c r="C1642" s="339" t="s">
        <v>134</v>
      </c>
      <c r="D1642" s="411">
        <v>0</v>
      </c>
    </row>
    <row r="1643" spans="2:5">
      <c r="B1643" s="456" t="s">
        <v>143</v>
      </c>
      <c r="C1643" s="339" t="s">
        <v>144</v>
      </c>
      <c r="D1643" s="411">
        <v>350000</v>
      </c>
    </row>
    <row r="1644" spans="2:5">
      <c r="B1644" s="456" t="s">
        <v>151</v>
      </c>
      <c r="C1644" s="339" t="s">
        <v>152</v>
      </c>
      <c r="D1644" s="440">
        <v>200000</v>
      </c>
    </row>
    <row r="1645" spans="2:5" hidden="1">
      <c r="B1645" s="456" t="s">
        <v>149</v>
      </c>
      <c r="C1645" s="339" t="s">
        <v>150</v>
      </c>
      <c r="D1645" s="411" t="s">
        <v>740</v>
      </c>
    </row>
    <row r="1646" spans="2:5" hidden="1">
      <c r="B1646" s="456" t="s">
        <v>182</v>
      </c>
      <c r="C1646" s="339" t="s">
        <v>183</v>
      </c>
      <c r="D1646" s="414">
        <v>0</v>
      </c>
    </row>
    <row r="1647" spans="2:5">
      <c r="B1647" s="415"/>
      <c r="C1647" s="311" t="s">
        <v>265</v>
      </c>
      <c r="D1647" s="416">
        <f>SUM(D1626:D1646)</f>
        <v>1800000</v>
      </c>
    </row>
    <row r="1648" spans="2:5" ht="12">
      <c r="B1648" s="417"/>
      <c r="C1648" s="418"/>
      <c r="D1648" s="419"/>
      <c r="E1648" s="365"/>
    </row>
    <row r="1649" spans="2:5" hidden="1">
      <c r="B1649" s="327"/>
      <c r="C1649" s="318"/>
      <c r="D1649" s="328"/>
      <c r="E1649" s="352"/>
    </row>
    <row r="1650" spans="2:5" ht="12" hidden="1">
      <c r="B1650" s="327"/>
      <c r="C1650" s="318"/>
      <c r="D1650" s="328"/>
      <c r="E1650" s="365"/>
    </row>
    <row r="1651" spans="2:5" ht="12" hidden="1">
      <c r="B1651" s="316"/>
      <c r="C1651" s="380" t="s">
        <v>600</v>
      </c>
      <c r="D1651" s="368" t="s">
        <v>601</v>
      </c>
      <c r="E1651" s="365"/>
    </row>
    <row r="1652" spans="2:5" ht="12" hidden="1">
      <c r="B1652" s="381"/>
      <c r="C1652" s="382"/>
      <c r="D1652" s="383"/>
      <c r="E1652" s="365"/>
    </row>
    <row r="1653" spans="2:5" ht="12" hidden="1">
      <c r="B1653" s="386" t="s">
        <v>43</v>
      </c>
      <c r="C1653" s="305" t="s">
        <v>44</v>
      </c>
      <c r="D1653" s="411">
        <v>0</v>
      </c>
      <c r="E1653" s="365"/>
    </row>
    <row r="1654" spans="2:5" ht="12" hidden="1">
      <c r="B1654" s="384" t="s">
        <v>227</v>
      </c>
      <c r="C1654" s="308" t="s">
        <v>228</v>
      </c>
      <c r="D1654" s="411">
        <v>0</v>
      </c>
      <c r="E1654" s="365"/>
    </row>
    <row r="1655" spans="2:5" ht="12" hidden="1">
      <c r="B1655" s="386" t="s">
        <v>45</v>
      </c>
      <c r="C1655" s="305" t="s">
        <v>46</v>
      </c>
      <c r="D1655" s="411">
        <f>(D1657+D1653+D1656)/12</f>
        <v>0</v>
      </c>
      <c r="E1655" s="365"/>
    </row>
    <row r="1656" spans="2:5" ht="12" hidden="1">
      <c r="B1656" s="384" t="s">
        <v>47</v>
      </c>
      <c r="C1656" s="318" t="s">
        <v>48</v>
      </c>
      <c r="D1656" s="411">
        <v>0</v>
      </c>
      <c r="E1656" s="365"/>
    </row>
    <row r="1657" spans="2:5" ht="12" hidden="1">
      <c r="B1657" s="386" t="s">
        <v>342</v>
      </c>
      <c r="C1657" s="305" t="s">
        <v>343</v>
      </c>
      <c r="D1657" s="411">
        <v>0</v>
      </c>
      <c r="E1657" s="365"/>
    </row>
    <row r="1658" spans="2:5" ht="20.399999999999999" hidden="1">
      <c r="B1658" s="386" t="s">
        <v>52</v>
      </c>
      <c r="C1658" s="305" t="s">
        <v>386</v>
      </c>
      <c r="D1658" s="411">
        <f>(D1657+D1653+D1656+D1654)*9.25%</f>
        <v>0</v>
      </c>
      <c r="E1658" s="365"/>
    </row>
    <row r="1659" spans="2:5" ht="20.399999999999999" hidden="1">
      <c r="B1659" s="386" t="s">
        <v>54</v>
      </c>
      <c r="C1659" s="305" t="s">
        <v>55</v>
      </c>
      <c r="D1659" s="411">
        <f>(D1657+D1653+D1656+D1654)*0.5%</f>
        <v>0</v>
      </c>
      <c r="E1659" s="365"/>
    </row>
    <row r="1660" spans="2:5" ht="20.399999999999999" hidden="1">
      <c r="B1660" s="386" t="s">
        <v>58</v>
      </c>
      <c r="C1660" s="305" t="s">
        <v>59</v>
      </c>
      <c r="D1660" s="411">
        <f>(D1657+D1653+D1656+D1654)*5.42%</f>
        <v>0</v>
      </c>
      <c r="E1660" s="365"/>
    </row>
    <row r="1661" spans="2:5" ht="20.399999999999999" hidden="1">
      <c r="B1661" s="386" t="s">
        <v>60</v>
      </c>
      <c r="C1661" s="305" t="s">
        <v>61</v>
      </c>
      <c r="D1661" s="411">
        <f>(D1657+D1654+D1656+D1653)*3%</f>
        <v>0</v>
      </c>
      <c r="E1661" s="365"/>
    </row>
    <row r="1662" spans="2:5" ht="12" hidden="1">
      <c r="B1662" s="386" t="s">
        <v>62</v>
      </c>
      <c r="C1662" s="305" t="s">
        <v>63</v>
      </c>
      <c r="D1662" s="411">
        <f>(D1657+D1653+D1656+D1654)*1.5%</f>
        <v>0</v>
      </c>
      <c r="E1662" s="365"/>
    </row>
    <row r="1663" spans="2:5" ht="12" hidden="1">
      <c r="B1663" s="386" t="s">
        <v>358</v>
      </c>
      <c r="C1663" s="305" t="s">
        <v>359</v>
      </c>
      <c r="D1663" s="413">
        <v>0</v>
      </c>
      <c r="E1663" s="365"/>
    </row>
    <row r="1664" spans="2:5" ht="12" hidden="1">
      <c r="B1664" s="386" t="s">
        <v>76</v>
      </c>
      <c r="C1664" s="305" t="s">
        <v>77</v>
      </c>
      <c r="D1664" s="414">
        <v>0</v>
      </c>
      <c r="E1664" s="365"/>
    </row>
    <row r="1665" spans="1:5" ht="12" hidden="1">
      <c r="B1665" s="384"/>
      <c r="C1665" s="393" t="s">
        <v>265</v>
      </c>
      <c r="D1665" s="394">
        <f>SUM(D1652:D1664)</f>
        <v>0</v>
      </c>
      <c r="E1665" s="365"/>
    </row>
    <row r="1666" spans="1:5" ht="12" hidden="1">
      <c r="B1666" s="395"/>
      <c r="C1666" s="396"/>
      <c r="D1666" s="397"/>
      <c r="E1666" s="365"/>
    </row>
    <row r="1667" spans="1:5" ht="12" hidden="1">
      <c r="A1667" s="68"/>
      <c r="B1667" s="311"/>
      <c r="C1667" s="312"/>
      <c r="D1667" s="352"/>
      <c r="E1667" s="374"/>
    </row>
    <row r="1668" spans="1:5" ht="12" hidden="1">
      <c r="A1668" s="68"/>
      <c r="B1668" s="311"/>
      <c r="C1668" s="312"/>
      <c r="D1668" s="352"/>
      <c r="E1668" s="374"/>
    </row>
    <row r="1669" spans="1:5" ht="28.8" hidden="1" customHeight="1">
      <c r="A1669" s="68"/>
      <c r="B1669" s="316"/>
      <c r="C1669" s="457" t="s">
        <v>392</v>
      </c>
      <c r="D1669" s="368" t="s">
        <v>393</v>
      </c>
      <c r="E1669" s="374"/>
    </row>
    <row r="1670" spans="1:5" ht="12.6" hidden="1" customHeight="1">
      <c r="A1670" s="68"/>
      <c r="B1670" s="381"/>
      <c r="C1670" s="382"/>
      <c r="D1670" s="383"/>
      <c r="E1670" s="374"/>
    </row>
    <row r="1671" spans="1:5" ht="12.6" hidden="1" customHeight="1">
      <c r="A1671" s="68"/>
      <c r="B1671" s="384" t="s">
        <v>37</v>
      </c>
      <c r="C1671" s="318" t="s">
        <v>38</v>
      </c>
      <c r="D1671" s="385">
        <v>0</v>
      </c>
      <c r="E1671" s="374"/>
    </row>
    <row r="1672" spans="1:5" ht="12.6" hidden="1" customHeight="1">
      <c r="A1672" s="68"/>
      <c r="B1672" s="384" t="s">
        <v>227</v>
      </c>
      <c r="C1672" s="308" t="s">
        <v>228</v>
      </c>
      <c r="D1672" s="385">
        <v>0</v>
      </c>
      <c r="E1672" s="374"/>
    </row>
    <row r="1673" spans="1:5" ht="12" hidden="1">
      <c r="A1673" s="68"/>
      <c r="B1673" s="386" t="s">
        <v>45</v>
      </c>
      <c r="C1673" s="305" t="s">
        <v>46</v>
      </c>
      <c r="D1673" s="385">
        <f>(D1675+D1671+D1674)/12</f>
        <v>0</v>
      </c>
      <c r="E1673" s="374"/>
    </row>
    <row r="1674" spans="1:5" ht="12" hidden="1">
      <c r="A1674" s="68"/>
      <c r="B1674" s="384" t="s">
        <v>47</v>
      </c>
      <c r="C1674" s="318" t="s">
        <v>48</v>
      </c>
      <c r="D1674" s="385">
        <v>0</v>
      </c>
      <c r="E1674" s="374"/>
    </row>
    <row r="1675" spans="1:5" ht="12" hidden="1">
      <c r="A1675" s="68"/>
      <c r="B1675" s="386" t="s">
        <v>342</v>
      </c>
      <c r="C1675" s="305" t="s">
        <v>343</v>
      </c>
      <c r="D1675" s="385">
        <v>0</v>
      </c>
      <c r="E1675" s="374"/>
    </row>
    <row r="1676" spans="1:5" ht="20.399999999999999" hidden="1">
      <c r="A1676" s="68"/>
      <c r="B1676" s="386" t="s">
        <v>52</v>
      </c>
      <c r="C1676" s="305" t="s">
        <v>386</v>
      </c>
      <c r="D1676" s="385">
        <f>(D1675+D1671+D1674+D1672)*9.25%</f>
        <v>0</v>
      </c>
      <c r="E1676" s="374"/>
    </row>
    <row r="1677" spans="1:5" ht="20.399999999999999" hidden="1">
      <c r="A1677" s="68"/>
      <c r="B1677" s="386" t="s">
        <v>54</v>
      </c>
      <c r="C1677" s="305" t="s">
        <v>55</v>
      </c>
      <c r="D1677" s="385">
        <f>(D1675+D1671+D1674+D1672)*0.5%</f>
        <v>0</v>
      </c>
      <c r="E1677" s="374"/>
    </row>
    <row r="1678" spans="1:5" ht="20.399999999999999" hidden="1">
      <c r="A1678" s="68"/>
      <c r="B1678" s="386" t="s">
        <v>58</v>
      </c>
      <c r="C1678" s="305" t="s">
        <v>59</v>
      </c>
      <c r="D1678" s="385">
        <f>(D1675+D1671+D1674+D1672)*5.42%</f>
        <v>0</v>
      </c>
      <c r="E1678" s="374"/>
    </row>
    <row r="1679" spans="1:5" ht="20.399999999999999" hidden="1">
      <c r="A1679" s="68"/>
      <c r="B1679" s="386" t="s">
        <v>60</v>
      </c>
      <c r="C1679" s="305" t="s">
        <v>61</v>
      </c>
      <c r="D1679" s="385">
        <f>(D1675+D1672+D1674+D1671)*3%</f>
        <v>0</v>
      </c>
      <c r="E1679" s="374"/>
    </row>
    <row r="1680" spans="1:5" ht="12" hidden="1">
      <c r="A1680" s="68"/>
      <c r="B1680" s="386" t="s">
        <v>62</v>
      </c>
      <c r="C1680" s="305" t="s">
        <v>63</v>
      </c>
      <c r="D1680" s="385">
        <f>(D1675+D1671+D1674+D1672)*1.5%</f>
        <v>0</v>
      </c>
      <c r="E1680" s="374"/>
    </row>
    <row r="1681" spans="1:5" ht="12" hidden="1">
      <c r="A1681" s="68"/>
      <c r="B1681" s="386" t="s">
        <v>104</v>
      </c>
      <c r="C1681" s="305" t="s">
        <v>105</v>
      </c>
      <c r="D1681" s="385">
        <v>0</v>
      </c>
      <c r="E1681" s="374"/>
    </row>
    <row r="1682" spans="1:5" ht="12" hidden="1">
      <c r="A1682" s="68"/>
      <c r="B1682" s="386" t="s">
        <v>116</v>
      </c>
      <c r="C1682" s="305" t="s">
        <v>117</v>
      </c>
      <c r="D1682" s="385">
        <v>0</v>
      </c>
      <c r="E1682" s="374"/>
    </row>
    <row r="1683" spans="1:5" ht="12" hidden="1">
      <c r="A1683" s="68"/>
      <c r="B1683" s="386" t="s">
        <v>76</v>
      </c>
      <c r="C1683" s="305" t="s">
        <v>602</v>
      </c>
      <c r="D1683" s="385">
        <v>0</v>
      </c>
      <c r="E1683" s="374"/>
    </row>
    <row r="1684" spans="1:5" ht="12" hidden="1">
      <c r="A1684" s="68"/>
      <c r="B1684" s="386" t="s">
        <v>360</v>
      </c>
      <c r="C1684" s="305" t="s">
        <v>361</v>
      </c>
      <c r="D1684" s="385">
        <v>0</v>
      </c>
      <c r="E1684" s="374"/>
    </row>
    <row r="1685" spans="1:5" ht="12" hidden="1">
      <c r="A1685" s="68"/>
      <c r="B1685" s="386" t="s">
        <v>365</v>
      </c>
      <c r="C1685" s="305" t="s">
        <v>366</v>
      </c>
      <c r="D1685" s="413">
        <v>0</v>
      </c>
      <c r="E1685" s="374"/>
    </row>
    <row r="1686" spans="1:5" ht="12" hidden="1">
      <c r="A1686" s="68"/>
      <c r="B1686" s="386" t="s">
        <v>369</v>
      </c>
      <c r="C1686" s="305" t="s">
        <v>370</v>
      </c>
      <c r="D1686" s="413">
        <v>0</v>
      </c>
      <c r="E1686" s="374"/>
    </row>
    <row r="1687" spans="1:5" ht="12" hidden="1">
      <c r="A1687" s="68"/>
      <c r="B1687" s="386" t="s">
        <v>153</v>
      </c>
      <c r="C1687" s="305" t="s">
        <v>154</v>
      </c>
      <c r="D1687" s="413">
        <v>0</v>
      </c>
      <c r="E1687" s="374"/>
    </row>
    <row r="1688" spans="1:5" ht="12" hidden="1">
      <c r="A1688" s="68"/>
      <c r="B1688" s="386" t="s">
        <v>167</v>
      </c>
      <c r="C1688" s="305" t="s">
        <v>168</v>
      </c>
      <c r="D1688" s="414">
        <v>0</v>
      </c>
      <c r="E1688" s="374"/>
    </row>
    <row r="1689" spans="1:5" ht="12" hidden="1">
      <c r="B1689" s="384"/>
      <c r="C1689" s="393" t="s">
        <v>265</v>
      </c>
      <c r="D1689" s="394">
        <f>SUM(D1671:D1688)</f>
        <v>0</v>
      </c>
      <c r="E1689" s="374"/>
    </row>
    <row r="1690" spans="1:5" ht="12" hidden="1">
      <c r="B1690" s="395"/>
      <c r="C1690" s="396"/>
      <c r="D1690" s="397"/>
      <c r="E1690" s="374"/>
    </row>
    <row r="1691" spans="1:5" ht="12" hidden="1">
      <c r="B1691" s="327"/>
      <c r="C1691" s="318"/>
      <c r="D1691" s="328"/>
      <c r="E1691" s="374"/>
    </row>
    <row r="1692" spans="1:5" ht="12" hidden="1">
      <c r="B1692" s="327"/>
      <c r="C1692" s="318"/>
      <c r="D1692" s="328"/>
      <c r="E1692" s="374"/>
    </row>
    <row r="1693" spans="1:5" ht="12" hidden="1">
      <c r="B1693" s="327"/>
      <c r="C1693" s="318"/>
      <c r="D1693" s="328"/>
      <c r="E1693" s="374"/>
    </row>
    <row r="1694" spans="1:5" ht="12" hidden="1">
      <c r="B1694" s="327"/>
      <c r="C1694" s="318"/>
      <c r="D1694" s="328"/>
      <c r="E1694" s="374"/>
    </row>
    <row r="1695" spans="1:5" ht="12" hidden="1">
      <c r="B1695" s="327"/>
      <c r="C1695" s="318"/>
      <c r="D1695" s="328"/>
      <c r="E1695" s="374"/>
    </row>
    <row r="1696" spans="1:5" hidden="1">
      <c r="A1696" s="351"/>
      <c r="B1696" s="367" t="s">
        <v>603</v>
      </c>
      <c r="C1696" s="68"/>
      <c r="E1696" s="368" t="s">
        <v>397</v>
      </c>
    </row>
    <row r="1697" spans="1:5" hidden="1">
      <c r="A1697" s="351"/>
      <c r="C1697" s="369"/>
      <c r="E1697" s="68"/>
    </row>
    <row r="1698" spans="1:5" ht="13.2" hidden="1" customHeight="1">
      <c r="A1698" s="315" t="s">
        <v>23</v>
      </c>
      <c r="B1698" s="316" t="s">
        <v>24</v>
      </c>
      <c r="C1698" s="317" t="s">
        <v>25</v>
      </c>
      <c r="E1698" s="319">
        <f>+D1703+D1710+D1714+D1700</f>
        <v>0</v>
      </c>
    </row>
    <row r="1699" spans="1:5" hidden="1">
      <c r="B1699" s="316"/>
      <c r="C1699" s="320"/>
      <c r="E1699" s="68"/>
    </row>
    <row r="1700" spans="1:5" hidden="1">
      <c r="A1700" s="321" t="s">
        <v>26</v>
      </c>
      <c r="B1700" s="322" t="s">
        <v>35</v>
      </c>
      <c r="C1700" s="323" t="s">
        <v>36</v>
      </c>
      <c r="D1700" s="324">
        <f>+D1701</f>
        <v>0</v>
      </c>
      <c r="E1700" s="319"/>
    </row>
    <row r="1701" spans="1:5" hidden="1">
      <c r="A1701" s="326" t="s">
        <v>26</v>
      </c>
      <c r="B1701" s="327" t="s">
        <v>37</v>
      </c>
      <c r="C1701" s="318" t="s">
        <v>38</v>
      </c>
      <c r="D1701" s="328">
        <v>0</v>
      </c>
      <c r="E1701" s="319"/>
    </row>
    <row r="1702" spans="1:5" hidden="1">
      <c r="B1702" s="316"/>
      <c r="C1702" s="320"/>
      <c r="E1702" s="319"/>
    </row>
    <row r="1703" spans="1:5" ht="12" hidden="1" customHeight="1">
      <c r="A1703" s="370" t="s">
        <v>26</v>
      </c>
      <c r="B1703" s="331" t="s">
        <v>41</v>
      </c>
      <c r="C1703" s="332" t="s">
        <v>42</v>
      </c>
      <c r="D1703" s="353">
        <f>SUM(D1704:D1708)</f>
        <v>0</v>
      </c>
      <c r="E1703" s="319"/>
    </row>
    <row r="1704" spans="1:5" hidden="1">
      <c r="A1704" s="67" t="s">
        <v>26</v>
      </c>
      <c r="B1704" s="307" t="s">
        <v>43</v>
      </c>
      <c r="C1704" s="308" t="s">
        <v>44</v>
      </c>
      <c r="D1704" s="309">
        <v>0</v>
      </c>
      <c r="E1704" s="319"/>
    </row>
    <row r="1705" spans="1:5" hidden="1">
      <c r="A1705" s="337" t="s">
        <v>26</v>
      </c>
      <c r="B1705" s="307" t="s">
        <v>227</v>
      </c>
      <c r="C1705" s="308" t="s">
        <v>228</v>
      </c>
      <c r="D1705" s="309">
        <v>0</v>
      </c>
      <c r="E1705" s="319"/>
    </row>
    <row r="1706" spans="1:5" hidden="1">
      <c r="A1706" s="337" t="s">
        <v>26</v>
      </c>
      <c r="B1706" s="307" t="s">
        <v>45</v>
      </c>
      <c r="C1706" s="308" t="s">
        <v>46</v>
      </c>
      <c r="D1706" s="309">
        <f>+(+D1700+D1705+D1707+D1708+D1704)/12</f>
        <v>0</v>
      </c>
      <c r="E1706" s="319"/>
    </row>
    <row r="1707" spans="1:5" hidden="1">
      <c r="A1707" s="326" t="s">
        <v>26</v>
      </c>
      <c r="B1707" s="327" t="s">
        <v>47</v>
      </c>
      <c r="C1707" s="318" t="s">
        <v>48</v>
      </c>
      <c r="D1707" s="309">
        <v>0</v>
      </c>
      <c r="E1707" s="319"/>
    </row>
    <row r="1708" spans="1:5" hidden="1">
      <c r="A1708" s="67" t="s">
        <v>26</v>
      </c>
      <c r="B1708" s="307" t="s">
        <v>342</v>
      </c>
      <c r="C1708" s="308" t="s">
        <v>343</v>
      </c>
      <c r="D1708" s="309">
        <v>0</v>
      </c>
      <c r="E1708" s="319"/>
    </row>
    <row r="1709" spans="1:5" hidden="1">
      <c r="E1709" s="319"/>
    </row>
    <row r="1710" spans="1:5" ht="20.399999999999999" hidden="1">
      <c r="A1710" s="370" t="s">
        <v>49</v>
      </c>
      <c r="B1710" s="331" t="s">
        <v>50</v>
      </c>
      <c r="C1710" s="332" t="s">
        <v>51</v>
      </c>
      <c r="D1710" s="353">
        <f>SUM(D1711:D1712)</f>
        <v>0</v>
      </c>
      <c r="E1710" s="319"/>
    </row>
    <row r="1711" spans="1:5" ht="20.399999999999999" hidden="1">
      <c r="A1711" s="335" t="s">
        <v>49</v>
      </c>
      <c r="B1711" s="307" t="s">
        <v>52</v>
      </c>
      <c r="C1711" s="336" t="s">
        <v>262</v>
      </c>
      <c r="D1711" s="309">
        <f>+(+D1700+D1705+D1707+D1708+D1704)*9.25%</f>
        <v>0</v>
      </c>
      <c r="E1711" s="319"/>
    </row>
    <row r="1712" spans="1:5" ht="20.399999999999999" hidden="1">
      <c r="A1712" s="335" t="s">
        <v>49</v>
      </c>
      <c r="B1712" s="307" t="s">
        <v>54</v>
      </c>
      <c r="C1712" s="336" t="s">
        <v>55</v>
      </c>
      <c r="D1712" s="309">
        <f>+(+D1700+D1705+D1707+D1708+D1704)*0.5%</f>
        <v>0</v>
      </c>
      <c r="E1712" s="319"/>
    </row>
    <row r="1713" spans="1:5" hidden="1">
      <c r="E1713" s="319"/>
    </row>
    <row r="1714" spans="1:5" ht="20.399999999999999" hidden="1">
      <c r="A1714" s="370" t="s">
        <v>49</v>
      </c>
      <c r="B1714" s="331" t="s">
        <v>56</v>
      </c>
      <c r="C1714" s="332" t="s">
        <v>57</v>
      </c>
      <c r="D1714" s="353">
        <f>SUM(D1715:D1718)</f>
        <v>0</v>
      </c>
      <c r="E1714" s="319"/>
    </row>
    <row r="1715" spans="1:5" ht="20.399999999999999" hidden="1">
      <c r="A1715" s="335" t="s">
        <v>49</v>
      </c>
      <c r="B1715" s="307" t="s">
        <v>58</v>
      </c>
      <c r="C1715" s="336" t="s">
        <v>59</v>
      </c>
      <c r="D1715" s="309">
        <f>+(+D1700+D1705+D1707+D1708+D1704)*5.42%</f>
        <v>0</v>
      </c>
      <c r="E1715" s="319"/>
    </row>
    <row r="1716" spans="1:5" ht="20.399999999999999" hidden="1">
      <c r="A1716" s="335" t="s">
        <v>49</v>
      </c>
      <c r="B1716" s="307" t="s">
        <v>60</v>
      </c>
      <c r="C1716" s="336" t="s">
        <v>263</v>
      </c>
      <c r="D1716" s="309">
        <f>+(+D1700+D1705+D1707+D1708+D1704)*3%</f>
        <v>0</v>
      </c>
      <c r="E1716" s="319"/>
    </row>
    <row r="1717" spans="1:5" hidden="1">
      <c r="A1717" s="335" t="s">
        <v>49</v>
      </c>
      <c r="B1717" s="307" t="s">
        <v>62</v>
      </c>
      <c r="C1717" s="308" t="s">
        <v>63</v>
      </c>
      <c r="D1717" s="309">
        <f>+(+D1700+D1705+D1707+D1708+D1704)*1.5%</f>
        <v>0</v>
      </c>
      <c r="E1717" s="319"/>
    </row>
    <row r="1718" spans="1:5" ht="10.8" hidden="1" customHeight="1">
      <c r="A1718" s="351"/>
      <c r="C1718" s="369"/>
      <c r="E1718" s="319"/>
    </row>
    <row r="1719" spans="1:5" hidden="1">
      <c r="A1719" s="351"/>
      <c r="C1719" s="369"/>
      <c r="E1719" s="319"/>
    </row>
    <row r="1720" spans="1:5" hidden="1">
      <c r="A1720" s="315" t="s">
        <v>64</v>
      </c>
      <c r="B1720" s="316" t="s">
        <v>205</v>
      </c>
      <c r="C1720" s="317" t="s">
        <v>65</v>
      </c>
      <c r="D1720" s="318"/>
      <c r="E1720" s="319">
        <f>+D1722</f>
        <v>0</v>
      </c>
    </row>
    <row r="1721" spans="1:5" hidden="1">
      <c r="B1721" s="316"/>
      <c r="C1721" s="320"/>
      <c r="D1721" s="319"/>
      <c r="E1721" s="319"/>
    </row>
    <row r="1722" spans="1:5" hidden="1">
      <c r="A1722" s="321" t="s">
        <v>64</v>
      </c>
      <c r="B1722" s="331" t="s">
        <v>89</v>
      </c>
      <c r="C1722" s="332" t="s">
        <v>90</v>
      </c>
      <c r="D1722" s="353">
        <f>+D1723+D1724</f>
        <v>0</v>
      </c>
      <c r="E1722" s="328"/>
    </row>
    <row r="1723" spans="1:5" hidden="1">
      <c r="A1723" s="67" t="s">
        <v>64</v>
      </c>
      <c r="B1723" s="307" t="s">
        <v>207</v>
      </c>
      <c r="C1723" s="308" t="s">
        <v>216</v>
      </c>
      <c r="D1723" s="69">
        <v>0</v>
      </c>
      <c r="E1723" s="328"/>
    </row>
    <row r="1724" spans="1:5" hidden="1">
      <c r="A1724" s="351" t="s">
        <v>64</v>
      </c>
      <c r="B1724" s="327" t="s">
        <v>97</v>
      </c>
      <c r="C1724" s="318" t="s">
        <v>98</v>
      </c>
      <c r="D1724" s="328">
        <v>0</v>
      </c>
      <c r="E1724" s="328"/>
    </row>
    <row r="1725" spans="1:5" hidden="1">
      <c r="A1725" s="351"/>
      <c r="B1725" s="327"/>
      <c r="C1725" s="318"/>
      <c r="D1725" s="328"/>
      <c r="E1725" s="328"/>
    </row>
    <row r="1726" spans="1:5" hidden="1">
      <c r="A1726" s="351"/>
      <c r="B1726" s="338"/>
      <c r="C1726" s="356"/>
      <c r="D1726" s="328"/>
      <c r="E1726" s="68"/>
    </row>
    <row r="1727" spans="1:5" hidden="1">
      <c r="A1727" s="315">
        <v>2</v>
      </c>
      <c r="B1727" s="316">
        <v>5</v>
      </c>
      <c r="C1727" s="317" t="s">
        <v>157</v>
      </c>
      <c r="D1727" s="328"/>
      <c r="E1727" s="319">
        <f>+D1729</f>
        <v>0</v>
      </c>
    </row>
    <row r="1728" spans="1:5" hidden="1">
      <c r="B1728" s="316"/>
      <c r="C1728" s="320"/>
      <c r="D1728" s="328"/>
      <c r="E1728" s="68"/>
    </row>
    <row r="1729" spans="1:5" hidden="1">
      <c r="A1729" s="321" t="s">
        <v>158</v>
      </c>
      <c r="B1729" s="331" t="s">
        <v>159</v>
      </c>
      <c r="C1729" s="332" t="s">
        <v>160</v>
      </c>
      <c r="D1729" s="353">
        <f>+D1731+D1730</f>
        <v>0</v>
      </c>
      <c r="E1729" s="68"/>
    </row>
    <row r="1730" spans="1:5" hidden="1">
      <c r="A1730" s="67" t="s">
        <v>158</v>
      </c>
      <c r="B1730" s="307" t="s">
        <v>221</v>
      </c>
      <c r="C1730" s="308" t="s">
        <v>222</v>
      </c>
      <c r="D1730" s="328">
        <v>0</v>
      </c>
      <c r="E1730" s="68"/>
    </row>
    <row r="1731" spans="1:5" hidden="1">
      <c r="A1731" s="67" t="s">
        <v>158</v>
      </c>
      <c r="B1731" s="307" t="s">
        <v>169</v>
      </c>
      <c r="C1731" s="308" t="s">
        <v>170</v>
      </c>
      <c r="D1731" s="328">
        <v>0</v>
      </c>
      <c r="E1731" s="68"/>
    </row>
    <row r="1732" spans="1:5" hidden="1">
      <c r="A1732" s="315"/>
      <c r="B1732" s="316"/>
      <c r="C1732" s="317"/>
      <c r="D1732" s="328"/>
      <c r="E1732" s="68"/>
    </row>
    <row r="1733" spans="1:5" hidden="1">
      <c r="A1733" s="351"/>
      <c r="B1733" s="338"/>
      <c r="C1733" s="356"/>
      <c r="D1733" s="328"/>
      <c r="E1733" s="68"/>
    </row>
    <row r="1734" spans="1:5" ht="12" hidden="1">
      <c r="A1734" s="351"/>
      <c r="B1734" s="311"/>
      <c r="C1734" s="312" t="s">
        <v>604</v>
      </c>
      <c r="D1734" s="352"/>
      <c r="E1734" s="374">
        <f>SUM(E1698:E1732)</f>
        <v>0</v>
      </c>
    </row>
    <row r="1735" spans="1:5" hidden="1">
      <c r="B1735" s="311"/>
      <c r="E1735" s="68"/>
    </row>
    <row r="1736" spans="1:5" ht="12" hidden="1">
      <c r="B1736" s="311"/>
      <c r="E1736" s="365"/>
    </row>
    <row r="1737" spans="1:5" ht="12" hidden="1">
      <c r="B1737" s="311"/>
      <c r="E1737" s="365"/>
    </row>
    <row r="1738" spans="1:5" ht="12" hidden="1">
      <c r="B1738" s="311"/>
      <c r="E1738" s="365"/>
    </row>
    <row r="1739" spans="1:5" ht="12" hidden="1">
      <c r="B1739" s="311"/>
      <c r="E1739" s="365"/>
    </row>
    <row r="1740" spans="1:5" hidden="1">
      <c r="B1740" s="367" t="s">
        <v>605</v>
      </c>
      <c r="C1740" s="68"/>
      <c r="E1740" s="368" t="s">
        <v>402</v>
      </c>
    </row>
    <row r="1741" spans="1:5" hidden="1">
      <c r="C1741" s="369"/>
      <c r="E1741" s="68"/>
    </row>
    <row r="1742" spans="1:5" hidden="1">
      <c r="A1742" s="315" t="s">
        <v>23</v>
      </c>
      <c r="B1742" s="316" t="s">
        <v>24</v>
      </c>
      <c r="C1742" s="317" t="s">
        <v>25</v>
      </c>
      <c r="D1742" s="318"/>
      <c r="E1742" s="319">
        <f>+D1744+D1751+D1755</f>
        <v>0</v>
      </c>
    </row>
    <row r="1743" spans="1:5" hidden="1">
      <c r="B1743" s="316"/>
      <c r="C1743" s="320"/>
      <c r="D1743" s="318"/>
      <c r="E1743" s="68"/>
    </row>
    <row r="1744" spans="1:5" hidden="1">
      <c r="A1744" s="370" t="s">
        <v>26</v>
      </c>
      <c r="B1744" s="331" t="s">
        <v>41</v>
      </c>
      <c r="C1744" s="332" t="s">
        <v>42</v>
      </c>
      <c r="D1744" s="353">
        <f>SUM(D1745:D1749)</f>
        <v>0</v>
      </c>
      <c r="E1744" s="68"/>
    </row>
    <row r="1745" spans="1:5" hidden="1">
      <c r="A1745" s="67" t="s">
        <v>26</v>
      </c>
      <c r="B1745" s="307" t="s">
        <v>43</v>
      </c>
      <c r="C1745" s="308" t="s">
        <v>44</v>
      </c>
      <c r="D1745" s="69">
        <v>0</v>
      </c>
      <c r="E1745" s="319"/>
    </row>
    <row r="1746" spans="1:5" hidden="1">
      <c r="A1746" s="337" t="s">
        <v>26</v>
      </c>
      <c r="B1746" s="307" t="s">
        <v>227</v>
      </c>
      <c r="C1746" s="308" t="s">
        <v>228</v>
      </c>
      <c r="D1746" s="69">
        <v>0</v>
      </c>
      <c r="E1746" s="319"/>
    </row>
    <row r="1747" spans="1:5" hidden="1">
      <c r="A1747" s="337" t="s">
        <v>26</v>
      </c>
      <c r="B1747" s="307" t="s">
        <v>45</v>
      </c>
      <c r="C1747" s="308" t="s">
        <v>46</v>
      </c>
      <c r="D1747" s="309">
        <f>+(D1746+D1748+D1749+D1745)/12</f>
        <v>0</v>
      </c>
      <c r="E1747" s="319"/>
    </row>
    <row r="1748" spans="1:5" hidden="1">
      <c r="A1748" s="326" t="s">
        <v>26</v>
      </c>
      <c r="B1748" s="327" t="s">
        <v>47</v>
      </c>
      <c r="C1748" s="318" t="s">
        <v>48</v>
      </c>
      <c r="D1748" s="309">
        <v>0</v>
      </c>
      <c r="E1748" s="319"/>
    </row>
    <row r="1749" spans="1:5" hidden="1">
      <c r="A1749" s="67" t="s">
        <v>26</v>
      </c>
      <c r="B1749" s="307" t="s">
        <v>342</v>
      </c>
      <c r="C1749" s="308" t="s">
        <v>343</v>
      </c>
      <c r="D1749" s="69">
        <v>0</v>
      </c>
      <c r="E1749" s="319"/>
    </row>
    <row r="1750" spans="1:5" hidden="1">
      <c r="D1750" s="69"/>
      <c r="E1750" s="319"/>
    </row>
    <row r="1751" spans="1:5" ht="20.399999999999999" hidden="1">
      <c r="A1751" s="370" t="s">
        <v>49</v>
      </c>
      <c r="B1751" s="331" t="s">
        <v>50</v>
      </c>
      <c r="C1751" s="332" t="s">
        <v>51</v>
      </c>
      <c r="D1751" s="353">
        <f>SUM(D1752:D1753)</f>
        <v>0</v>
      </c>
      <c r="E1751" s="319"/>
    </row>
    <row r="1752" spans="1:5" ht="20.399999999999999" hidden="1">
      <c r="A1752" s="335" t="s">
        <v>49</v>
      </c>
      <c r="B1752" s="307" t="s">
        <v>52</v>
      </c>
      <c r="C1752" s="336" t="s">
        <v>262</v>
      </c>
      <c r="D1752" s="69">
        <f>+(D1746+D1748+D1749+D1745)*9.25%</f>
        <v>0</v>
      </c>
      <c r="E1752" s="319"/>
    </row>
    <row r="1753" spans="1:5" ht="20.399999999999999" hidden="1">
      <c r="A1753" s="335" t="s">
        <v>49</v>
      </c>
      <c r="B1753" s="307" t="s">
        <v>54</v>
      </c>
      <c r="C1753" s="336" t="s">
        <v>55</v>
      </c>
      <c r="D1753" s="69">
        <f>+(D1746+D1748+D1749+D1745)*0.5%</f>
        <v>0</v>
      </c>
      <c r="E1753" s="319"/>
    </row>
    <row r="1754" spans="1:5" hidden="1">
      <c r="D1754" s="69"/>
      <c r="E1754" s="319"/>
    </row>
    <row r="1755" spans="1:5" ht="20.399999999999999" hidden="1">
      <c r="A1755" s="370" t="s">
        <v>49</v>
      </c>
      <c r="B1755" s="331" t="s">
        <v>56</v>
      </c>
      <c r="C1755" s="332" t="s">
        <v>57</v>
      </c>
      <c r="D1755" s="353">
        <f>SUM(D1756:D1758)</f>
        <v>0</v>
      </c>
      <c r="E1755" s="319"/>
    </row>
    <row r="1756" spans="1:5" ht="20.399999999999999" hidden="1">
      <c r="A1756" s="335" t="s">
        <v>49</v>
      </c>
      <c r="B1756" s="307" t="s">
        <v>58</v>
      </c>
      <c r="C1756" s="336" t="s">
        <v>59</v>
      </c>
      <c r="D1756" s="69">
        <f>(D1749+D1745+D1748+D1746)*5.42%</f>
        <v>0</v>
      </c>
      <c r="E1756" s="319"/>
    </row>
    <row r="1757" spans="1:5" ht="20.399999999999999" hidden="1">
      <c r="A1757" s="335" t="s">
        <v>49</v>
      </c>
      <c r="B1757" s="307" t="s">
        <v>60</v>
      </c>
      <c r="C1757" s="336" t="s">
        <v>263</v>
      </c>
      <c r="D1757" s="69">
        <f>(D1749+D1746+D1748+D1745)*3%</f>
        <v>0</v>
      </c>
      <c r="E1757" s="319"/>
    </row>
    <row r="1758" spans="1:5" hidden="1">
      <c r="A1758" s="335" t="s">
        <v>49</v>
      </c>
      <c r="B1758" s="307" t="s">
        <v>62</v>
      </c>
      <c r="C1758" s="308" t="s">
        <v>63</v>
      </c>
      <c r="D1758" s="69">
        <f>(D1749+D1745+D1748+D1746)*1.5%</f>
        <v>0</v>
      </c>
      <c r="E1758" s="319"/>
    </row>
    <row r="1759" spans="1:5" hidden="1">
      <c r="A1759" s="335"/>
      <c r="D1759" s="69"/>
      <c r="E1759" s="319"/>
    </row>
    <row r="1760" spans="1:5" hidden="1">
      <c r="A1760" s="335"/>
      <c r="D1760" s="69"/>
      <c r="E1760" s="319"/>
    </row>
    <row r="1761" spans="1:5" hidden="1">
      <c r="A1761" s="345" t="s">
        <v>64</v>
      </c>
      <c r="B1761" s="311" t="s">
        <v>205</v>
      </c>
      <c r="C1761" s="442" t="s">
        <v>65</v>
      </c>
      <c r="D1761" s="69"/>
      <c r="E1761" s="319">
        <f>+D1763</f>
        <v>0</v>
      </c>
    </row>
    <row r="1762" spans="1:5" hidden="1">
      <c r="A1762" s="335"/>
      <c r="D1762" s="69"/>
      <c r="E1762" s="319"/>
    </row>
    <row r="1763" spans="1:5" hidden="1">
      <c r="A1763" s="331" t="s">
        <v>64</v>
      </c>
      <c r="B1763" s="331">
        <v>1.01</v>
      </c>
      <c r="C1763" s="332" t="s">
        <v>67</v>
      </c>
      <c r="D1763" s="353">
        <f>+D1764</f>
        <v>0</v>
      </c>
      <c r="E1763" s="319"/>
    </row>
    <row r="1764" spans="1:5" hidden="1">
      <c r="A1764" s="350" t="s">
        <v>64</v>
      </c>
      <c r="B1764" s="350" t="s">
        <v>70</v>
      </c>
      <c r="C1764" s="68" t="s">
        <v>71</v>
      </c>
      <c r="D1764" s="69"/>
      <c r="E1764" s="319"/>
    </row>
    <row r="1765" spans="1:5" hidden="1">
      <c r="A1765" s="335"/>
      <c r="D1765" s="69"/>
      <c r="E1765" s="319"/>
    </row>
    <row r="1766" spans="1:5" hidden="1">
      <c r="A1766" s="335"/>
      <c r="D1766" s="69"/>
      <c r="E1766" s="319"/>
    </row>
    <row r="1767" spans="1:5" hidden="1">
      <c r="A1767" s="345" t="s">
        <v>64</v>
      </c>
      <c r="B1767" s="311" t="s">
        <v>3</v>
      </c>
      <c r="C1767" s="442" t="s">
        <v>606</v>
      </c>
      <c r="D1767" s="352"/>
      <c r="E1767" s="352">
        <f>+D1776+D1772+D1769</f>
        <v>0</v>
      </c>
    </row>
    <row r="1768" spans="1:5" hidden="1">
      <c r="A1768" s="88"/>
      <c r="B1768" s="311"/>
      <c r="C1768" s="420"/>
      <c r="D1768" s="352"/>
      <c r="E1768" s="68"/>
    </row>
    <row r="1769" spans="1:5" hidden="1">
      <c r="A1769" s="331" t="s">
        <v>64</v>
      </c>
      <c r="B1769" s="331">
        <v>2.0099999999999998</v>
      </c>
      <c r="C1769" s="332" t="s">
        <v>398</v>
      </c>
      <c r="D1769" s="353">
        <f>SUM(D1770:D1770)</f>
        <v>0</v>
      </c>
      <c r="E1769" s="352"/>
    </row>
    <row r="1770" spans="1:5" hidden="1">
      <c r="A1770" s="350" t="s">
        <v>64</v>
      </c>
      <c r="B1770" s="350" t="s">
        <v>125</v>
      </c>
      <c r="C1770" s="68" t="s">
        <v>126</v>
      </c>
      <c r="D1770" s="69">
        <v>0</v>
      </c>
      <c r="E1770" s="352"/>
    </row>
    <row r="1771" spans="1:5" hidden="1">
      <c r="A1771" s="350"/>
      <c r="B1771" s="350"/>
      <c r="C1771" s="68"/>
      <c r="D1771" s="69"/>
      <c r="E1771" s="352"/>
    </row>
    <row r="1772" spans="1:5" hidden="1">
      <c r="A1772" s="331" t="s">
        <v>64</v>
      </c>
      <c r="B1772" s="331">
        <v>2.04</v>
      </c>
      <c r="C1772" s="332" t="s">
        <v>220</v>
      </c>
      <c r="D1772" s="353">
        <f>SUM(D1773:D1774)</f>
        <v>0</v>
      </c>
      <c r="E1772" s="352"/>
    </row>
    <row r="1773" spans="1:5" hidden="1">
      <c r="A1773" s="350" t="s">
        <v>64</v>
      </c>
      <c r="B1773" s="350" t="s">
        <v>141</v>
      </c>
      <c r="C1773" s="68" t="s">
        <v>142</v>
      </c>
      <c r="D1773" s="69">
        <v>0</v>
      </c>
      <c r="E1773" s="352"/>
    </row>
    <row r="1774" spans="1:5" hidden="1">
      <c r="A1774" s="350" t="s">
        <v>64</v>
      </c>
      <c r="B1774" s="350" t="s">
        <v>143</v>
      </c>
      <c r="C1774" s="68" t="s">
        <v>144</v>
      </c>
      <c r="D1774" s="69">
        <v>0</v>
      </c>
      <c r="E1774" s="352"/>
    </row>
    <row r="1775" spans="1:5" hidden="1">
      <c r="A1775" s="68"/>
      <c r="B1775" s="350"/>
      <c r="C1775" s="68"/>
      <c r="D1775" s="69"/>
      <c r="E1775" s="352"/>
    </row>
    <row r="1776" spans="1:5" hidden="1">
      <c r="A1776" s="331" t="s">
        <v>64</v>
      </c>
      <c r="B1776" s="331">
        <v>2.99</v>
      </c>
      <c r="C1776" s="332" t="s">
        <v>209</v>
      </c>
      <c r="D1776" s="353">
        <f>SUM(D1777:D1779)</f>
        <v>0</v>
      </c>
      <c r="E1776" s="352"/>
    </row>
    <row r="1777" spans="1:5" hidden="1">
      <c r="A1777" s="350" t="s">
        <v>64</v>
      </c>
      <c r="B1777" s="350" t="s">
        <v>151</v>
      </c>
      <c r="C1777" s="68" t="s">
        <v>152</v>
      </c>
      <c r="D1777" s="69">
        <v>0</v>
      </c>
      <c r="E1777" s="352"/>
    </row>
    <row r="1778" spans="1:5" hidden="1">
      <c r="A1778" s="350" t="s">
        <v>64</v>
      </c>
      <c r="B1778" s="350" t="s">
        <v>153</v>
      </c>
      <c r="C1778" s="68" t="s">
        <v>154</v>
      </c>
      <c r="D1778" s="69">
        <v>0</v>
      </c>
      <c r="E1778" s="352"/>
    </row>
    <row r="1779" spans="1:5" hidden="1">
      <c r="A1779" s="350" t="s">
        <v>64</v>
      </c>
      <c r="B1779" s="350" t="s">
        <v>155</v>
      </c>
      <c r="C1779" s="68" t="s">
        <v>156</v>
      </c>
      <c r="D1779" s="69">
        <v>0</v>
      </c>
      <c r="E1779" s="443"/>
    </row>
    <row r="1780" spans="1:5" hidden="1">
      <c r="A1780" s="350"/>
      <c r="B1780" s="458"/>
      <c r="C1780" s="63"/>
      <c r="D1780" s="97"/>
      <c r="E1780" s="69"/>
    </row>
    <row r="1781" spans="1:5" hidden="1">
      <c r="A1781" s="350"/>
      <c r="D1781" s="69"/>
      <c r="E1781" s="352"/>
    </row>
    <row r="1782" spans="1:5" hidden="1">
      <c r="A1782" s="345">
        <v>2</v>
      </c>
      <c r="B1782" s="345">
        <v>5</v>
      </c>
      <c r="C1782" s="346" t="s">
        <v>157</v>
      </c>
      <c r="D1782" s="352"/>
      <c r="E1782" s="352">
        <f>+D1784</f>
        <v>0</v>
      </c>
    </row>
    <row r="1783" spans="1:5" hidden="1">
      <c r="A1783" s="68"/>
      <c r="B1783" s="350"/>
      <c r="C1783" s="68"/>
      <c r="D1783" s="69"/>
      <c r="E1783" s="68"/>
    </row>
    <row r="1784" spans="1:5" hidden="1">
      <c r="A1784" s="331" t="s">
        <v>158</v>
      </c>
      <c r="B1784" s="331">
        <v>5.01</v>
      </c>
      <c r="C1784" s="332" t="s">
        <v>584</v>
      </c>
      <c r="D1784" s="353">
        <f>SUM(D1785:D1786)</f>
        <v>0</v>
      </c>
      <c r="E1784" s="69"/>
    </row>
    <row r="1785" spans="1:5" hidden="1">
      <c r="A1785" s="307" t="s">
        <v>158</v>
      </c>
      <c r="B1785" s="307" t="s">
        <v>221</v>
      </c>
      <c r="C1785" s="336" t="s">
        <v>222</v>
      </c>
      <c r="D1785" s="69">
        <v>0</v>
      </c>
      <c r="E1785" s="352"/>
    </row>
    <row r="1786" spans="1:5" hidden="1">
      <c r="A1786" s="350" t="s">
        <v>158</v>
      </c>
      <c r="B1786" s="350" t="s">
        <v>169</v>
      </c>
      <c r="C1786" s="68" t="s">
        <v>170</v>
      </c>
      <c r="D1786" s="69">
        <v>0</v>
      </c>
      <c r="E1786" s="352"/>
    </row>
    <row r="1787" spans="1:5" hidden="1">
      <c r="A1787" s="350"/>
      <c r="B1787" s="350"/>
      <c r="C1787" s="68"/>
      <c r="D1787" s="69"/>
      <c r="E1787" s="459"/>
    </row>
    <row r="1788" spans="1:5" hidden="1">
      <c r="A1788" s="350"/>
      <c r="B1788" s="350"/>
      <c r="C1788" s="68"/>
      <c r="D1788" s="69"/>
      <c r="E1788" s="434"/>
    </row>
    <row r="1789" spans="1:5" ht="12" hidden="1">
      <c r="B1789" s="311"/>
      <c r="C1789" s="312" t="s">
        <v>607</v>
      </c>
      <c r="D1789" s="352"/>
      <c r="E1789" s="374">
        <f>SUM(E1742:E1787)</f>
        <v>0</v>
      </c>
    </row>
    <row r="1790" spans="1:5" ht="12">
      <c r="B1790" s="311"/>
      <c r="E1790" s="365"/>
    </row>
    <row r="1791" spans="1:5" ht="12" hidden="1">
      <c r="B1791" s="311"/>
      <c r="E1791" s="365"/>
    </row>
    <row r="1792" spans="1:5">
      <c r="B1792" s="311"/>
      <c r="E1792" s="68"/>
    </row>
    <row r="1793" spans="1:5">
      <c r="B1793" s="460"/>
      <c r="C1793" s="311" t="s">
        <v>406</v>
      </c>
      <c r="E1793" s="352">
        <f>+E196+E273+E350+E393+E488+E624+E729+E976+E1132+E1213+E1258+E1359+E1425+E1542+E1734+E1789</f>
        <v>221957365.00272366</v>
      </c>
    </row>
    <row r="1794" spans="1:5">
      <c r="B1794" s="461"/>
      <c r="C1794" s="462"/>
      <c r="D1794" s="463"/>
    </row>
    <row r="1795" spans="1:5">
      <c r="B1795" s="461"/>
      <c r="C1795" s="462"/>
      <c r="D1795" s="463"/>
      <c r="E1795" s="463"/>
    </row>
    <row r="1796" spans="1:5">
      <c r="B1796" s="461"/>
      <c r="C1796" s="462"/>
      <c r="D1796" s="463"/>
      <c r="E1796" s="463"/>
    </row>
    <row r="1797" spans="1:5">
      <c r="B1797" s="461"/>
      <c r="C1797" s="462"/>
      <c r="D1797" s="463"/>
      <c r="E1797" s="463"/>
    </row>
    <row r="1798" spans="1:5">
      <c r="B1798" s="461"/>
      <c r="C1798" s="462"/>
      <c r="D1798" s="463"/>
      <c r="E1798" s="463"/>
    </row>
    <row r="1799" spans="1:5">
      <c r="B1799" s="461"/>
      <c r="C1799" s="462"/>
      <c r="D1799" s="463"/>
      <c r="E1799" s="463"/>
    </row>
    <row r="1800" spans="1:5">
      <c r="B1800" s="461"/>
      <c r="C1800" s="462"/>
      <c r="D1800" s="463"/>
      <c r="E1800" s="463"/>
    </row>
    <row r="1801" spans="1:5">
      <c r="B1801" s="461"/>
      <c r="C1801" s="462"/>
      <c r="D1801" s="463"/>
      <c r="E1801" s="463"/>
    </row>
    <row r="1802" spans="1:5">
      <c r="B1802" s="461"/>
      <c r="C1802" s="462"/>
      <c r="D1802" s="463"/>
      <c r="E1802" s="463"/>
    </row>
    <row r="1803" spans="1:5" ht="12" hidden="1" customHeight="1">
      <c r="B1803" s="461"/>
      <c r="C1803" s="462"/>
      <c r="D1803" s="463"/>
    </row>
    <row r="1804" spans="1:5" ht="12">
      <c r="A1804" s="464" t="s">
        <v>407</v>
      </c>
      <c r="B1804" s="313"/>
      <c r="C1804" s="313"/>
    </row>
    <row r="1805" spans="1:5" ht="12">
      <c r="A1805" s="313"/>
      <c r="B1805" s="313"/>
      <c r="C1805" s="313"/>
    </row>
    <row r="1806" spans="1:5">
      <c r="B1806" s="311"/>
    </row>
    <row r="1807" spans="1:5" hidden="1">
      <c r="A1807" s="351"/>
      <c r="B1807" s="367" t="s">
        <v>408</v>
      </c>
      <c r="C1807" s="420" t="s">
        <v>608</v>
      </c>
      <c r="D1807" s="352"/>
      <c r="E1807" s="352"/>
    </row>
    <row r="1808" spans="1:5" hidden="1">
      <c r="A1808" s="351"/>
      <c r="B1808" s="367"/>
      <c r="C1808" s="420"/>
      <c r="D1808" s="352"/>
      <c r="E1808" s="352"/>
    </row>
    <row r="1809" spans="1:5" hidden="1">
      <c r="A1809" s="351"/>
      <c r="B1809" s="367"/>
      <c r="C1809" s="420"/>
      <c r="D1809" s="352"/>
      <c r="E1809" s="352"/>
    </row>
    <row r="1810" spans="1:5" hidden="1">
      <c r="A1810" s="351"/>
      <c r="B1810" s="312" t="s">
        <v>440</v>
      </c>
      <c r="C1810" s="465" t="s">
        <v>609</v>
      </c>
      <c r="D1810" s="466" t="s">
        <v>610</v>
      </c>
      <c r="E1810" s="454" t="s">
        <v>611</v>
      </c>
    </row>
    <row r="1811" spans="1:5" hidden="1">
      <c r="B1811" s="311"/>
    </row>
    <row r="1812" spans="1:5" hidden="1">
      <c r="A1812" s="351" t="s">
        <v>64</v>
      </c>
      <c r="B1812" s="311" t="s">
        <v>205</v>
      </c>
      <c r="C1812" s="442" t="s">
        <v>65</v>
      </c>
      <c r="D1812" s="69"/>
      <c r="E1812" s="352">
        <f>+D1814</f>
        <v>0</v>
      </c>
    </row>
    <row r="1813" spans="1:5" hidden="1">
      <c r="B1813" s="367"/>
      <c r="C1813" s="367"/>
      <c r="D1813" s="69"/>
      <c r="E1813" s="352"/>
    </row>
    <row r="1814" spans="1:5" hidden="1">
      <c r="A1814" s="347" t="s">
        <v>64</v>
      </c>
      <c r="B1814" s="467" t="s">
        <v>251</v>
      </c>
      <c r="C1814" s="468" t="s">
        <v>103</v>
      </c>
      <c r="D1814" s="349">
        <f>SUM(D1815:D1816)</f>
        <v>0</v>
      </c>
      <c r="E1814" s="469"/>
    </row>
    <row r="1815" spans="1:5" hidden="1">
      <c r="A1815" s="67" t="s">
        <v>64</v>
      </c>
      <c r="B1815" s="307" t="s">
        <v>104</v>
      </c>
      <c r="C1815" s="305" t="s">
        <v>105</v>
      </c>
      <c r="D1815" s="69">
        <v>0</v>
      </c>
      <c r="E1815" s="69"/>
    </row>
    <row r="1816" spans="1:5" hidden="1">
      <c r="A1816" s="67" t="s">
        <v>64</v>
      </c>
      <c r="B1816" s="307" t="s">
        <v>252</v>
      </c>
      <c r="C1816" s="308" t="s">
        <v>253</v>
      </c>
      <c r="D1816" s="69">
        <v>0</v>
      </c>
      <c r="E1816" s="69"/>
    </row>
    <row r="1817" spans="1:5" hidden="1">
      <c r="A1817" s="351"/>
      <c r="E1817" s="470"/>
    </row>
    <row r="1818" spans="1:5" hidden="1">
      <c r="A1818" s="351"/>
      <c r="B1818" s="471"/>
      <c r="C1818" s="367"/>
      <c r="E1818" s="470"/>
    </row>
    <row r="1819" spans="1:5" ht="12" hidden="1">
      <c r="A1819" s="351"/>
      <c r="B1819" s="471"/>
      <c r="C1819" s="312" t="s">
        <v>612</v>
      </c>
      <c r="E1819" s="472">
        <f>SUM(E1811:E1818)</f>
        <v>0</v>
      </c>
    </row>
    <row r="1820" spans="1:5" hidden="1">
      <c r="B1820" s="311"/>
    </row>
    <row r="1821" spans="1:5" hidden="1">
      <c r="B1821" s="311"/>
    </row>
    <row r="1822" spans="1:5" hidden="1">
      <c r="B1822" s="311"/>
      <c r="C1822" s="311" t="s">
        <v>419</v>
      </c>
      <c r="E1822" s="319">
        <f>+E1819</f>
        <v>0</v>
      </c>
    </row>
    <row r="1823" spans="1:5" hidden="1">
      <c r="B1823" s="311"/>
    </row>
    <row r="1824" spans="1:5" hidden="1">
      <c r="B1824" s="311"/>
    </row>
    <row r="1825" spans="1:5" hidden="1">
      <c r="B1825" s="311"/>
    </row>
    <row r="1826" spans="1:5" hidden="1">
      <c r="B1826" s="311"/>
    </row>
    <row r="1827" spans="1:5" hidden="1">
      <c r="B1827" s="367"/>
    </row>
    <row r="1828" spans="1:5" hidden="1">
      <c r="B1828" s="367" t="s">
        <v>613</v>
      </c>
      <c r="C1828" s="420" t="s">
        <v>614</v>
      </c>
    </row>
    <row r="1829" spans="1:5" hidden="1">
      <c r="B1829" s="311"/>
      <c r="C1829" s="320"/>
    </row>
    <row r="1830" spans="1:5" hidden="1">
      <c r="B1830" s="311"/>
      <c r="C1830" s="320"/>
      <c r="E1830" s="68"/>
    </row>
    <row r="1831" spans="1:5" hidden="1">
      <c r="B1831" s="311" t="s">
        <v>422</v>
      </c>
      <c r="C1831" s="473" t="s">
        <v>615</v>
      </c>
      <c r="D1831" s="470" t="s">
        <v>616</v>
      </c>
      <c r="E1831" s="368" t="s">
        <v>425</v>
      </c>
    </row>
    <row r="1832" spans="1:5" hidden="1">
      <c r="B1832" s="311"/>
      <c r="C1832" s="367"/>
      <c r="D1832" s="470"/>
      <c r="E1832" s="68"/>
    </row>
    <row r="1833" spans="1:5" hidden="1">
      <c r="A1833" s="351" t="s">
        <v>23</v>
      </c>
      <c r="B1833" s="311" t="s">
        <v>24</v>
      </c>
      <c r="C1833" s="420" t="s">
        <v>617</v>
      </c>
      <c r="D1833" s="68"/>
      <c r="E1833" s="352">
        <f>+D1842+D1849+D1853+D1835+D1839</f>
        <v>0</v>
      </c>
    </row>
    <row r="1834" spans="1:5" hidden="1">
      <c r="A1834" s="351"/>
      <c r="B1834" s="311"/>
      <c r="C1834" s="420"/>
      <c r="D1834" s="352"/>
      <c r="E1834" s="352"/>
    </row>
    <row r="1835" spans="1:5" hidden="1">
      <c r="A1835" s="370" t="s">
        <v>26</v>
      </c>
      <c r="B1835" s="322" t="s">
        <v>27</v>
      </c>
      <c r="C1835" s="323" t="s">
        <v>28</v>
      </c>
      <c r="D1835" s="324">
        <f>SUM(D1836:D1837)</f>
        <v>0</v>
      </c>
      <c r="E1835" s="352"/>
    </row>
    <row r="1836" spans="1:5" hidden="1">
      <c r="A1836" s="67" t="s">
        <v>26</v>
      </c>
      <c r="B1836" s="327" t="s">
        <v>29</v>
      </c>
      <c r="C1836" s="318" t="s">
        <v>30</v>
      </c>
      <c r="D1836" s="328">
        <v>0</v>
      </c>
      <c r="E1836" s="352"/>
    </row>
    <row r="1837" spans="1:5" hidden="1">
      <c r="A1837" s="67" t="s">
        <v>26</v>
      </c>
      <c r="B1837" s="327" t="s">
        <v>33</v>
      </c>
      <c r="C1837" s="318" t="s">
        <v>34</v>
      </c>
      <c r="D1837" s="328">
        <v>0</v>
      </c>
      <c r="E1837" s="352"/>
    </row>
    <row r="1838" spans="1:5" hidden="1">
      <c r="A1838" s="351"/>
      <c r="B1838" s="311"/>
      <c r="C1838" s="420"/>
      <c r="D1838" s="352"/>
      <c r="E1838" s="352"/>
    </row>
    <row r="1839" spans="1:5" hidden="1">
      <c r="A1839" s="321" t="s">
        <v>26</v>
      </c>
      <c r="B1839" s="357" t="s">
        <v>35</v>
      </c>
      <c r="C1839" s="358" t="s">
        <v>36</v>
      </c>
      <c r="D1839" s="324">
        <f>+D1840</f>
        <v>0</v>
      </c>
      <c r="E1839" s="352"/>
    </row>
    <row r="1840" spans="1:5" hidden="1">
      <c r="A1840" s="337" t="s">
        <v>26</v>
      </c>
      <c r="B1840" s="338" t="s">
        <v>37</v>
      </c>
      <c r="C1840" s="318" t="s">
        <v>38</v>
      </c>
      <c r="D1840" s="328">
        <v>0</v>
      </c>
      <c r="E1840" s="352"/>
    </row>
    <row r="1841" spans="1:5" hidden="1">
      <c r="A1841" s="351"/>
      <c r="B1841" s="311"/>
      <c r="C1841" s="420"/>
      <c r="D1841" s="352"/>
      <c r="E1841" s="352"/>
    </row>
    <row r="1842" spans="1:5" hidden="1">
      <c r="A1842" s="370" t="s">
        <v>26</v>
      </c>
      <c r="B1842" s="331" t="s">
        <v>41</v>
      </c>
      <c r="C1842" s="342" t="s">
        <v>42</v>
      </c>
      <c r="D1842" s="353">
        <f>SUM(D1843:D1847)</f>
        <v>0</v>
      </c>
      <c r="E1842" s="352"/>
    </row>
    <row r="1843" spans="1:5" hidden="1">
      <c r="A1843" s="67" t="s">
        <v>26</v>
      </c>
      <c r="B1843" s="307" t="s">
        <v>43</v>
      </c>
      <c r="C1843" s="308" t="s">
        <v>44</v>
      </c>
      <c r="D1843" s="69">
        <v>0</v>
      </c>
      <c r="E1843" s="352"/>
    </row>
    <row r="1844" spans="1:5" hidden="1">
      <c r="A1844" s="67" t="s">
        <v>26</v>
      </c>
      <c r="B1844" s="307" t="s">
        <v>227</v>
      </c>
      <c r="C1844" s="308" t="s">
        <v>228</v>
      </c>
      <c r="D1844" s="69">
        <v>0</v>
      </c>
      <c r="E1844" s="69"/>
    </row>
    <row r="1845" spans="1:5" hidden="1">
      <c r="A1845" s="67" t="s">
        <v>26</v>
      </c>
      <c r="B1845" s="307" t="s">
        <v>45</v>
      </c>
      <c r="C1845" s="308" t="s">
        <v>46</v>
      </c>
      <c r="D1845" s="69">
        <f>+(D1835++D1839+D1843+D1844+D1846+D1847)/12</f>
        <v>0</v>
      </c>
      <c r="E1845" s="69"/>
    </row>
    <row r="1846" spans="1:5" hidden="1">
      <c r="A1846" s="326" t="s">
        <v>26</v>
      </c>
      <c r="B1846" s="327" t="s">
        <v>47</v>
      </c>
      <c r="C1846" s="318" t="s">
        <v>48</v>
      </c>
      <c r="D1846" s="69">
        <v>0</v>
      </c>
      <c r="E1846" s="69"/>
    </row>
    <row r="1847" spans="1:5" hidden="1">
      <c r="A1847" s="67" t="s">
        <v>26</v>
      </c>
      <c r="B1847" s="307" t="s">
        <v>342</v>
      </c>
      <c r="C1847" s="308" t="s">
        <v>343</v>
      </c>
      <c r="D1847" s="69">
        <v>0</v>
      </c>
      <c r="E1847" s="69"/>
    </row>
    <row r="1848" spans="1:5" s="305" customFormat="1" hidden="1">
      <c r="A1848" s="351"/>
      <c r="B1848" s="307"/>
      <c r="C1848" s="308"/>
      <c r="D1848" s="69"/>
      <c r="E1848" s="352"/>
    </row>
    <row r="1849" spans="1:5" ht="20.399999999999999" hidden="1">
      <c r="A1849" s="347" t="s">
        <v>49</v>
      </c>
      <c r="B1849" s="348" t="s">
        <v>50</v>
      </c>
      <c r="C1849" s="332" t="s">
        <v>403</v>
      </c>
      <c r="D1849" s="349">
        <f>SUM(D1850:D1851)</f>
        <v>0</v>
      </c>
      <c r="E1849" s="474"/>
    </row>
    <row r="1850" spans="1:5" ht="20.399999999999999" hidden="1">
      <c r="A1850" s="67" t="s">
        <v>49</v>
      </c>
      <c r="B1850" s="307" t="s">
        <v>52</v>
      </c>
      <c r="C1850" s="336" t="s">
        <v>262</v>
      </c>
      <c r="D1850" s="69">
        <f>+(D1835++D1839+D1843+D1844+D1846+D1847)*9.25%</f>
        <v>0</v>
      </c>
      <c r="E1850" s="69"/>
    </row>
    <row r="1851" spans="1:5" ht="20.399999999999999" hidden="1">
      <c r="A1851" s="67" t="s">
        <v>49</v>
      </c>
      <c r="B1851" s="307" t="s">
        <v>54</v>
      </c>
      <c r="C1851" s="336" t="s">
        <v>55</v>
      </c>
      <c r="D1851" s="69">
        <f>+(D1835++D1839+D1843+D1844+D1846+D1847)*0.5%</f>
        <v>0</v>
      </c>
      <c r="E1851" s="69"/>
    </row>
    <row r="1852" spans="1:5" s="305" customFormat="1" hidden="1">
      <c r="A1852" s="351"/>
      <c r="B1852" s="307"/>
      <c r="C1852" s="308"/>
      <c r="D1852" s="69"/>
      <c r="E1852" s="352"/>
    </row>
    <row r="1853" spans="1:5" ht="20.399999999999999" hidden="1">
      <c r="A1853" s="347" t="s">
        <v>49</v>
      </c>
      <c r="B1853" s="348" t="s">
        <v>56</v>
      </c>
      <c r="C1853" s="332" t="s">
        <v>57</v>
      </c>
      <c r="D1853" s="349">
        <f>SUM(D1854:D1856)</f>
        <v>0</v>
      </c>
      <c r="E1853" s="469"/>
    </row>
    <row r="1854" spans="1:5" ht="20.399999999999999" hidden="1">
      <c r="A1854" s="67" t="s">
        <v>49</v>
      </c>
      <c r="B1854" s="307" t="s">
        <v>58</v>
      </c>
      <c r="C1854" s="336" t="s">
        <v>59</v>
      </c>
      <c r="D1854" s="69">
        <f>+(D1835++D1839+D1843+D1844+D1846+D1847)*5.42%</f>
        <v>0</v>
      </c>
      <c r="E1854" s="69"/>
    </row>
    <row r="1855" spans="1:5" ht="20.399999999999999" hidden="1">
      <c r="A1855" s="67" t="s">
        <v>49</v>
      </c>
      <c r="B1855" s="307" t="s">
        <v>60</v>
      </c>
      <c r="C1855" s="336" t="s">
        <v>404</v>
      </c>
      <c r="D1855" s="69">
        <f>+(D1835++D1839+D1843+D1844+D1846+D1847)*3%</f>
        <v>0</v>
      </c>
      <c r="E1855" s="69"/>
    </row>
    <row r="1856" spans="1:5" hidden="1">
      <c r="A1856" s="67" t="s">
        <v>49</v>
      </c>
      <c r="B1856" s="307" t="s">
        <v>62</v>
      </c>
      <c r="C1856" s="308" t="s">
        <v>63</v>
      </c>
      <c r="D1856" s="69">
        <f>+(D1835++D1839+D1843+D1844+D1846+D1847)*1.5%</f>
        <v>0</v>
      </c>
      <c r="E1856" s="368"/>
    </row>
    <row r="1857" spans="1:5" hidden="1">
      <c r="B1857" s="311"/>
      <c r="C1857" s="367"/>
      <c r="D1857" s="470"/>
    </row>
    <row r="1858" spans="1:5" hidden="1">
      <c r="B1858" s="311"/>
      <c r="E1858" s="68"/>
    </row>
    <row r="1859" spans="1:5" hidden="1">
      <c r="A1859" s="341" t="s">
        <v>64</v>
      </c>
      <c r="B1859" s="316" t="s">
        <v>205</v>
      </c>
      <c r="C1859" s="317" t="s">
        <v>65</v>
      </c>
      <c r="D1859" s="340"/>
      <c r="E1859" s="319">
        <f>+D1861</f>
        <v>0</v>
      </c>
    </row>
    <row r="1860" spans="1:5" hidden="1">
      <c r="A1860" s="337"/>
      <c r="B1860" s="338"/>
      <c r="C1860" s="339"/>
      <c r="D1860" s="340"/>
      <c r="E1860" s="325"/>
    </row>
    <row r="1861" spans="1:5" hidden="1">
      <c r="A1861" s="330" t="s">
        <v>64</v>
      </c>
      <c r="B1861" s="331" t="s">
        <v>99</v>
      </c>
      <c r="C1861" s="342" t="s">
        <v>100</v>
      </c>
      <c r="D1861" s="324">
        <f>+D1862</f>
        <v>0</v>
      </c>
      <c r="E1861" s="325"/>
    </row>
    <row r="1862" spans="1:5" hidden="1">
      <c r="A1862" s="337" t="s">
        <v>64</v>
      </c>
      <c r="B1862" s="338" t="s">
        <v>101</v>
      </c>
      <c r="C1862" s="336" t="s">
        <v>102</v>
      </c>
      <c r="D1862" s="340">
        <v>0</v>
      </c>
    </row>
    <row r="1863" spans="1:5" hidden="1">
      <c r="B1863" s="350"/>
    </row>
    <row r="1864" spans="1:5" hidden="1">
      <c r="B1864" s="350"/>
      <c r="E1864" s="68"/>
    </row>
    <row r="1865" spans="1:5" hidden="1">
      <c r="A1865" s="351">
        <v>2</v>
      </c>
      <c r="B1865" s="345" t="s">
        <v>451</v>
      </c>
      <c r="C1865" s="346" t="s">
        <v>157</v>
      </c>
      <c r="E1865" s="319">
        <f>+D1867+D1870</f>
        <v>0</v>
      </c>
    </row>
    <row r="1866" spans="1:5" hidden="1">
      <c r="B1866" s="311"/>
    </row>
    <row r="1867" spans="1:5" hidden="1">
      <c r="A1867" s="330" t="s">
        <v>158</v>
      </c>
      <c r="B1867" s="331" t="s">
        <v>159</v>
      </c>
      <c r="C1867" s="332" t="s">
        <v>160</v>
      </c>
      <c r="D1867" s="353">
        <f>+D1868</f>
        <v>0</v>
      </c>
    </row>
    <row r="1868" spans="1:5" hidden="1">
      <c r="A1868" s="67" t="s">
        <v>158</v>
      </c>
      <c r="B1868" s="350" t="s">
        <v>161</v>
      </c>
      <c r="C1868" s="308" t="s">
        <v>162</v>
      </c>
      <c r="D1868" s="309">
        <v>0</v>
      </c>
    </row>
    <row r="1869" spans="1:5" hidden="1">
      <c r="B1869" s="311"/>
    </row>
    <row r="1870" spans="1:5" hidden="1">
      <c r="A1870" s="330"/>
      <c r="B1870" s="331" t="s">
        <v>171</v>
      </c>
      <c r="C1870" s="332" t="s">
        <v>172</v>
      </c>
      <c r="D1870" s="353">
        <f>+D1871</f>
        <v>0</v>
      </c>
    </row>
    <row r="1871" spans="1:5" hidden="1">
      <c r="A1871" s="67" t="s">
        <v>229</v>
      </c>
      <c r="B1871" s="350" t="s">
        <v>230</v>
      </c>
      <c r="C1871" s="308" t="s">
        <v>618</v>
      </c>
      <c r="D1871" s="309">
        <v>0</v>
      </c>
    </row>
    <row r="1872" spans="1:5" ht="9.6" hidden="1" customHeight="1">
      <c r="B1872" s="350"/>
      <c r="E1872" s="368"/>
    </row>
    <row r="1873" spans="1:5" hidden="1">
      <c r="B1873" s="311"/>
      <c r="C1873" s="367"/>
      <c r="D1873" s="470"/>
      <c r="E1873" s="68"/>
    </row>
    <row r="1874" spans="1:5" ht="12" hidden="1">
      <c r="B1874" s="311"/>
      <c r="C1874" s="312" t="s">
        <v>619</v>
      </c>
      <c r="E1874" s="374">
        <f>SUM(E1833:E1872)</f>
        <v>0</v>
      </c>
    </row>
    <row r="1875" spans="1:5" ht="12" hidden="1">
      <c r="B1875" s="311"/>
      <c r="C1875" s="312"/>
      <c r="E1875" s="374"/>
    </row>
    <row r="1876" spans="1:5" ht="12" hidden="1">
      <c r="B1876" s="311"/>
      <c r="C1876" s="312"/>
      <c r="E1876" s="374"/>
    </row>
    <row r="1877" spans="1:5" ht="12" hidden="1">
      <c r="B1877" s="311"/>
      <c r="C1877" s="312"/>
      <c r="E1877" s="374"/>
    </row>
    <row r="1878" spans="1:5" ht="12" hidden="1">
      <c r="B1878" s="311"/>
      <c r="C1878" s="312"/>
      <c r="E1878" s="374"/>
    </row>
    <row r="1879" spans="1:5" hidden="1">
      <c r="B1879" s="311" t="s">
        <v>410</v>
      </c>
      <c r="C1879" s="473" t="s">
        <v>785</v>
      </c>
      <c r="D1879" s="470" t="s">
        <v>786</v>
      </c>
      <c r="E1879" s="368" t="s">
        <v>787</v>
      </c>
    </row>
    <row r="1880" spans="1:5" hidden="1">
      <c r="B1880" s="311"/>
      <c r="C1880" s="473"/>
      <c r="D1880" s="470"/>
      <c r="E1880" s="368"/>
    </row>
    <row r="1881" spans="1:5" hidden="1">
      <c r="B1881" s="311"/>
      <c r="E1881" s="68"/>
    </row>
    <row r="1882" spans="1:5" hidden="1">
      <c r="A1882" s="315">
        <v>2</v>
      </c>
      <c r="B1882" s="316">
        <v>5</v>
      </c>
      <c r="C1882" s="317" t="s">
        <v>157</v>
      </c>
      <c r="D1882" s="318"/>
      <c r="E1882" s="319">
        <f>+D1884+D1887+D1893</f>
        <v>0</v>
      </c>
    </row>
    <row r="1883" spans="1:5" hidden="1">
      <c r="B1883" s="316"/>
      <c r="C1883" s="320"/>
      <c r="D1883" s="318"/>
    </row>
    <row r="1884" spans="1:5" hidden="1">
      <c r="A1884" s="370" t="s">
        <v>578</v>
      </c>
      <c r="B1884" s="331" t="s">
        <v>171</v>
      </c>
      <c r="C1884" s="332" t="s">
        <v>172</v>
      </c>
      <c r="D1884" s="353">
        <f>SUM(D1885:D1885)</f>
        <v>0</v>
      </c>
    </row>
    <row r="1885" spans="1:5" hidden="1">
      <c r="A1885" s="67" t="s">
        <v>229</v>
      </c>
      <c r="B1885" s="307" t="s">
        <v>230</v>
      </c>
      <c r="C1885" s="308" t="s">
        <v>231</v>
      </c>
      <c r="D1885" s="69">
        <v>0</v>
      </c>
    </row>
    <row r="1886" spans="1:5" ht="12" hidden="1">
      <c r="B1886" s="311"/>
      <c r="C1886" s="312"/>
      <c r="E1886" s="374"/>
    </row>
    <row r="1887" spans="1:5" hidden="1">
      <c r="B1887" s="311"/>
      <c r="D1887" s="475"/>
    </row>
    <row r="1888" spans="1:5" ht="12" hidden="1">
      <c r="B1888" s="311"/>
      <c r="C1888" s="312" t="s">
        <v>788</v>
      </c>
      <c r="E1888" s="374">
        <f>SUM(E1882:E1886)</f>
        <v>0</v>
      </c>
    </row>
    <row r="1889" spans="1:5" ht="12" hidden="1">
      <c r="B1889" s="311"/>
      <c r="C1889" s="312"/>
      <c r="E1889" s="374"/>
    </row>
    <row r="1890" spans="1:5" ht="12" hidden="1">
      <c r="B1890" s="311"/>
      <c r="C1890" s="312"/>
      <c r="E1890" s="374"/>
    </row>
    <row r="1891" spans="1:5" hidden="1">
      <c r="B1891" s="311"/>
    </row>
    <row r="1892" spans="1:5" hidden="1">
      <c r="B1892" s="311"/>
      <c r="D1892" s="475"/>
    </row>
    <row r="1893" spans="1:5" hidden="1">
      <c r="B1893" s="311"/>
      <c r="D1893" s="475"/>
      <c r="E1893" s="68"/>
    </row>
    <row r="1894" spans="1:5" hidden="1">
      <c r="B1894" s="311" t="s">
        <v>428</v>
      </c>
      <c r="C1894" s="473" t="s">
        <v>429</v>
      </c>
      <c r="D1894" s="470" t="s">
        <v>430</v>
      </c>
      <c r="E1894" s="368" t="s">
        <v>431</v>
      </c>
    </row>
    <row r="1895" spans="1:5" hidden="1">
      <c r="B1895" s="311"/>
      <c r="E1895" s="68"/>
    </row>
    <row r="1896" spans="1:5" hidden="1">
      <c r="A1896" s="315" t="s">
        <v>23</v>
      </c>
      <c r="B1896" s="316" t="s">
        <v>24</v>
      </c>
      <c r="C1896" s="317" t="s">
        <v>25</v>
      </c>
      <c r="D1896" s="318"/>
      <c r="E1896" s="319">
        <f>D1898+D1901+D1908+D1912</f>
        <v>0</v>
      </c>
    </row>
    <row r="1897" spans="1:5" hidden="1">
      <c r="A1897" s="315"/>
      <c r="B1897" s="316"/>
      <c r="C1897" s="317"/>
      <c r="D1897" s="318"/>
      <c r="E1897" s="319"/>
    </row>
    <row r="1898" spans="1:5" hidden="1">
      <c r="A1898" s="370" t="s">
        <v>26</v>
      </c>
      <c r="B1898" s="322" t="s">
        <v>27</v>
      </c>
      <c r="C1898" s="323" t="s">
        <v>28</v>
      </c>
      <c r="D1898" s="324">
        <f>SUM(D1899:D1900)</f>
        <v>0</v>
      </c>
      <c r="E1898" s="319"/>
    </row>
    <row r="1899" spans="1:5" hidden="1">
      <c r="A1899" s="67" t="s">
        <v>26</v>
      </c>
      <c r="B1899" s="327" t="s">
        <v>29</v>
      </c>
      <c r="C1899" s="318" t="s">
        <v>30</v>
      </c>
      <c r="D1899" s="328"/>
      <c r="E1899" s="319"/>
    </row>
    <row r="1900" spans="1:5" hidden="1">
      <c r="B1900" s="316"/>
      <c r="C1900" s="320"/>
      <c r="D1900" s="318"/>
    </row>
    <row r="1901" spans="1:5" hidden="1">
      <c r="A1901" s="370" t="s">
        <v>26</v>
      </c>
      <c r="B1901" s="331" t="s">
        <v>41</v>
      </c>
      <c r="C1901" s="332" t="s">
        <v>42</v>
      </c>
      <c r="D1901" s="353">
        <f>SUM(D1902:D1906)</f>
        <v>0</v>
      </c>
    </row>
    <row r="1902" spans="1:5" hidden="1">
      <c r="A1902" s="67" t="s">
        <v>26</v>
      </c>
      <c r="B1902" s="307" t="s">
        <v>43</v>
      </c>
      <c r="C1902" s="308" t="s">
        <v>44</v>
      </c>
      <c r="D1902" s="69">
        <v>0</v>
      </c>
    </row>
    <row r="1903" spans="1:5" hidden="1">
      <c r="A1903" s="67" t="s">
        <v>26</v>
      </c>
      <c r="B1903" s="307" t="s">
        <v>227</v>
      </c>
      <c r="C1903" s="308" t="s">
        <v>228</v>
      </c>
      <c r="D1903" s="69">
        <v>0</v>
      </c>
    </row>
    <row r="1904" spans="1:5" hidden="1">
      <c r="A1904" s="67" t="s">
        <v>26</v>
      </c>
      <c r="B1904" s="307" t="s">
        <v>45</v>
      </c>
      <c r="C1904" s="308" t="s">
        <v>46</v>
      </c>
      <c r="D1904" s="69">
        <f>+(D1899+D1903+D1905+D1906+D1902)/12</f>
        <v>0</v>
      </c>
    </row>
    <row r="1905" spans="1:5" hidden="1">
      <c r="A1905" s="326" t="s">
        <v>26</v>
      </c>
      <c r="B1905" s="327" t="s">
        <v>47</v>
      </c>
      <c r="C1905" s="318" t="s">
        <v>48</v>
      </c>
      <c r="D1905" s="69">
        <v>0</v>
      </c>
    </row>
    <row r="1906" spans="1:5" hidden="1">
      <c r="A1906" s="67" t="s">
        <v>26</v>
      </c>
      <c r="B1906" s="307" t="s">
        <v>342</v>
      </c>
      <c r="C1906" s="308" t="s">
        <v>343</v>
      </c>
      <c r="D1906" s="69">
        <v>0</v>
      </c>
    </row>
    <row r="1907" spans="1:5" hidden="1">
      <c r="A1907" s="326"/>
      <c r="B1907" s="327"/>
      <c r="C1907" s="318"/>
      <c r="D1907" s="69"/>
    </row>
    <row r="1908" spans="1:5" ht="20.399999999999999" hidden="1">
      <c r="A1908" s="370" t="s">
        <v>49</v>
      </c>
      <c r="B1908" s="331" t="s">
        <v>50</v>
      </c>
      <c r="C1908" s="332" t="s">
        <v>403</v>
      </c>
      <c r="D1908" s="353">
        <f>SUM(D1909:D1910)</f>
        <v>0</v>
      </c>
    </row>
    <row r="1909" spans="1:5" ht="20.399999999999999" hidden="1">
      <c r="A1909" s="67" t="s">
        <v>49</v>
      </c>
      <c r="B1909" s="307" t="s">
        <v>52</v>
      </c>
      <c r="C1909" s="336" t="s">
        <v>262</v>
      </c>
      <c r="D1909" s="69">
        <f>+(D1899+D1903+D1905+D1906+D1902)*9.25%</f>
        <v>0</v>
      </c>
    </row>
    <row r="1910" spans="1:5" ht="20.399999999999999" hidden="1">
      <c r="A1910" s="67" t="s">
        <v>49</v>
      </c>
      <c r="B1910" s="307" t="s">
        <v>54</v>
      </c>
      <c r="C1910" s="336" t="s">
        <v>55</v>
      </c>
      <c r="D1910" s="69">
        <f>+(D1899+D1903+D1905+D1906+D1902)*0.5%</f>
        <v>0</v>
      </c>
    </row>
    <row r="1911" spans="1:5" hidden="1">
      <c r="A1911" s="351"/>
      <c r="D1911" s="69"/>
    </row>
    <row r="1912" spans="1:5" ht="20.399999999999999" hidden="1">
      <c r="A1912" s="370" t="s">
        <v>49</v>
      </c>
      <c r="B1912" s="331" t="s">
        <v>56</v>
      </c>
      <c r="C1912" s="332" t="s">
        <v>57</v>
      </c>
      <c r="D1912" s="353">
        <f>SUM(D1913:D1915)</f>
        <v>0</v>
      </c>
    </row>
    <row r="1913" spans="1:5" ht="20.399999999999999" hidden="1">
      <c r="A1913" s="67" t="s">
        <v>49</v>
      </c>
      <c r="B1913" s="307" t="s">
        <v>58</v>
      </c>
      <c r="C1913" s="336" t="s">
        <v>59</v>
      </c>
      <c r="D1913" s="69">
        <f>+(D1899+D1903+D1905+D1906+D1902)*5.42%</f>
        <v>0</v>
      </c>
    </row>
    <row r="1914" spans="1:5" ht="20.399999999999999" hidden="1">
      <c r="A1914" s="67" t="s">
        <v>49</v>
      </c>
      <c r="B1914" s="307" t="s">
        <v>60</v>
      </c>
      <c r="C1914" s="336" t="s">
        <v>404</v>
      </c>
      <c r="D1914" s="69">
        <f>+(D1899+D1903+D1905+D1906+D1902)*3%</f>
        <v>0</v>
      </c>
    </row>
    <row r="1915" spans="1:5" hidden="1">
      <c r="A1915" s="67" t="s">
        <v>49</v>
      </c>
      <c r="B1915" s="307" t="s">
        <v>62</v>
      </c>
      <c r="C1915" s="308" t="s">
        <v>63</v>
      </c>
      <c r="D1915" s="69">
        <f>+(D1899+D1903+D1905+D1906+D1902)*1.5%</f>
        <v>0</v>
      </c>
    </row>
    <row r="1916" spans="1:5" hidden="1">
      <c r="A1916" s="326"/>
      <c r="B1916" s="327"/>
      <c r="C1916" s="318"/>
      <c r="D1916" s="69"/>
    </row>
    <row r="1917" spans="1:5" hidden="1">
      <c r="B1917" s="311"/>
      <c r="E1917" s="68"/>
    </row>
    <row r="1918" spans="1:5" hidden="1">
      <c r="A1918" s="351" t="s">
        <v>64</v>
      </c>
      <c r="B1918" s="345">
        <v>2</v>
      </c>
      <c r="C1918" s="346" t="s">
        <v>122</v>
      </c>
      <c r="E1918" s="319">
        <f>+D1920+D1924+D1929</f>
        <v>0</v>
      </c>
    </row>
    <row r="1919" spans="1:5" hidden="1">
      <c r="B1919" s="311"/>
    </row>
    <row r="1920" spans="1:5" hidden="1">
      <c r="A1920" s="330" t="s">
        <v>64</v>
      </c>
      <c r="B1920" s="331" t="s">
        <v>123</v>
      </c>
      <c r="C1920" s="332" t="s">
        <v>124</v>
      </c>
      <c r="D1920" s="353">
        <f>+D1922+D1921</f>
        <v>0</v>
      </c>
    </row>
    <row r="1921" spans="1:5" hidden="1">
      <c r="A1921" s="67" t="s">
        <v>64</v>
      </c>
      <c r="B1921" s="350" t="s">
        <v>125</v>
      </c>
      <c r="C1921" s="308" t="s">
        <v>217</v>
      </c>
      <c r="D1921" s="309">
        <v>0</v>
      </c>
    </row>
    <row r="1922" spans="1:5" hidden="1">
      <c r="A1922" s="67" t="s">
        <v>64</v>
      </c>
      <c r="B1922" s="350" t="s">
        <v>127</v>
      </c>
      <c r="C1922" s="308" t="s">
        <v>128</v>
      </c>
      <c r="D1922" s="309">
        <v>0</v>
      </c>
    </row>
    <row r="1923" spans="1:5" hidden="1">
      <c r="B1923" s="311"/>
    </row>
    <row r="1924" spans="1:5" ht="20.399999999999999" hidden="1">
      <c r="A1924" s="476" t="s">
        <v>64</v>
      </c>
      <c r="B1924" s="348" t="s">
        <v>131</v>
      </c>
      <c r="C1924" s="332" t="s">
        <v>132</v>
      </c>
      <c r="D1924" s="353">
        <f>+D1925+D1926+D1927</f>
        <v>0</v>
      </c>
    </row>
    <row r="1925" spans="1:5" hidden="1">
      <c r="A1925" s="67" t="s">
        <v>64</v>
      </c>
      <c r="B1925" s="350" t="s">
        <v>133</v>
      </c>
      <c r="C1925" s="308" t="s">
        <v>134</v>
      </c>
      <c r="D1925" s="309">
        <v>0</v>
      </c>
    </row>
    <row r="1926" spans="1:5" hidden="1">
      <c r="A1926" s="67" t="s">
        <v>64</v>
      </c>
      <c r="B1926" s="350" t="s">
        <v>135</v>
      </c>
      <c r="C1926" s="308" t="s">
        <v>136</v>
      </c>
      <c r="D1926" s="309">
        <v>0</v>
      </c>
    </row>
    <row r="1927" spans="1:5" hidden="1">
      <c r="A1927" s="67" t="s">
        <v>64</v>
      </c>
      <c r="B1927" s="350" t="s">
        <v>287</v>
      </c>
      <c r="C1927" s="308" t="s">
        <v>288</v>
      </c>
      <c r="D1927" s="309">
        <v>0</v>
      </c>
    </row>
    <row r="1928" spans="1:5" hidden="1">
      <c r="B1928" s="311"/>
    </row>
    <row r="1929" spans="1:5" hidden="1">
      <c r="A1929" s="476" t="s">
        <v>64</v>
      </c>
      <c r="B1929" s="348" t="s">
        <v>145</v>
      </c>
      <c r="C1929" s="332" t="s">
        <v>146</v>
      </c>
      <c r="D1929" s="353">
        <f>+D1930</f>
        <v>0</v>
      </c>
    </row>
    <row r="1930" spans="1:5" hidden="1">
      <c r="A1930" s="67" t="s">
        <v>64</v>
      </c>
      <c r="B1930" s="350" t="s">
        <v>155</v>
      </c>
      <c r="C1930" s="308" t="s">
        <v>156</v>
      </c>
      <c r="D1930" s="309">
        <v>0</v>
      </c>
    </row>
    <row r="1931" spans="1:5" hidden="1">
      <c r="B1931" s="350"/>
    </row>
    <row r="1932" spans="1:5" hidden="1">
      <c r="B1932" s="350"/>
    </row>
    <row r="1933" spans="1:5" hidden="1">
      <c r="A1933" s="354">
        <v>2</v>
      </c>
      <c r="B1933" s="316">
        <v>5</v>
      </c>
      <c r="C1933" s="317" t="s">
        <v>157</v>
      </c>
      <c r="E1933" s="319">
        <f>+D1935</f>
        <v>0</v>
      </c>
    </row>
    <row r="1934" spans="1:5" hidden="1">
      <c r="B1934" s="338"/>
      <c r="C1934" s="356"/>
    </row>
    <row r="1935" spans="1:5" hidden="1">
      <c r="A1935" s="347" t="s">
        <v>158</v>
      </c>
      <c r="B1935" s="357" t="s">
        <v>159</v>
      </c>
      <c r="C1935" s="358" t="s">
        <v>160</v>
      </c>
      <c r="D1935" s="353">
        <f>SUM(D1936:D1937)</f>
        <v>0</v>
      </c>
    </row>
    <row r="1936" spans="1:5" hidden="1">
      <c r="A1936" s="359" t="s">
        <v>158</v>
      </c>
      <c r="B1936" s="327" t="s">
        <v>221</v>
      </c>
      <c r="C1936" s="318" t="s">
        <v>222</v>
      </c>
      <c r="D1936" s="309">
        <v>0</v>
      </c>
    </row>
    <row r="1937" spans="1:5" hidden="1">
      <c r="A1937" s="359" t="s">
        <v>158</v>
      </c>
      <c r="B1937" s="327" t="s">
        <v>161</v>
      </c>
      <c r="C1937" s="318" t="s">
        <v>162</v>
      </c>
      <c r="D1937" s="69">
        <v>0</v>
      </c>
    </row>
    <row r="1938" spans="1:5" hidden="1">
      <c r="B1938" s="350"/>
    </row>
    <row r="1939" spans="1:5" hidden="1">
      <c r="B1939" s="350"/>
    </row>
    <row r="1940" spans="1:5" hidden="1">
      <c r="A1940" s="354" t="s">
        <v>348</v>
      </c>
      <c r="B1940" s="316" t="s">
        <v>514</v>
      </c>
      <c r="C1940" s="317" t="s">
        <v>185</v>
      </c>
      <c r="D1940" s="355"/>
      <c r="E1940" s="319">
        <f>+D1942</f>
        <v>0</v>
      </c>
    </row>
    <row r="1941" spans="1:5" hidden="1">
      <c r="B1941" s="338"/>
      <c r="C1941" s="356"/>
      <c r="D1941" s="328"/>
      <c r="E1941" s="328"/>
    </row>
    <row r="1942" spans="1:5" hidden="1">
      <c r="A1942" s="347" t="s">
        <v>184</v>
      </c>
      <c r="B1942" s="357" t="s">
        <v>515</v>
      </c>
      <c r="C1942" s="358" t="s">
        <v>516</v>
      </c>
      <c r="D1942" s="324">
        <f>SUM(D1943:D1943)</f>
        <v>0</v>
      </c>
      <c r="E1942" s="319"/>
    </row>
    <row r="1943" spans="1:5" hidden="1">
      <c r="A1943" s="359" t="s">
        <v>184</v>
      </c>
      <c r="B1943" s="327" t="s">
        <v>466</v>
      </c>
      <c r="C1943" s="318" t="s">
        <v>467</v>
      </c>
      <c r="D1943" s="328">
        <v>0</v>
      </c>
      <c r="E1943" s="341"/>
    </row>
    <row r="1944" spans="1:5" hidden="1">
      <c r="B1944" s="311"/>
    </row>
    <row r="1945" spans="1:5" hidden="1">
      <c r="B1945" s="311"/>
      <c r="E1945" s="68"/>
    </row>
    <row r="1946" spans="1:5" ht="12" hidden="1">
      <c r="B1946" s="311"/>
      <c r="C1946" s="312" t="s">
        <v>620</v>
      </c>
      <c r="E1946" s="374">
        <f>SUM(E1896:E1944)</f>
        <v>0</v>
      </c>
    </row>
    <row r="1947" spans="1:5" hidden="1">
      <c r="B1947" s="311"/>
    </row>
    <row r="1948" spans="1:5" hidden="1">
      <c r="B1948" s="311"/>
    </row>
    <row r="1949" spans="1:5" hidden="1">
      <c r="B1949" s="311"/>
    </row>
    <row r="1950" spans="1:5" hidden="1">
      <c r="B1950" s="311"/>
    </row>
    <row r="1951" spans="1:5" hidden="1">
      <c r="B1951" s="311"/>
      <c r="E1951" s="68"/>
    </row>
    <row r="1952" spans="1:5" hidden="1">
      <c r="B1952" s="311" t="s">
        <v>434</v>
      </c>
      <c r="C1952" s="473" t="s">
        <v>435</v>
      </c>
      <c r="D1952" s="470" t="s">
        <v>436</v>
      </c>
      <c r="E1952" s="368" t="s">
        <v>437</v>
      </c>
    </row>
    <row r="1953" spans="1:5" hidden="1">
      <c r="B1953" s="311"/>
      <c r="E1953" s="68"/>
    </row>
    <row r="1954" spans="1:5" hidden="1">
      <c r="A1954" s="315" t="s">
        <v>23</v>
      </c>
      <c r="B1954" s="316" t="s">
        <v>24</v>
      </c>
      <c r="C1954" s="317" t="s">
        <v>25</v>
      </c>
      <c r="D1954" s="318"/>
      <c r="E1954" s="319">
        <f>+D1959+D1966+D1970+D1956</f>
        <v>0</v>
      </c>
    </row>
    <row r="1955" spans="1:5" hidden="1">
      <c r="B1955" s="316"/>
      <c r="C1955" s="320"/>
      <c r="D1955" s="318"/>
    </row>
    <row r="1956" spans="1:5" hidden="1">
      <c r="A1956" s="370" t="s">
        <v>26</v>
      </c>
      <c r="B1956" s="322" t="s">
        <v>27</v>
      </c>
      <c r="C1956" s="323" t="s">
        <v>28</v>
      </c>
      <c r="D1956" s="324">
        <f>SUM(D1957:D1957)</f>
        <v>0</v>
      </c>
    </row>
    <row r="1957" spans="1:5" hidden="1">
      <c r="A1957" s="67" t="s">
        <v>26</v>
      </c>
      <c r="B1957" s="327" t="s">
        <v>29</v>
      </c>
      <c r="C1957" s="318" t="s">
        <v>30</v>
      </c>
      <c r="D1957" s="328">
        <v>0</v>
      </c>
    </row>
    <row r="1958" spans="1:5" hidden="1">
      <c r="B1958" s="316"/>
      <c r="C1958" s="320"/>
      <c r="D1958" s="318"/>
    </row>
    <row r="1959" spans="1:5" hidden="1">
      <c r="A1959" s="370" t="s">
        <v>26</v>
      </c>
      <c r="B1959" s="331" t="s">
        <v>41</v>
      </c>
      <c r="C1959" s="332" t="s">
        <v>42</v>
      </c>
      <c r="D1959" s="353">
        <f>SUM(D1960:D1964)</f>
        <v>0</v>
      </c>
    </row>
    <row r="1960" spans="1:5" hidden="1">
      <c r="A1960" s="67" t="s">
        <v>26</v>
      </c>
      <c r="B1960" s="307" t="s">
        <v>43</v>
      </c>
      <c r="C1960" s="308" t="s">
        <v>44</v>
      </c>
      <c r="D1960" s="69">
        <v>0</v>
      </c>
    </row>
    <row r="1961" spans="1:5" hidden="1">
      <c r="A1961" s="67" t="s">
        <v>26</v>
      </c>
      <c r="B1961" s="307" t="s">
        <v>227</v>
      </c>
      <c r="C1961" s="308" t="s">
        <v>228</v>
      </c>
      <c r="D1961" s="69">
        <v>0</v>
      </c>
    </row>
    <row r="1962" spans="1:5" hidden="1">
      <c r="A1962" s="67" t="s">
        <v>26</v>
      </c>
      <c r="B1962" s="307" t="s">
        <v>45</v>
      </c>
      <c r="C1962" s="308" t="s">
        <v>46</v>
      </c>
      <c r="D1962" s="69">
        <f>+(+D1956+D1961+D1963+D1964+D1960)/12</f>
        <v>0</v>
      </c>
    </row>
    <row r="1963" spans="1:5" hidden="1">
      <c r="A1963" s="326" t="s">
        <v>26</v>
      </c>
      <c r="B1963" s="327" t="s">
        <v>47</v>
      </c>
      <c r="C1963" s="318" t="s">
        <v>48</v>
      </c>
      <c r="D1963" s="69">
        <v>0</v>
      </c>
    </row>
    <row r="1964" spans="1:5" hidden="1">
      <c r="A1964" s="67" t="s">
        <v>26</v>
      </c>
      <c r="B1964" s="307" t="s">
        <v>342</v>
      </c>
      <c r="C1964" s="308" t="s">
        <v>343</v>
      </c>
      <c r="D1964" s="69">
        <v>0</v>
      </c>
    </row>
    <row r="1965" spans="1:5" hidden="1">
      <c r="A1965" s="326"/>
      <c r="B1965" s="327"/>
      <c r="C1965" s="318"/>
      <c r="D1965" s="69"/>
    </row>
    <row r="1966" spans="1:5" ht="20.399999999999999" hidden="1">
      <c r="A1966" s="351" t="s">
        <v>49</v>
      </c>
      <c r="B1966" s="311" t="s">
        <v>50</v>
      </c>
      <c r="C1966" s="332" t="s">
        <v>403</v>
      </c>
      <c r="D1966" s="353">
        <f>SUM(D1967:D1968)</f>
        <v>0</v>
      </c>
    </row>
    <row r="1967" spans="1:5" ht="20.399999999999999" hidden="1">
      <c r="A1967" s="67" t="s">
        <v>49</v>
      </c>
      <c r="B1967" s="307" t="s">
        <v>52</v>
      </c>
      <c r="C1967" s="336" t="s">
        <v>262</v>
      </c>
      <c r="D1967" s="69">
        <f>+(+D1956+D1961+D1963+D1964+D1960)*9.25%</f>
        <v>0</v>
      </c>
    </row>
    <row r="1968" spans="1:5" ht="20.399999999999999" hidden="1">
      <c r="A1968" s="67" t="s">
        <v>49</v>
      </c>
      <c r="B1968" s="307" t="s">
        <v>54</v>
      </c>
      <c r="C1968" s="336" t="s">
        <v>55</v>
      </c>
      <c r="D1968" s="69">
        <f>+(+D1956+D1961+D1963+D1964+D1960)*0.5%</f>
        <v>0</v>
      </c>
    </row>
    <row r="1969" spans="1:5" hidden="1">
      <c r="A1969" s="351"/>
      <c r="D1969" s="69"/>
    </row>
    <row r="1970" spans="1:5" ht="20.399999999999999" hidden="1">
      <c r="A1970" s="351" t="s">
        <v>49</v>
      </c>
      <c r="B1970" s="311" t="s">
        <v>56</v>
      </c>
      <c r="C1970" s="332" t="s">
        <v>57</v>
      </c>
      <c r="D1970" s="353">
        <f>SUM(D1971:D1973)</f>
        <v>0</v>
      </c>
    </row>
    <row r="1971" spans="1:5" ht="20.399999999999999" hidden="1">
      <c r="A1971" s="67" t="s">
        <v>49</v>
      </c>
      <c r="B1971" s="307" t="s">
        <v>58</v>
      </c>
      <c r="C1971" s="336" t="s">
        <v>59</v>
      </c>
      <c r="D1971" s="69">
        <f>+(+D1956+D1961+D1963+D1964+D1960)*5.42%</f>
        <v>0</v>
      </c>
    </row>
    <row r="1972" spans="1:5" ht="20.399999999999999" hidden="1">
      <c r="A1972" s="67" t="s">
        <v>49</v>
      </c>
      <c r="B1972" s="307" t="s">
        <v>60</v>
      </c>
      <c r="C1972" s="336" t="s">
        <v>404</v>
      </c>
      <c r="D1972" s="69">
        <f>+(+D1956+D1961+D1963+D1964+D1960)*3%</f>
        <v>0</v>
      </c>
    </row>
    <row r="1973" spans="1:5" hidden="1">
      <c r="A1973" s="67" t="s">
        <v>49</v>
      </c>
      <c r="B1973" s="307" t="s">
        <v>62</v>
      </c>
      <c r="C1973" s="308" t="s">
        <v>63</v>
      </c>
      <c r="D1973" s="69">
        <f>+(+D1956+D1961+D1963+D1964+D1960)*1.5%</f>
        <v>0</v>
      </c>
    </row>
    <row r="1974" spans="1:5" hidden="1">
      <c r="A1974" s="326"/>
      <c r="B1974" s="327"/>
      <c r="C1974" s="318"/>
      <c r="D1974" s="69"/>
    </row>
    <row r="1975" spans="1:5" hidden="1">
      <c r="B1975" s="311"/>
      <c r="E1975" s="68"/>
    </row>
    <row r="1976" spans="1:5" hidden="1">
      <c r="A1976" s="351" t="s">
        <v>64</v>
      </c>
      <c r="B1976" s="345" t="s">
        <v>205</v>
      </c>
      <c r="C1976" s="346" t="s">
        <v>65</v>
      </c>
      <c r="E1976" s="319">
        <f>+D1978</f>
        <v>0</v>
      </c>
    </row>
    <row r="1977" spans="1:5" hidden="1">
      <c r="B1977" s="311"/>
      <c r="D1977" s="353"/>
      <c r="E1977" s="68"/>
    </row>
    <row r="1978" spans="1:5" hidden="1">
      <c r="A1978" s="330" t="s">
        <v>64</v>
      </c>
      <c r="B1978" s="331">
        <v>1.01</v>
      </c>
      <c r="C1978" s="332" t="s">
        <v>67</v>
      </c>
      <c r="D1978" s="353">
        <f>SUM(D1979:D1980)</f>
        <v>0</v>
      </c>
      <c r="E1978" s="68"/>
    </row>
    <row r="1979" spans="1:5" hidden="1">
      <c r="A1979" s="67" t="s">
        <v>64</v>
      </c>
      <c r="B1979" s="350" t="s">
        <v>68</v>
      </c>
      <c r="C1979" s="308" t="s">
        <v>69</v>
      </c>
      <c r="D1979" s="309">
        <v>0</v>
      </c>
      <c r="E1979" s="68"/>
    </row>
    <row r="1980" spans="1:5" hidden="1">
      <c r="A1980" s="67" t="s">
        <v>64</v>
      </c>
      <c r="B1980" s="350" t="s">
        <v>70</v>
      </c>
      <c r="C1980" s="308" t="s">
        <v>71</v>
      </c>
      <c r="D1980" s="309">
        <v>0</v>
      </c>
      <c r="E1980" s="68"/>
    </row>
    <row r="1981" spans="1:5" hidden="1">
      <c r="A1981" s="351"/>
      <c r="B1981" s="345"/>
      <c r="C1981" s="346"/>
      <c r="E1981" s="68"/>
    </row>
    <row r="1982" spans="1:5" hidden="1">
      <c r="B1982" s="311"/>
      <c r="E1982" s="68"/>
    </row>
    <row r="1983" spans="1:5" hidden="1">
      <c r="A1983" s="351" t="s">
        <v>64</v>
      </c>
      <c r="B1983" s="345">
        <v>2</v>
      </c>
      <c r="C1983" s="346" t="s">
        <v>122</v>
      </c>
      <c r="E1983" s="319">
        <f>+D1985+D1989+D1994</f>
        <v>0</v>
      </c>
    </row>
    <row r="1984" spans="1:5" hidden="1">
      <c r="B1984" s="311"/>
    </row>
    <row r="1985" spans="1:5" hidden="1">
      <c r="A1985" s="330" t="s">
        <v>64</v>
      </c>
      <c r="B1985" s="331" t="s">
        <v>123</v>
      </c>
      <c r="C1985" s="332" t="s">
        <v>124</v>
      </c>
      <c r="D1985" s="353">
        <f>+D1987+D1986</f>
        <v>0</v>
      </c>
    </row>
    <row r="1986" spans="1:5" hidden="1">
      <c r="A1986" s="67" t="s">
        <v>64</v>
      </c>
      <c r="B1986" s="350" t="s">
        <v>125</v>
      </c>
      <c r="C1986" s="308" t="s">
        <v>217</v>
      </c>
      <c r="D1986" s="309">
        <v>0</v>
      </c>
    </row>
    <row r="1987" spans="1:5" hidden="1">
      <c r="A1987" s="67" t="s">
        <v>64</v>
      </c>
      <c r="B1987" s="350" t="s">
        <v>129</v>
      </c>
      <c r="C1987" s="308" t="s">
        <v>130</v>
      </c>
      <c r="D1987" s="309">
        <v>0</v>
      </c>
    </row>
    <row r="1988" spans="1:5" hidden="1">
      <c r="B1988" s="311"/>
    </row>
    <row r="1989" spans="1:5" ht="20.399999999999999" hidden="1">
      <c r="A1989" s="476" t="s">
        <v>64</v>
      </c>
      <c r="B1989" s="348" t="s">
        <v>131</v>
      </c>
      <c r="C1989" s="332" t="s">
        <v>132</v>
      </c>
      <c r="D1989" s="353">
        <f>+D1990+D1991+D1992</f>
        <v>0</v>
      </c>
    </row>
    <row r="1990" spans="1:5" hidden="1">
      <c r="A1990" s="67" t="s">
        <v>64</v>
      </c>
      <c r="B1990" s="350" t="s">
        <v>133</v>
      </c>
      <c r="C1990" s="308" t="s">
        <v>134</v>
      </c>
      <c r="D1990" s="309">
        <v>0</v>
      </c>
    </row>
    <row r="1991" spans="1:5" hidden="1">
      <c r="A1991" s="67" t="s">
        <v>64</v>
      </c>
      <c r="B1991" s="350" t="s">
        <v>135</v>
      </c>
      <c r="C1991" s="308" t="s">
        <v>136</v>
      </c>
      <c r="D1991" s="309">
        <v>0</v>
      </c>
    </row>
    <row r="1992" spans="1:5" hidden="1">
      <c r="A1992" s="67" t="s">
        <v>64</v>
      </c>
      <c r="B1992" s="350" t="s">
        <v>287</v>
      </c>
      <c r="C1992" s="308" t="s">
        <v>288</v>
      </c>
      <c r="D1992" s="309">
        <v>0</v>
      </c>
    </row>
    <row r="1993" spans="1:5" hidden="1">
      <c r="B1993" s="311"/>
    </row>
    <row r="1994" spans="1:5" ht="15" hidden="1" customHeight="1">
      <c r="A1994" s="476" t="s">
        <v>64</v>
      </c>
      <c r="B1994" s="348" t="s">
        <v>145</v>
      </c>
      <c r="C1994" s="332" t="s">
        <v>146</v>
      </c>
      <c r="D1994" s="353">
        <f>+D1995+D1996</f>
        <v>0</v>
      </c>
    </row>
    <row r="1995" spans="1:5" hidden="1">
      <c r="A1995" s="67" t="s">
        <v>64</v>
      </c>
      <c r="B1995" s="350" t="s">
        <v>153</v>
      </c>
      <c r="C1995" s="308" t="s">
        <v>154</v>
      </c>
      <c r="D1995" s="309">
        <v>0</v>
      </c>
    </row>
    <row r="1996" spans="1:5" hidden="1">
      <c r="A1996" s="67" t="s">
        <v>64</v>
      </c>
      <c r="B1996" s="350" t="s">
        <v>155</v>
      </c>
      <c r="C1996" s="308" t="s">
        <v>156</v>
      </c>
      <c r="D1996" s="309">
        <v>0</v>
      </c>
    </row>
    <row r="1997" spans="1:5" hidden="1">
      <c r="B1997" s="350"/>
    </row>
    <row r="1998" spans="1:5" hidden="1">
      <c r="B1998" s="350"/>
      <c r="E1998" s="68"/>
    </row>
    <row r="1999" spans="1:5" hidden="1">
      <c r="A1999" s="354" t="s">
        <v>348</v>
      </c>
      <c r="B1999" s="316" t="s">
        <v>514</v>
      </c>
      <c r="C1999" s="317" t="s">
        <v>185</v>
      </c>
      <c r="D1999" s="355"/>
      <c r="E1999" s="319">
        <f>+D2001</f>
        <v>0</v>
      </c>
    </row>
    <row r="2000" spans="1:5" hidden="1">
      <c r="B2000" s="338"/>
      <c r="C2000" s="356"/>
      <c r="D2000" s="328"/>
      <c r="E2000" s="328"/>
    </row>
    <row r="2001" spans="1:5" hidden="1">
      <c r="A2001" s="347" t="s">
        <v>184</v>
      </c>
      <c r="B2001" s="357" t="s">
        <v>515</v>
      </c>
      <c r="C2001" s="358" t="s">
        <v>516</v>
      </c>
      <c r="D2001" s="324">
        <f>SUM(D2002:D2002)</f>
        <v>0</v>
      </c>
      <c r="E2001" s="319"/>
    </row>
    <row r="2002" spans="1:5" hidden="1">
      <c r="A2002" s="359" t="s">
        <v>184</v>
      </c>
      <c r="B2002" s="327" t="s">
        <v>466</v>
      </c>
      <c r="C2002" s="318" t="s">
        <v>467</v>
      </c>
      <c r="D2002" s="328">
        <v>0</v>
      </c>
      <c r="E2002" s="341"/>
    </row>
    <row r="2003" spans="1:5" hidden="1">
      <c r="B2003" s="350"/>
      <c r="E2003" s="68"/>
    </row>
    <row r="2004" spans="1:5" hidden="1">
      <c r="B2004" s="350"/>
      <c r="E2004" s="68"/>
    </row>
    <row r="2005" spans="1:5" ht="12" hidden="1">
      <c r="B2005" s="350"/>
      <c r="C2005" s="312" t="s">
        <v>621</v>
      </c>
      <c r="E2005" s="374">
        <f>SUM(E1954:E2004)</f>
        <v>0</v>
      </c>
    </row>
    <row r="2006" spans="1:5" ht="12" hidden="1">
      <c r="B2006" s="350"/>
      <c r="C2006" s="477"/>
      <c r="E2006" s="374"/>
    </row>
    <row r="2007" spans="1:5" ht="12" hidden="1">
      <c r="B2007" s="350"/>
      <c r="C2007" s="477"/>
      <c r="E2007" s="374"/>
    </row>
    <row r="2008" spans="1:5" ht="12" hidden="1">
      <c r="B2008" s="350"/>
      <c r="C2008" s="477"/>
      <c r="E2008" s="374"/>
    </row>
    <row r="2009" spans="1:5" ht="12" hidden="1">
      <c r="B2009" s="350"/>
      <c r="C2009" s="477"/>
      <c r="E2009" s="374"/>
    </row>
    <row r="2010" spans="1:5" hidden="1">
      <c r="B2010" s="350"/>
      <c r="C2010" s="477"/>
      <c r="E2010" s="68"/>
    </row>
    <row r="2011" spans="1:5" hidden="1">
      <c r="B2011" s="311" t="s">
        <v>440</v>
      </c>
      <c r="C2011" s="473" t="s">
        <v>441</v>
      </c>
      <c r="D2011" s="470" t="s">
        <v>442</v>
      </c>
      <c r="E2011" s="368" t="s">
        <v>443</v>
      </c>
    </row>
    <row r="2012" spans="1:5" hidden="1">
      <c r="B2012" s="350"/>
      <c r="C2012" s="477"/>
      <c r="E2012" s="68"/>
    </row>
    <row r="2013" spans="1:5" hidden="1">
      <c r="A2013" s="315" t="s">
        <v>23</v>
      </c>
      <c r="B2013" s="316" t="s">
        <v>24</v>
      </c>
      <c r="C2013" s="317" t="s">
        <v>25</v>
      </c>
      <c r="D2013" s="318"/>
      <c r="E2013" s="319">
        <f>+D2018+D2025+D2029+D2015</f>
        <v>0</v>
      </c>
    </row>
    <row r="2014" spans="1:5" hidden="1">
      <c r="B2014" s="316"/>
      <c r="C2014" s="320"/>
      <c r="D2014" s="318"/>
    </row>
    <row r="2015" spans="1:5" hidden="1">
      <c r="A2015" s="370" t="s">
        <v>26</v>
      </c>
      <c r="B2015" s="322" t="s">
        <v>27</v>
      </c>
      <c r="C2015" s="323" t="s">
        <v>28</v>
      </c>
      <c r="D2015" s="324">
        <f>SUM(D2016:D2016)</f>
        <v>0</v>
      </c>
    </row>
    <row r="2016" spans="1:5" hidden="1">
      <c r="A2016" s="67" t="s">
        <v>26</v>
      </c>
      <c r="B2016" s="327" t="s">
        <v>29</v>
      </c>
      <c r="C2016" s="318" t="s">
        <v>30</v>
      </c>
      <c r="D2016" s="328">
        <v>0</v>
      </c>
    </row>
    <row r="2017" spans="1:4" hidden="1">
      <c r="B2017" s="316"/>
      <c r="C2017" s="320"/>
      <c r="D2017" s="318"/>
    </row>
    <row r="2018" spans="1:4" hidden="1">
      <c r="A2018" s="370" t="s">
        <v>26</v>
      </c>
      <c r="B2018" s="331" t="s">
        <v>41</v>
      </c>
      <c r="C2018" s="332" t="s">
        <v>42</v>
      </c>
      <c r="D2018" s="353">
        <f>SUM(D2019:D2023)</f>
        <v>0</v>
      </c>
    </row>
    <row r="2019" spans="1:4" hidden="1">
      <c r="A2019" s="67" t="s">
        <v>26</v>
      </c>
      <c r="B2019" s="307" t="s">
        <v>43</v>
      </c>
      <c r="C2019" s="308" t="s">
        <v>44</v>
      </c>
      <c r="D2019" s="69">
        <v>0</v>
      </c>
    </row>
    <row r="2020" spans="1:4" hidden="1">
      <c r="A2020" s="67" t="s">
        <v>26</v>
      </c>
      <c r="B2020" s="307" t="s">
        <v>227</v>
      </c>
      <c r="C2020" s="308" t="s">
        <v>228</v>
      </c>
      <c r="D2020" s="69">
        <v>0</v>
      </c>
    </row>
    <row r="2021" spans="1:4" hidden="1">
      <c r="A2021" s="67" t="s">
        <v>26</v>
      </c>
      <c r="B2021" s="307" t="s">
        <v>45</v>
      </c>
      <c r="C2021" s="308" t="s">
        <v>46</v>
      </c>
      <c r="D2021" s="69">
        <f>+(+D2015+D2020+D2022+D2023+D2019)/12</f>
        <v>0</v>
      </c>
    </row>
    <row r="2022" spans="1:4" hidden="1">
      <c r="A2022" s="326" t="s">
        <v>26</v>
      </c>
      <c r="B2022" s="327" t="s">
        <v>47</v>
      </c>
      <c r="C2022" s="318" t="s">
        <v>48</v>
      </c>
      <c r="D2022" s="69">
        <v>0</v>
      </c>
    </row>
    <row r="2023" spans="1:4" hidden="1">
      <c r="A2023" s="67" t="s">
        <v>26</v>
      </c>
      <c r="B2023" s="307" t="s">
        <v>342</v>
      </c>
      <c r="C2023" s="308" t="s">
        <v>343</v>
      </c>
      <c r="D2023" s="69">
        <v>0</v>
      </c>
    </row>
    <row r="2024" spans="1:4" hidden="1">
      <c r="A2024" s="326"/>
      <c r="B2024" s="327"/>
      <c r="C2024" s="318"/>
      <c r="D2024" s="69"/>
    </row>
    <row r="2025" spans="1:4" ht="20.399999999999999" hidden="1">
      <c r="A2025" s="370" t="s">
        <v>49</v>
      </c>
      <c r="B2025" s="331" t="s">
        <v>50</v>
      </c>
      <c r="C2025" s="332" t="s">
        <v>403</v>
      </c>
      <c r="D2025" s="353">
        <f>SUM(D2026:D2027)</f>
        <v>0</v>
      </c>
    </row>
    <row r="2026" spans="1:4" ht="20.399999999999999" hidden="1">
      <c r="A2026" s="67" t="s">
        <v>49</v>
      </c>
      <c r="B2026" s="307" t="s">
        <v>52</v>
      </c>
      <c r="C2026" s="336" t="s">
        <v>262</v>
      </c>
      <c r="D2026" s="69">
        <f>+(+D2015+D2020+D2022+D2023+D2019)*9.25%</f>
        <v>0</v>
      </c>
    </row>
    <row r="2027" spans="1:4" ht="20.399999999999999" hidden="1">
      <c r="A2027" s="67" t="s">
        <v>49</v>
      </c>
      <c r="B2027" s="307" t="s">
        <v>54</v>
      </c>
      <c r="C2027" s="336" t="s">
        <v>55</v>
      </c>
      <c r="D2027" s="69">
        <f>+(+D2015+D2020+D2022+D2023+D2019)*0.5%</f>
        <v>0</v>
      </c>
    </row>
    <row r="2028" spans="1:4" hidden="1">
      <c r="A2028" s="351"/>
      <c r="D2028" s="69"/>
    </row>
    <row r="2029" spans="1:4" ht="20.399999999999999" hidden="1">
      <c r="A2029" s="370" t="s">
        <v>49</v>
      </c>
      <c r="B2029" s="331" t="s">
        <v>56</v>
      </c>
      <c r="C2029" s="332" t="s">
        <v>57</v>
      </c>
      <c r="D2029" s="353">
        <f>SUM(D2030:D2032)</f>
        <v>0</v>
      </c>
    </row>
    <row r="2030" spans="1:4" ht="20.399999999999999" hidden="1">
      <c r="A2030" s="67" t="s">
        <v>49</v>
      </c>
      <c r="B2030" s="307" t="s">
        <v>58</v>
      </c>
      <c r="C2030" s="336" t="s">
        <v>59</v>
      </c>
      <c r="D2030" s="69">
        <f>+(+D2015+D2020+D2022+D2023+D2019)*5.42%</f>
        <v>0</v>
      </c>
    </row>
    <row r="2031" spans="1:4" ht="20.399999999999999" hidden="1">
      <c r="A2031" s="67" t="s">
        <v>49</v>
      </c>
      <c r="B2031" s="307" t="s">
        <v>60</v>
      </c>
      <c r="C2031" s="336" t="s">
        <v>404</v>
      </c>
      <c r="D2031" s="69">
        <f>+(+D2015+D2020+D2022+D2023+D2019)*3%</f>
        <v>0</v>
      </c>
    </row>
    <row r="2032" spans="1:4" hidden="1">
      <c r="A2032" s="67" t="s">
        <v>49</v>
      </c>
      <c r="B2032" s="307" t="s">
        <v>62</v>
      </c>
      <c r="C2032" s="308" t="s">
        <v>63</v>
      </c>
      <c r="D2032" s="69">
        <f>+(+D2015+D2020+D2022+D2023+D2019)*1.5%</f>
        <v>0</v>
      </c>
    </row>
    <row r="2033" spans="1:5" ht="12" hidden="1">
      <c r="A2033" s="326"/>
      <c r="B2033" s="327"/>
      <c r="C2033" s="318"/>
      <c r="D2033" s="69"/>
      <c r="E2033" s="374"/>
    </row>
    <row r="2034" spans="1:5" hidden="1">
      <c r="B2034" s="350"/>
      <c r="C2034" s="477"/>
      <c r="E2034" s="68"/>
    </row>
    <row r="2035" spans="1:5" hidden="1">
      <c r="A2035" s="351" t="s">
        <v>64</v>
      </c>
      <c r="B2035" s="345">
        <v>1</v>
      </c>
      <c r="C2035" s="346" t="s">
        <v>65</v>
      </c>
      <c r="E2035" s="319">
        <f>+D2037+D2040</f>
        <v>0</v>
      </c>
    </row>
    <row r="2036" spans="1:5" hidden="1">
      <c r="B2036" s="350"/>
      <c r="C2036" s="477"/>
      <c r="E2036" s="68"/>
    </row>
    <row r="2037" spans="1:5" hidden="1">
      <c r="A2037" s="330" t="s">
        <v>64</v>
      </c>
      <c r="B2037" s="331" t="s">
        <v>66</v>
      </c>
      <c r="C2037" s="332" t="s">
        <v>67</v>
      </c>
      <c r="D2037" s="353">
        <f>+D2038</f>
        <v>0</v>
      </c>
      <c r="E2037" s="68"/>
    </row>
    <row r="2038" spans="1:5" hidden="1">
      <c r="A2038" s="67" t="s">
        <v>64</v>
      </c>
      <c r="B2038" s="350" t="s">
        <v>70</v>
      </c>
      <c r="C2038" s="308" t="s">
        <v>71</v>
      </c>
      <c r="D2038" s="309">
        <v>0</v>
      </c>
      <c r="E2038" s="68"/>
    </row>
    <row r="2039" spans="1:5" hidden="1">
      <c r="A2039" s="330"/>
      <c r="B2039" s="331"/>
      <c r="C2039" s="332"/>
      <c r="E2039" s="68"/>
    </row>
    <row r="2040" spans="1:5" hidden="1">
      <c r="A2040" s="330" t="s">
        <v>64</v>
      </c>
      <c r="B2040" s="331" t="s">
        <v>251</v>
      </c>
      <c r="C2040" s="332" t="s">
        <v>103</v>
      </c>
      <c r="D2040" s="353">
        <f>+D2041</f>
        <v>0</v>
      </c>
      <c r="E2040" s="68"/>
    </row>
    <row r="2041" spans="1:5" hidden="1">
      <c r="A2041" s="67" t="s">
        <v>64</v>
      </c>
      <c r="B2041" s="350" t="s">
        <v>108</v>
      </c>
      <c r="C2041" s="308" t="s">
        <v>109</v>
      </c>
      <c r="D2041" s="309">
        <v>0</v>
      </c>
      <c r="E2041" s="68"/>
    </row>
    <row r="2042" spans="1:5" hidden="1">
      <c r="B2042" s="350"/>
      <c r="C2042" s="477"/>
      <c r="E2042" s="68"/>
    </row>
    <row r="2043" spans="1:5" hidden="1">
      <c r="B2043" s="350"/>
      <c r="C2043" s="477"/>
      <c r="E2043" s="68"/>
    </row>
    <row r="2044" spans="1:5" hidden="1">
      <c r="A2044" s="351" t="s">
        <v>64</v>
      </c>
      <c r="B2044" s="345">
        <v>2</v>
      </c>
      <c r="C2044" s="346" t="s">
        <v>122</v>
      </c>
      <c r="E2044" s="319">
        <f>+D2046+D2050+D2059+D2055</f>
        <v>0</v>
      </c>
    </row>
    <row r="2045" spans="1:5" ht="12" hidden="1">
      <c r="B2045" s="311"/>
      <c r="E2045" s="374"/>
    </row>
    <row r="2046" spans="1:5" ht="12" hidden="1">
      <c r="A2046" s="330" t="s">
        <v>64</v>
      </c>
      <c r="B2046" s="331" t="s">
        <v>123</v>
      </c>
      <c r="C2046" s="332" t="s">
        <v>124</v>
      </c>
      <c r="D2046" s="353">
        <f>+D2047</f>
        <v>0</v>
      </c>
      <c r="E2046" s="374"/>
    </row>
    <row r="2047" spans="1:5" ht="12" hidden="1">
      <c r="A2047" s="67" t="s">
        <v>64</v>
      </c>
      <c r="B2047" s="350" t="s">
        <v>127</v>
      </c>
      <c r="C2047" s="308" t="s">
        <v>128</v>
      </c>
      <c r="D2047" s="309">
        <v>0</v>
      </c>
      <c r="E2047" s="374"/>
    </row>
    <row r="2048" spans="1:5" ht="12" hidden="1">
      <c r="A2048" s="67" t="s">
        <v>64</v>
      </c>
      <c r="B2048" s="350" t="s">
        <v>129</v>
      </c>
      <c r="C2048" s="308" t="s">
        <v>130</v>
      </c>
      <c r="D2048" s="309">
        <v>0</v>
      </c>
      <c r="E2048" s="374"/>
    </row>
    <row r="2049" spans="1:5" ht="12" hidden="1">
      <c r="B2049" s="311"/>
      <c r="E2049" s="374"/>
    </row>
    <row r="2050" spans="1:5" ht="20.399999999999999" hidden="1">
      <c r="A2050" s="476" t="s">
        <v>64</v>
      </c>
      <c r="B2050" s="348" t="s">
        <v>131</v>
      </c>
      <c r="C2050" s="332" t="s">
        <v>132</v>
      </c>
      <c r="D2050" s="353">
        <f>+D2051+D2052+D2053</f>
        <v>0</v>
      </c>
      <c r="E2050" s="374"/>
    </row>
    <row r="2051" spans="1:5" ht="12" hidden="1">
      <c r="A2051" s="67" t="s">
        <v>64</v>
      </c>
      <c r="B2051" s="350" t="s">
        <v>133</v>
      </c>
      <c r="C2051" s="308" t="s">
        <v>134</v>
      </c>
      <c r="D2051" s="309">
        <v>0</v>
      </c>
      <c r="E2051" s="374"/>
    </row>
    <row r="2052" spans="1:5" hidden="1">
      <c r="A2052" s="67" t="s">
        <v>64</v>
      </c>
      <c r="B2052" s="350" t="s">
        <v>135</v>
      </c>
      <c r="C2052" s="308" t="s">
        <v>136</v>
      </c>
      <c r="D2052" s="309">
        <v>0</v>
      </c>
    </row>
    <row r="2053" spans="1:5" hidden="1">
      <c r="A2053" s="67" t="s">
        <v>64</v>
      </c>
      <c r="B2053" s="350" t="s">
        <v>287</v>
      </c>
      <c r="C2053" s="308" t="s">
        <v>288</v>
      </c>
      <c r="D2053" s="309">
        <v>0</v>
      </c>
    </row>
    <row r="2054" spans="1:5" hidden="1">
      <c r="B2054" s="311"/>
    </row>
    <row r="2055" spans="1:5" hidden="1">
      <c r="A2055" s="476" t="s">
        <v>64</v>
      </c>
      <c r="B2055" s="348">
        <v>2.04</v>
      </c>
      <c r="C2055" s="332" t="s">
        <v>220</v>
      </c>
      <c r="D2055" s="353">
        <f>SUM(D2056:D2057)</f>
        <v>0</v>
      </c>
    </row>
    <row r="2056" spans="1:5" hidden="1">
      <c r="A2056" s="67" t="s">
        <v>64</v>
      </c>
      <c r="B2056" s="350" t="s">
        <v>141</v>
      </c>
      <c r="C2056" s="308" t="s">
        <v>142</v>
      </c>
      <c r="D2056" s="309">
        <v>0</v>
      </c>
    </row>
    <row r="2057" spans="1:5" hidden="1">
      <c r="A2057" s="67" t="s">
        <v>64</v>
      </c>
      <c r="B2057" s="350" t="s">
        <v>143</v>
      </c>
      <c r="C2057" s="308" t="s">
        <v>144</v>
      </c>
      <c r="D2057" s="309">
        <v>0</v>
      </c>
    </row>
    <row r="2058" spans="1:5" hidden="1">
      <c r="B2058" s="311"/>
    </row>
    <row r="2059" spans="1:5" hidden="1">
      <c r="A2059" s="476" t="s">
        <v>64</v>
      </c>
      <c r="B2059" s="348" t="s">
        <v>145</v>
      </c>
      <c r="C2059" s="332" t="s">
        <v>146</v>
      </c>
      <c r="D2059" s="353">
        <f>+D2061+D2062+D2060</f>
        <v>0</v>
      </c>
    </row>
    <row r="2060" spans="1:5" hidden="1">
      <c r="A2060" s="67" t="s">
        <v>64</v>
      </c>
      <c r="B2060" s="350" t="s">
        <v>151</v>
      </c>
      <c r="C2060" s="308" t="s">
        <v>152</v>
      </c>
      <c r="D2060" s="309">
        <v>0</v>
      </c>
    </row>
    <row r="2061" spans="1:5" hidden="1">
      <c r="A2061" s="67" t="s">
        <v>64</v>
      </c>
      <c r="B2061" s="350" t="s">
        <v>153</v>
      </c>
      <c r="C2061" s="308" t="s">
        <v>154</v>
      </c>
      <c r="D2061" s="309">
        <v>0</v>
      </c>
    </row>
    <row r="2062" spans="1:5" hidden="1">
      <c r="A2062" s="67" t="s">
        <v>64</v>
      </c>
      <c r="B2062" s="350" t="s">
        <v>155</v>
      </c>
      <c r="C2062" s="308" t="s">
        <v>156</v>
      </c>
      <c r="D2062" s="309">
        <v>0</v>
      </c>
    </row>
    <row r="2063" spans="1:5" hidden="1">
      <c r="B2063" s="350"/>
    </row>
    <row r="2064" spans="1:5" hidden="1">
      <c r="B2064" s="350"/>
    </row>
    <row r="2065" spans="1:5" hidden="1">
      <c r="A2065" s="351">
        <v>2</v>
      </c>
      <c r="B2065" s="345">
        <v>5</v>
      </c>
      <c r="C2065" s="346" t="s">
        <v>157</v>
      </c>
      <c r="E2065" s="319">
        <f>+D2067</f>
        <v>0</v>
      </c>
    </row>
    <row r="2066" spans="1:5" hidden="1">
      <c r="B2066" s="350"/>
    </row>
    <row r="2067" spans="1:5" hidden="1">
      <c r="A2067" s="476" t="s">
        <v>158</v>
      </c>
      <c r="B2067" s="348" t="s">
        <v>159</v>
      </c>
      <c r="C2067" s="332" t="s">
        <v>160</v>
      </c>
      <c r="D2067" s="353">
        <f>+D2068</f>
        <v>0</v>
      </c>
    </row>
    <row r="2068" spans="1:5" hidden="1">
      <c r="A2068" s="67" t="s">
        <v>158</v>
      </c>
      <c r="B2068" s="350" t="s">
        <v>167</v>
      </c>
      <c r="C2068" s="308" t="s">
        <v>168</v>
      </c>
      <c r="D2068" s="309">
        <v>0</v>
      </c>
      <c r="E2068" s="68"/>
    </row>
    <row r="2069" spans="1:5" hidden="1">
      <c r="B2069" s="350"/>
      <c r="E2069" s="68"/>
    </row>
    <row r="2070" spans="1:5" hidden="1">
      <c r="B2070" s="350"/>
      <c r="E2070" s="68"/>
    </row>
    <row r="2071" spans="1:5" ht="12" hidden="1">
      <c r="B2071" s="350"/>
      <c r="C2071" s="312" t="s">
        <v>444</v>
      </c>
      <c r="E2071" s="374">
        <f>SUM(E2013:E2069)</f>
        <v>0</v>
      </c>
    </row>
    <row r="2072" spans="1:5" ht="12" hidden="1">
      <c r="B2072" s="350"/>
      <c r="C2072" s="477"/>
      <c r="E2072" s="374"/>
    </row>
    <row r="2073" spans="1:5" hidden="1">
      <c r="B2073" s="350"/>
      <c r="C2073" s="477"/>
      <c r="E2073" s="68"/>
    </row>
    <row r="2074" spans="1:5" hidden="1">
      <c r="B2074" s="350"/>
      <c r="C2074" s="477"/>
      <c r="E2074" s="68"/>
    </row>
    <row r="2075" spans="1:5" hidden="1">
      <c r="B2075" s="350"/>
      <c r="C2075" s="477"/>
      <c r="E2075" s="68"/>
    </row>
    <row r="2076" spans="1:5" hidden="1">
      <c r="B2076" s="350"/>
      <c r="C2076" s="477"/>
      <c r="E2076" s="68"/>
    </row>
    <row r="2077" spans="1:5" hidden="1">
      <c r="B2077" s="311" t="s">
        <v>622</v>
      </c>
      <c r="C2077" s="473" t="s">
        <v>623</v>
      </c>
      <c r="D2077" s="470" t="s">
        <v>624</v>
      </c>
      <c r="E2077" s="368" t="s">
        <v>625</v>
      </c>
    </row>
    <row r="2078" spans="1:5" hidden="1">
      <c r="B2078" s="350"/>
      <c r="C2078" s="477"/>
      <c r="E2078" s="68"/>
    </row>
    <row r="2079" spans="1:5" hidden="1">
      <c r="A2079" s="351">
        <v>2</v>
      </c>
      <c r="B2079" s="345">
        <v>5</v>
      </c>
      <c r="C2079" s="346" t="s">
        <v>157</v>
      </c>
      <c r="E2079" s="319">
        <f>+D2081</f>
        <v>0</v>
      </c>
    </row>
    <row r="2080" spans="1:5" hidden="1">
      <c r="B2080" s="350"/>
      <c r="C2080" s="477"/>
      <c r="E2080" s="68"/>
    </row>
    <row r="2081" spans="1:5" hidden="1">
      <c r="A2081" s="330"/>
      <c r="B2081" s="331" t="s">
        <v>171</v>
      </c>
      <c r="C2081" s="332" t="s">
        <v>172</v>
      </c>
      <c r="D2081" s="353">
        <f>+D2082</f>
        <v>0</v>
      </c>
      <c r="E2081" s="68"/>
    </row>
    <row r="2082" spans="1:5" hidden="1">
      <c r="A2082" s="67" t="s">
        <v>181</v>
      </c>
      <c r="B2082" s="350" t="s">
        <v>182</v>
      </c>
      <c r="C2082" s="308" t="s">
        <v>183</v>
      </c>
      <c r="D2082" s="309">
        <v>0</v>
      </c>
      <c r="E2082" s="68"/>
    </row>
    <row r="2083" spans="1:5" hidden="1">
      <c r="B2083" s="350"/>
      <c r="C2083" s="477"/>
      <c r="E2083" s="68"/>
    </row>
    <row r="2084" spans="1:5" hidden="1">
      <c r="B2084" s="350"/>
      <c r="C2084" s="477"/>
      <c r="E2084" s="68"/>
    </row>
    <row r="2085" spans="1:5" ht="12" hidden="1">
      <c r="B2085" s="350"/>
      <c r="C2085" s="312" t="s">
        <v>626</v>
      </c>
      <c r="E2085" s="374">
        <f>SUM(E2079:E2084)</f>
        <v>0</v>
      </c>
    </row>
    <row r="2086" spans="1:5" hidden="1">
      <c r="B2086" s="350"/>
      <c r="C2086" s="477"/>
      <c r="E2086" s="68"/>
    </row>
    <row r="2087" spans="1:5" hidden="1">
      <c r="B2087" s="350"/>
      <c r="C2087" s="477"/>
      <c r="E2087" s="68"/>
    </row>
    <row r="2088" spans="1:5" hidden="1">
      <c r="B2088" s="350"/>
      <c r="C2088" s="477"/>
      <c r="E2088" s="68"/>
    </row>
    <row r="2089" spans="1:5" hidden="1">
      <c r="B2089" s="350"/>
      <c r="C2089" s="311" t="s">
        <v>445</v>
      </c>
      <c r="E2089" s="319">
        <f>+E2071+E2005+E1946+E1874+E2085+E1888</f>
        <v>0</v>
      </c>
    </row>
    <row r="2090" spans="1:5" ht="12" hidden="1">
      <c r="B2090" s="350"/>
      <c r="C2090" s="311"/>
      <c r="E2090" s="374"/>
    </row>
    <row r="2091" spans="1:5" ht="12" hidden="1">
      <c r="B2091" s="350"/>
      <c r="C2091" s="311"/>
      <c r="E2091" s="374"/>
    </row>
    <row r="2092" spans="1:5" ht="12" hidden="1">
      <c r="B2092" s="350"/>
      <c r="C2092" s="477"/>
      <c r="E2092" s="374"/>
    </row>
    <row r="2093" spans="1:5" hidden="1">
      <c r="B2093" s="350"/>
      <c r="C2093" s="477"/>
    </row>
    <row r="2094" spans="1:5" hidden="1">
      <c r="B2094" s="350"/>
    </row>
    <row r="2095" spans="1:5">
      <c r="B2095" s="311" t="s">
        <v>627</v>
      </c>
      <c r="C2095" s="320" t="s">
        <v>628</v>
      </c>
    </row>
    <row r="2096" spans="1:5">
      <c r="B2096" s="311"/>
      <c r="C2096" s="320"/>
    </row>
    <row r="2097" spans="1:5">
      <c r="B2097" s="350"/>
      <c r="E2097" s="68"/>
    </row>
    <row r="2098" spans="1:5">
      <c r="B2098" s="311" t="s">
        <v>422</v>
      </c>
      <c r="C2098" s="473" t="s">
        <v>767</v>
      </c>
      <c r="D2098" s="470" t="s">
        <v>629</v>
      </c>
      <c r="E2098" s="368" t="s">
        <v>450</v>
      </c>
    </row>
    <row r="2099" spans="1:5">
      <c r="B2099" s="311"/>
      <c r="E2099" s="68"/>
    </row>
    <row r="2100" spans="1:5" hidden="1">
      <c r="A2100" s="315" t="s">
        <v>23</v>
      </c>
      <c r="B2100" s="316" t="s">
        <v>24</v>
      </c>
      <c r="C2100" s="317" t="s">
        <v>25</v>
      </c>
      <c r="D2100" s="318"/>
      <c r="E2100" s="319">
        <f>D2102+D2105+D2112+D2116</f>
        <v>0</v>
      </c>
    </row>
    <row r="2101" spans="1:5" hidden="1">
      <c r="A2101" s="315"/>
      <c r="B2101" s="316"/>
      <c r="C2101" s="317"/>
      <c r="D2101" s="318"/>
      <c r="E2101" s="319"/>
    </row>
    <row r="2102" spans="1:5" hidden="1">
      <c r="A2102" s="370" t="s">
        <v>26</v>
      </c>
      <c r="B2102" s="322" t="s">
        <v>27</v>
      </c>
      <c r="C2102" s="323" t="s">
        <v>28</v>
      </c>
      <c r="D2102" s="324">
        <f>SUM(D2103:D2103)</f>
        <v>0</v>
      </c>
      <c r="E2102" s="319"/>
    </row>
    <row r="2103" spans="1:5" hidden="1">
      <c r="A2103" s="67" t="s">
        <v>26</v>
      </c>
      <c r="B2103" s="327" t="s">
        <v>29</v>
      </c>
      <c r="C2103" s="318" t="s">
        <v>30</v>
      </c>
      <c r="D2103" s="328">
        <v>0</v>
      </c>
    </row>
    <row r="2104" spans="1:5" hidden="1">
      <c r="B2104" s="327"/>
      <c r="C2104" s="318"/>
      <c r="D2104" s="328"/>
    </row>
    <row r="2105" spans="1:5" hidden="1">
      <c r="A2105" s="370" t="s">
        <v>26</v>
      </c>
      <c r="B2105" s="331" t="s">
        <v>41</v>
      </c>
      <c r="C2105" s="332" t="s">
        <v>42</v>
      </c>
      <c r="D2105" s="353">
        <f>SUM(D2106:D2110)</f>
        <v>0</v>
      </c>
    </row>
    <row r="2106" spans="1:5" hidden="1">
      <c r="A2106" s="67" t="s">
        <v>26</v>
      </c>
      <c r="B2106" s="307" t="s">
        <v>43</v>
      </c>
      <c r="C2106" s="308" t="s">
        <v>44</v>
      </c>
      <c r="D2106" s="69">
        <v>0</v>
      </c>
    </row>
    <row r="2107" spans="1:5" hidden="1">
      <c r="A2107" s="67" t="s">
        <v>26</v>
      </c>
      <c r="B2107" s="307" t="s">
        <v>227</v>
      </c>
      <c r="C2107" s="308" t="s">
        <v>228</v>
      </c>
      <c r="D2107" s="69">
        <v>0</v>
      </c>
    </row>
    <row r="2108" spans="1:5" hidden="1">
      <c r="A2108" s="67" t="s">
        <v>26</v>
      </c>
      <c r="B2108" s="307" t="s">
        <v>45</v>
      </c>
      <c r="C2108" s="308" t="s">
        <v>46</v>
      </c>
      <c r="D2108" s="69">
        <f>+(D2103+D2107+D2109+D2110+D2106)/12</f>
        <v>0</v>
      </c>
    </row>
    <row r="2109" spans="1:5" hidden="1">
      <c r="A2109" s="326" t="s">
        <v>26</v>
      </c>
      <c r="B2109" s="327" t="s">
        <v>47</v>
      </c>
      <c r="C2109" s="318" t="s">
        <v>48</v>
      </c>
      <c r="D2109" s="69">
        <v>0</v>
      </c>
    </row>
    <row r="2110" spans="1:5" hidden="1">
      <c r="A2110" s="67" t="s">
        <v>26</v>
      </c>
      <c r="B2110" s="307" t="s">
        <v>342</v>
      </c>
      <c r="C2110" s="308" t="s">
        <v>343</v>
      </c>
      <c r="D2110" s="69">
        <v>0</v>
      </c>
    </row>
    <row r="2111" spans="1:5" hidden="1">
      <c r="A2111" s="326"/>
      <c r="B2111" s="327"/>
      <c r="C2111" s="318"/>
      <c r="D2111" s="69"/>
    </row>
    <row r="2112" spans="1:5" ht="20.399999999999999" hidden="1">
      <c r="A2112" s="370" t="s">
        <v>49</v>
      </c>
      <c r="B2112" s="331" t="s">
        <v>50</v>
      </c>
      <c r="C2112" s="332" t="s">
        <v>403</v>
      </c>
      <c r="D2112" s="353">
        <f>SUM(D2113:D2114)</f>
        <v>0</v>
      </c>
    </row>
    <row r="2113" spans="1:5" ht="20.399999999999999" hidden="1">
      <c r="A2113" s="67" t="s">
        <v>49</v>
      </c>
      <c r="B2113" s="307" t="s">
        <v>52</v>
      </c>
      <c r="C2113" s="336" t="s">
        <v>262</v>
      </c>
      <c r="D2113" s="69">
        <f>+(D2103+D2107+D2109+D2110+D2106)*9.25%</f>
        <v>0</v>
      </c>
    </row>
    <row r="2114" spans="1:5" ht="20.399999999999999" hidden="1">
      <c r="A2114" s="67" t="s">
        <v>49</v>
      </c>
      <c r="B2114" s="307" t="s">
        <v>54</v>
      </c>
      <c r="C2114" s="336" t="s">
        <v>55</v>
      </c>
      <c r="D2114" s="69">
        <f>+(D2103+D2107+D2109+D2110+D2106)*0.5%</f>
        <v>0</v>
      </c>
    </row>
    <row r="2115" spans="1:5" hidden="1">
      <c r="A2115" s="351"/>
      <c r="D2115" s="69"/>
    </row>
    <row r="2116" spans="1:5" ht="20.399999999999999" hidden="1">
      <c r="A2116" s="370" t="s">
        <v>49</v>
      </c>
      <c r="B2116" s="331" t="s">
        <v>56</v>
      </c>
      <c r="C2116" s="332" t="s">
        <v>57</v>
      </c>
      <c r="D2116" s="353">
        <f>SUM(D2117:D2119)</f>
        <v>0</v>
      </c>
    </row>
    <row r="2117" spans="1:5" ht="20.399999999999999" hidden="1">
      <c r="A2117" s="67" t="s">
        <v>49</v>
      </c>
      <c r="B2117" s="307" t="s">
        <v>58</v>
      </c>
      <c r="C2117" s="336" t="s">
        <v>59</v>
      </c>
      <c r="D2117" s="69">
        <f>(D2103+D2110+D2106+D2109+D2107)*5.42%</f>
        <v>0</v>
      </c>
    </row>
    <row r="2118" spans="1:5" ht="20.399999999999999" hidden="1">
      <c r="A2118" s="67" t="s">
        <v>49</v>
      </c>
      <c r="B2118" s="307" t="s">
        <v>60</v>
      </c>
      <c r="C2118" s="336" t="s">
        <v>404</v>
      </c>
      <c r="D2118" s="69">
        <f>(D2103+D2110+D2107+D2109+D2106)*3%</f>
        <v>0</v>
      </c>
    </row>
    <row r="2119" spans="1:5" hidden="1">
      <c r="A2119" s="67" t="s">
        <v>49</v>
      </c>
      <c r="B2119" s="307" t="s">
        <v>62</v>
      </c>
      <c r="C2119" s="308" t="s">
        <v>63</v>
      </c>
      <c r="D2119" s="69">
        <f>(D2103+D2110+D2106+D2109+D2107)*1.5%</f>
        <v>0</v>
      </c>
    </row>
    <row r="2120" spans="1:5" hidden="1">
      <c r="B2120" s="311"/>
    </row>
    <row r="2121" spans="1:5" hidden="1">
      <c r="B2121" s="311"/>
      <c r="E2121" s="68"/>
    </row>
    <row r="2122" spans="1:5">
      <c r="A2122" s="351" t="s">
        <v>64</v>
      </c>
      <c r="B2122" s="345" t="s">
        <v>205</v>
      </c>
      <c r="C2122" s="346" t="s">
        <v>65</v>
      </c>
      <c r="D2122" s="68"/>
      <c r="E2122" s="319">
        <f>+D2124+D2127</f>
        <v>44814270.509999998</v>
      </c>
    </row>
    <row r="2123" spans="1:5">
      <c r="B2123" s="311"/>
    </row>
    <row r="2124" spans="1:5" hidden="1">
      <c r="A2124" s="330" t="s">
        <v>64</v>
      </c>
      <c r="B2124" s="331">
        <v>1.01</v>
      </c>
      <c r="C2124" s="332" t="s">
        <v>67</v>
      </c>
      <c r="D2124" s="353">
        <f>SUM(D2125)</f>
        <v>0</v>
      </c>
    </row>
    <row r="2125" spans="1:5" hidden="1">
      <c r="A2125" s="67" t="s">
        <v>64</v>
      </c>
      <c r="B2125" s="350" t="s">
        <v>70</v>
      </c>
      <c r="C2125" s="308" t="s">
        <v>71</v>
      </c>
      <c r="D2125" s="309">
        <v>0</v>
      </c>
    </row>
    <row r="2126" spans="1:5" hidden="1">
      <c r="B2126" s="350"/>
    </row>
    <row r="2127" spans="1:5">
      <c r="A2127" s="330" t="s">
        <v>64</v>
      </c>
      <c r="B2127" s="331" t="s">
        <v>89</v>
      </c>
      <c r="C2127" s="332" t="s">
        <v>90</v>
      </c>
      <c r="D2127" s="353">
        <f>+D2128</f>
        <v>44814270.509999998</v>
      </c>
    </row>
    <row r="2128" spans="1:5">
      <c r="A2128" s="67" t="s">
        <v>64</v>
      </c>
      <c r="B2128" s="350" t="s">
        <v>207</v>
      </c>
      <c r="C2128" s="308" t="s">
        <v>216</v>
      </c>
      <c r="D2128" s="309">
        <v>44814270.509999998</v>
      </c>
    </row>
    <row r="2129" spans="1:5" hidden="1">
      <c r="B2129" s="311"/>
    </row>
    <row r="2130" spans="1:5" hidden="1">
      <c r="B2130" s="311"/>
      <c r="E2130" s="68"/>
    </row>
    <row r="2131" spans="1:5" hidden="1">
      <c r="A2131" s="351" t="s">
        <v>64</v>
      </c>
      <c r="B2131" s="345">
        <v>2</v>
      </c>
      <c r="C2131" s="346" t="s">
        <v>122</v>
      </c>
      <c r="D2131" s="68"/>
      <c r="E2131" s="319">
        <f>+D2138+D2133+D2144+D2148</f>
        <v>0</v>
      </c>
    </row>
    <row r="2132" spans="1:5" hidden="1">
      <c r="B2132" s="311"/>
    </row>
    <row r="2133" spans="1:5" hidden="1">
      <c r="A2133" s="330" t="s">
        <v>64</v>
      </c>
      <c r="B2133" s="331" t="s">
        <v>123</v>
      </c>
      <c r="C2133" s="332" t="s">
        <v>124</v>
      </c>
      <c r="D2133" s="353">
        <f>SUM(D2134:D2136)</f>
        <v>0</v>
      </c>
    </row>
    <row r="2134" spans="1:5" hidden="1">
      <c r="A2134" s="67" t="s">
        <v>64</v>
      </c>
      <c r="B2134" s="350" t="s">
        <v>125</v>
      </c>
      <c r="C2134" s="308" t="s">
        <v>126</v>
      </c>
      <c r="D2134" s="309">
        <v>0</v>
      </c>
    </row>
    <row r="2135" spans="1:5" hidden="1">
      <c r="A2135" s="67" t="s">
        <v>64</v>
      </c>
      <c r="B2135" s="350" t="s">
        <v>127</v>
      </c>
      <c r="C2135" s="308" t="s">
        <v>128</v>
      </c>
      <c r="D2135" s="309">
        <v>0</v>
      </c>
    </row>
    <row r="2136" spans="1:5" hidden="1">
      <c r="A2136" s="67" t="s">
        <v>64</v>
      </c>
      <c r="B2136" s="350" t="s">
        <v>129</v>
      </c>
      <c r="C2136" s="308" t="s">
        <v>130</v>
      </c>
      <c r="D2136" s="309">
        <v>0</v>
      </c>
    </row>
    <row r="2137" spans="1:5" hidden="1">
      <c r="B2137" s="311"/>
    </row>
    <row r="2138" spans="1:5" ht="20.399999999999999" hidden="1">
      <c r="A2138" s="330" t="s">
        <v>64</v>
      </c>
      <c r="B2138" s="331">
        <v>2.0299999999999998</v>
      </c>
      <c r="C2138" s="332" t="s">
        <v>132</v>
      </c>
      <c r="D2138" s="353">
        <f>SUM(D2139:D2142)</f>
        <v>0</v>
      </c>
    </row>
    <row r="2139" spans="1:5" hidden="1">
      <c r="A2139" s="67" t="s">
        <v>64</v>
      </c>
      <c r="B2139" s="350" t="s">
        <v>133</v>
      </c>
      <c r="C2139" s="308" t="s">
        <v>134</v>
      </c>
      <c r="D2139" s="309">
        <v>0</v>
      </c>
    </row>
    <row r="2140" spans="1:5" hidden="1">
      <c r="A2140" s="67" t="s">
        <v>64</v>
      </c>
      <c r="B2140" s="350" t="s">
        <v>135</v>
      </c>
      <c r="C2140" s="308" t="s">
        <v>136</v>
      </c>
      <c r="D2140" s="309">
        <v>0</v>
      </c>
    </row>
    <row r="2141" spans="1:5" hidden="1">
      <c r="A2141" s="67" t="s">
        <v>64</v>
      </c>
      <c r="B2141" s="350" t="s">
        <v>287</v>
      </c>
      <c r="C2141" s="308" t="s">
        <v>288</v>
      </c>
      <c r="D2141" s="309">
        <v>0</v>
      </c>
    </row>
    <row r="2142" spans="1:5" hidden="1">
      <c r="A2142" s="67" t="s">
        <v>64</v>
      </c>
      <c r="B2142" s="350" t="s">
        <v>240</v>
      </c>
      <c r="C2142" s="308" t="s">
        <v>241</v>
      </c>
      <c r="D2142" s="309">
        <v>0</v>
      </c>
    </row>
    <row r="2143" spans="1:5" hidden="1">
      <c r="B2143" s="311"/>
    </row>
    <row r="2144" spans="1:5" hidden="1">
      <c r="A2144" s="330" t="s">
        <v>64</v>
      </c>
      <c r="B2144" s="331" t="s">
        <v>139</v>
      </c>
      <c r="C2144" s="332" t="s">
        <v>140</v>
      </c>
      <c r="D2144" s="353">
        <f>+D2145+D2146</f>
        <v>0</v>
      </c>
    </row>
    <row r="2145" spans="1:5" hidden="1">
      <c r="A2145" s="67" t="s">
        <v>64</v>
      </c>
      <c r="B2145" s="350" t="s">
        <v>141</v>
      </c>
      <c r="C2145" s="308" t="s">
        <v>142</v>
      </c>
      <c r="D2145" s="309">
        <v>0</v>
      </c>
    </row>
    <row r="2146" spans="1:5" hidden="1">
      <c r="A2146" s="67" t="s">
        <v>64</v>
      </c>
      <c r="B2146" s="350" t="s">
        <v>143</v>
      </c>
      <c r="C2146" s="308" t="s">
        <v>144</v>
      </c>
      <c r="D2146" s="309">
        <v>0</v>
      </c>
    </row>
    <row r="2147" spans="1:5" hidden="1">
      <c r="B2147" s="311"/>
    </row>
    <row r="2148" spans="1:5" hidden="1">
      <c r="A2148" s="476" t="s">
        <v>64</v>
      </c>
      <c r="B2148" s="348" t="s">
        <v>145</v>
      </c>
      <c r="C2148" s="332" t="s">
        <v>146</v>
      </c>
      <c r="D2148" s="353">
        <f>+D2149+D2150+D2151+D2152</f>
        <v>0</v>
      </c>
    </row>
    <row r="2149" spans="1:5" hidden="1">
      <c r="A2149" s="67" t="s">
        <v>64</v>
      </c>
      <c r="B2149" s="350" t="s">
        <v>151</v>
      </c>
      <c r="C2149" s="308" t="s">
        <v>152</v>
      </c>
      <c r="D2149" s="309">
        <v>0</v>
      </c>
    </row>
    <row r="2150" spans="1:5" hidden="1">
      <c r="A2150" s="67" t="s">
        <v>64</v>
      </c>
      <c r="B2150" s="350" t="s">
        <v>153</v>
      </c>
      <c r="C2150" s="308" t="s">
        <v>154</v>
      </c>
      <c r="D2150" s="309">
        <v>0</v>
      </c>
    </row>
    <row r="2151" spans="1:5" hidden="1">
      <c r="A2151" s="67" t="s">
        <v>64</v>
      </c>
      <c r="B2151" s="350" t="s">
        <v>155</v>
      </c>
      <c r="C2151" s="308" t="s">
        <v>156</v>
      </c>
      <c r="D2151" s="309">
        <v>0</v>
      </c>
    </row>
    <row r="2152" spans="1:5" hidden="1">
      <c r="A2152" s="67" t="s">
        <v>64</v>
      </c>
      <c r="B2152" s="350" t="s">
        <v>291</v>
      </c>
      <c r="C2152" s="308" t="s">
        <v>315</v>
      </c>
      <c r="D2152" s="309">
        <v>0</v>
      </c>
    </row>
    <row r="2153" spans="1:5">
      <c r="B2153" s="311"/>
    </row>
    <row r="2154" spans="1:5">
      <c r="B2154" s="311"/>
      <c r="E2154" s="68"/>
    </row>
    <row r="2155" spans="1:5">
      <c r="A2155" s="351">
        <v>2</v>
      </c>
      <c r="B2155" s="345">
        <v>5</v>
      </c>
      <c r="C2155" s="346" t="s">
        <v>157</v>
      </c>
      <c r="D2155" s="68"/>
      <c r="E2155" s="319">
        <f>+D2161+D2157</f>
        <v>66500000</v>
      </c>
    </row>
    <row r="2156" spans="1:5">
      <c r="B2156" s="311"/>
    </row>
    <row r="2157" spans="1:5">
      <c r="A2157" s="370" t="s">
        <v>158</v>
      </c>
      <c r="B2157" s="331" t="s">
        <v>159</v>
      </c>
      <c r="C2157" s="342" t="s">
        <v>160</v>
      </c>
      <c r="D2157" s="353">
        <f>+D2159+D2158</f>
        <v>6500000</v>
      </c>
    </row>
    <row r="2158" spans="1:5">
      <c r="A2158" s="67" t="s">
        <v>158</v>
      </c>
      <c r="B2158" s="307" t="s">
        <v>163</v>
      </c>
      <c r="C2158" s="308" t="s">
        <v>164</v>
      </c>
      <c r="D2158" s="309">
        <v>6500000</v>
      </c>
    </row>
    <row r="2159" spans="1:5" hidden="1">
      <c r="A2159" s="67" t="s">
        <v>158</v>
      </c>
      <c r="B2159" s="307" t="s">
        <v>372</v>
      </c>
      <c r="C2159" s="308" t="s">
        <v>373</v>
      </c>
      <c r="D2159" s="309">
        <v>0</v>
      </c>
    </row>
    <row r="2160" spans="1:5">
      <c r="B2160" s="311"/>
    </row>
    <row r="2161" spans="1:5">
      <c r="A2161" s="330"/>
      <c r="B2161" s="331" t="s">
        <v>171</v>
      </c>
      <c r="C2161" s="332" t="s">
        <v>172</v>
      </c>
      <c r="D2161" s="353">
        <f>+D2163+D2164+D2162</f>
        <v>60000000</v>
      </c>
    </row>
    <row r="2162" spans="1:5">
      <c r="A2162" s="67" t="s">
        <v>414</v>
      </c>
      <c r="B2162" s="350" t="s">
        <v>415</v>
      </c>
      <c r="C2162" s="308" t="s">
        <v>416</v>
      </c>
      <c r="D2162" s="309">
        <v>60000000</v>
      </c>
    </row>
    <row r="2163" spans="1:5" hidden="1">
      <c r="A2163" s="67" t="s">
        <v>229</v>
      </c>
      <c r="B2163" s="350" t="s">
        <v>230</v>
      </c>
      <c r="C2163" s="308" t="s">
        <v>231</v>
      </c>
      <c r="D2163" s="309">
        <v>0</v>
      </c>
    </row>
    <row r="2164" spans="1:5" hidden="1">
      <c r="A2164" s="67" t="s">
        <v>173</v>
      </c>
      <c r="B2164" s="307" t="s">
        <v>174</v>
      </c>
      <c r="C2164" s="308" t="s">
        <v>175</v>
      </c>
      <c r="D2164" s="309">
        <v>0</v>
      </c>
    </row>
    <row r="2167" spans="1:5" hidden="1">
      <c r="A2167" s="354" t="s">
        <v>348</v>
      </c>
      <c r="B2167" s="316" t="s">
        <v>514</v>
      </c>
      <c r="C2167" s="317" t="s">
        <v>185</v>
      </c>
      <c r="D2167" s="355"/>
      <c r="E2167" s="319">
        <f>+D2169</f>
        <v>0</v>
      </c>
    </row>
    <row r="2168" spans="1:5" hidden="1">
      <c r="B2168" s="338"/>
      <c r="C2168" s="356"/>
      <c r="D2168" s="328"/>
      <c r="E2168" s="328"/>
    </row>
    <row r="2169" spans="1:5" hidden="1">
      <c r="A2169" s="347" t="s">
        <v>184</v>
      </c>
      <c r="B2169" s="357" t="s">
        <v>515</v>
      </c>
      <c r="C2169" s="358" t="s">
        <v>516</v>
      </c>
      <c r="D2169" s="324">
        <f>SUM(D2170:D2170)</f>
        <v>0</v>
      </c>
      <c r="E2169" s="319"/>
    </row>
    <row r="2170" spans="1:5" hidden="1">
      <c r="A2170" s="359" t="s">
        <v>184</v>
      </c>
      <c r="B2170" s="327" t="s">
        <v>466</v>
      </c>
      <c r="C2170" s="318" t="s">
        <v>467</v>
      </c>
      <c r="D2170" s="328"/>
      <c r="E2170" s="341"/>
    </row>
    <row r="2171" spans="1:5" hidden="1">
      <c r="B2171" s="311"/>
    </row>
    <row r="2172" spans="1:5" ht="10.8" hidden="1" customHeight="1">
      <c r="B2172" s="311"/>
      <c r="E2172" s="68"/>
    </row>
    <row r="2173" spans="1:5" ht="12">
      <c r="B2173" s="311"/>
      <c r="C2173" s="312" t="s">
        <v>630</v>
      </c>
      <c r="E2173" s="374">
        <f>SUM(E2099:E2170)</f>
        <v>111314270.50999999</v>
      </c>
    </row>
    <row r="2174" spans="1:5" hidden="1">
      <c r="B2174" s="350"/>
    </row>
    <row r="2175" spans="1:5" hidden="1">
      <c r="B2175" s="350"/>
    </row>
    <row r="2176" spans="1:5" hidden="1">
      <c r="B2176" s="350"/>
    </row>
    <row r="2177" spans="1:5" hidden="1">
      <c r="B2177" s="350"/>
    </row>
    <row r="2178" spans="1:5" hidden="1">
      <c r="B2178" s="350"/>
      <c r="E2178" s="68"/>
    </row>
    <row r="2179" spans="1:5" ht="20.399999999999999" hidden="1">
      <c r="B2179" s="311" t="s">
        <v>410</v>
      </c>
      <c r="C2179" s="473" t="s">
        <v>454</v>
      </c>
      <c r="D2179" s="470" t="s">
        <v>455</v>
      </c>
      <c r="E2179" s="368" t="s">
        <v>456</v>
      </c>
    </row>
    <row r="2180" spans="1:5" hidden="1">
      <c r="B2180" s="311"/>
      <c r="E2180" s="68"/>
    </row>
    <row r="2181" spans="1:5" hidden="1">
      <c r="A2181" s="315" t="s">
        <v>23</v>
      </c>
      <c r="B2181" s="316" t="s">
        <v>24</v>
      </c>
      <c r="C2181" s="317" t="s">
        <v>25</v>
      </c>
      <c r="D2181" s="318"/>
      <c r="E2181" s="319">
        <f>+D2186+D2193+D2197+D2183</f>
        <v>0</v>
      </c>
    </row>
    <row r="2182" spans="1:5" hidden="1">
      <c r="B2182" s="316"/>
      <c r="C2182" s="320"/>
      <c r="D2182" s="318"/>
    </row>
    <row r="2183" spans="1:5" hidden="1">
      <c r="A2183" s="370" t="s">
        <v>26</v>
      </c>
      <c r="B2183" s="322" t="s">
        <v>27</v>
      </c>
      <c r="C2183" s="323" t="s">
        <v>28</v>
      </c>
      <c r="D2183" s="324">
        <f>SUM(D2184:D2184)</f>
        <v>0</v>
      </c>
    </row>
    <row r="2184" spans="1:5" hidden="1">
      <c r="A2184" s="67" t="s">
        <v>26</v>
      </c>
      <c r="B2184" s="327" t="s">
        <v>29</v>
      </c>
      <c r="C2184" s="318" t="s">
        <v>30</v>
      </c>
      <c r="D2184" s="328">
        <v>0</v>
      </c>
    </row>
    <row r="2185" spans="1:5" hidden="1">
      <c r="B2185" s="316"/>
      <c r="C2185" s="320"/>
      <c r="D2185" s="318"/>
    </row>
    <row r="2186" spans="1:5" hidden="1">
      <c r="A2186" s="370" t="s">
        <v>26</v>
      </c>
      <c r="B2186" s="331" t="s">
        <v>41</v>
      </c>
      <c r="C2186" s="332" t="s">
        <v>42</v>
      </c>
      <c r="D2186" s="353">
        <f>SUM(D2187:D2191)</f>
        <v>0</v>
      </c>
    </row>
    <row r="2187" spans="1:5" hidden="1">
      <c r="A2187" s="67" t="s">
        <v>26</v>
      </c>
      <c r="B2187" s="307" t="s">
        <v>43</v>
      </c>
      <c r="C2187" s="308" t="s">
        <v>44</v>
      </c>
      <c r="D2187" s="69">
        <v>0</v>
      </c>
    </row>
    <row r="2188" spans="1:5" hidden="1">
      <c r="A2188" s="67" t="s">
        <v>26</v>
      </c>
      <c r="B2188" s="307" t="s">
        <v>227</v>
      </c>
      <c r="C2188" s="308" t="s">
        <v>228</v>
      </c>
      <c r="D2188" s="69">
        <v>0</v>
      </c>
    </row>
    <row r="2189" spans="1:5" hidden="1">
      <c r="A2189" s="67" t="s">
        <v>26</v>
      </c>
      <c r="B2189" s="307" t="s">
        <v>45</v>
      </c>
      <c r="C2189" s="308" t="s">
        <v>46</v>
      </c>
      <c r="D2189" s="69">
        <f>+(D2184+D2188+D2190+D2191+D2187)/12</f>
        <v>0</v>
      </c>
    </row>
    <row r="2190" spans="1:5" hidden="1">
      <c r="A2190" s="326" t="s">
        <v>26</v>
      </c>
      <c r="B2190" s="327" t="s">
        <v>47</v>
      </c>
      <c r="C2190" s="318" t="s">
        <v>48</v>
      </c>
      <c r="D2190" s="69">
        <v>0</v>
      </c>
    </row>
    <row r="2191" spans="1:5" hidden="1">
      <c r="A2191" s="67" t="s">
        <v>26</v>
      </c>
      <c r="B2191" s="307" t="s">
        <v>342</v>
      </c>
      <c r="C2191" s="308" t="s">
        <v>343</v>
      </c>
      <c r="D2191" s="69">
        <v>0</v>
      </c>
    </row>
    <row r="2192" spans="1:5" hidden="1">
      <c r="A2192" s="326"/>
      <c r="B2192" s="327"/>
      <c r="C2192" s="318"/>
      <c r="D2192" s="69"/>
    </row>
    <row r="2193" spans="1:5" ht="20.399999999999999" hidden="1">
      <c r="A2193" s="370" t="s">
        <v>49</v>
      </c>
      <c r="B2193" s="331" t="s">
        <v>50</v>
      </c>
      <c r="C2193" s="332" t="s">
        <v>403</v>
      </c>
      <c r="D2193" s="353">
        <f>SUM(D2194:D2195)</f>
        <v>0</v>
      </c>
    </row>
    <row r="2194" spans="1:5" ht="20.399999999999999" hidden="1">
      <c r="A2194" s="67" t="s">
        <v>49</v>
      </c>
      <c r="B2194" s="307" t="s">
        <v>52</v>
      </c>
      <c r="C2194" s="336" t="s">
        <v>262</v>
      </c>
      <c r="D2194" s="69">
        <f>+(D2184+D2188+D2190+D2191+D2187)*9.25%</f>
        <v>0</v>
      </c>
    </row>
    <row r="2195" spans="1:5" ht="20.399999999999999" hidden="1">
      <c r="A2195" s="67" t="s">
        <v>49</v>
      </c>
      <c r="B2195" s="307" t="s">
        <v>54</v>
      </c>
      <c r="C2195" s="336" t="s">
        <v>55</v>
      </c>
      <c r="D2195" s="69">
        <f>+(D2184+D2188+D2190+D2191+D2187)*0.5%</f>
        <v>0</v>
      </c>
    </row>
    <row r="2196" spans="1:5" hidden="1">
      <c r="A2196" s="351"/>
      <c r="D2196" s="69"/>
    </row>
    <row r="2197" spans="1:5" ht="20.399999999999999" hidden="1">
      <c r="A2197" s="370" t="s">
        <v>49</v>
      </c>
      <c r="B2197" s="331" t="s">
        <v>56</v>
      </c>
      <c r="C2197" s="332" t="s">
        <v>57</v>
      </c>
      <c r="D2197" s="353">
        <f>SUM(D2198:D2200)</f>
        <v>0</v>
      </c>
    </row>
    <row r="2198" spans="1:5" ht="20.399999999999999" hidden="1">
      <c r="A2198" s="67" t="s">
        <v>49</v>
      </c>
      <c r="B2198" s="307" t="s">
        <v>58</v>
      </c>
      <c r="C2198" s="336" t="s">
        <v>59</v>
      </c>
      <c r="D2198" s="69">
        <f>+(D2184+D2188+D2190+D2191+D2187)*5.42%</f>
        <v>0</v>
      </c>
    </row>
    <row r="2199" spans="1:5" ht="20.399999999999999" hidden="1">
      <c r="A2199" s="67" t="s">
        <v>49</v>
      </c>
      <c r="B2199" s="307" t="s">
        <v>60</v>
      </c>
      <c r="C2199" s="336" t="s">
        <v>404</v>
      </c>
      <c r="D2199" s="69">
        <f>+(D2184+D2188+D2190+D2191+D2187)*3%</f>
        <v>0</v>
      </c>
    </row>
    <row r="2200" spans="1:5" hidden="1">
      <c r="A2200" s="67" t="s">
        <v>49</v>
      </c>
      <c r="B2200" s="307" t="s">
        <v>62</v>
      </c>
      <c r="C2200" s="308" t="s">
        <v>63</v>
      </c>
      <c r="D2200" s="69">
        <f>+(D2184+D2188+D2190+D2191+D2187)*1.5%</f>
        <v>0</v>
      </c>
    </row>
    <row r="2201" spans="1:5" hidden="1">
      <c r="B2201" s="311"/>
    </row>
    <row r="2202" spans="1:5" hidden="1">
      <c r="B2202" s="311"/>
      <c r="E2202" s="68"/>
    </row>
    <row r="2203" spans="1:5" hidden="1">
      <c r="A2203" s="351" t="s">
        <v>64</v>
      </c>
      <c r="B2203" s="345" t="s">
        <v>205</v>
      </c>
      <c r="C2203" s="346" t="s">
        <v>65</v>
      </c>
      <c r="D2203" s="68"/>
      <c r="E2203" s="319">
        <f>+D2205+D2208+D2211</f>
        <v>0</v>
      </c>
    </row>
    <row r="2204" spans="1:5" hidden="1">
      <c r="B2204" s="311"/>
    </row>
    <row r="2205" spans="1:5" hidden="1">
      <c r="A2205" s="330" t="s">
        <v>64</v>
      </c>
      <c r="B2205" s="331">
        <v>1.01</v>
      </c>
      <c r="C2205" s="332" t="s">
        <v>67</v>
      </c>
      <c r="D2205" s="353">
        <f>SUM(D2206)</f>
        <v>0</v>
      </c>
    </row>
    <row r="2206" spans="1:5" hidden="1">
      <c r="A2206" s="67" t="s">
        <v>64</v>
      </c>
      <c r="B2206" s="350" t="s">
        <v>70</v>
      </c>
      <c r="C2206" s="308" t="s">
        <v>71</v>
      </c>
      <c r="D2206" s="309">
        <v>0</v>
      </c>
    </row>
    <row r="2207" spans="1:5" hidden="1">
      <c r="B2207" s="350"/>
    </row>
    <row r="2208" spans="1:5" hidden="1">
      <c r="A2208" s="330" t="s">
        <v>64</v>
      </c>
      <c r="B2208" s="331" t="s">
        <v>89</v>
      </c>
      <c r="C2208" s="332" t="s">
        <v>90</v>
      </c>
      <c r="D2208" s="353">
        <f>+D2209</f>
        <v>0</v>
      </c>
    </row>
    <row r="2209" spans="1:5" hidden="1">
      <c r="A2209" s="67" t="s">
        <v>64</v>
      </c>
      <c r="B2209" s="350" t="s">
        <v>207</v>
      </c>
      <c r="C2209" s="308" t="s">
        <v>216</v>
      </c>
      <c r="D2209" s="309">
        <v>0</v>
      </c>
    </row>
    <row r="2210" spans="1:5" hidden="1">
      <c r="B2210" s="311"/>
    </row>
    <row r="2211" spans="1:5" hidden="1">
      <c r="A2211" s="330" t="s">
        <v>64</v>
      </c>
      <c r="B2211" s="331" t="s">
        <v>251</v>
      </c>
      <c r="C2211" s="332" t="s">
        <v>103</v>
      </c>
      <c r="D2211" s="353">
        <f>SUM(D2212:D2213)</f>
        <v>0</v>
      </c>
      <c r="E2211" s="68"/>
    </row>
    <row r="2212" spans="1:5" ht="20.399999999999999" hidden="1">
      <c r="A2212" s="67" t="s">
        <v>64</v>
      </c>
      <c r="B2212" s="350" t="s">
        <v>108</v>
      </c>
      <c r="C2212" s="336" t="s">
        <v>109</v>
      </c>
      <c r="D2212" s="309">
        <v>0</v>
      </c>
      <c r="E2212" s="68"/>
    </row>
    <row r="2213" spans="1:5" hidden="1">
      <c r="A2213" s="67" t="s">
        <v>64</v>
      </c>
      <c r="B2213" s="350" t="s">
        <v>110</v>
      </c>
      <c r="C2213" s="308" t="s">
        <v>111</v>
      </c>
      <c r="D2213" s="309">
        <v>0</v>
      </c>
      <c r="E2213" s="68"/>
    </row>
    <row r="2214" spans="1:5" hidden="1">
      <c r="B2214" s="311"/>
      <c r="E2214" s="68"/>
    </row>
    <row r="2215" spans="1:5" hidden="1">
      <c r="B2215" s="311"/>
      <c r="E2215" s="68"/>
    </row>
    <row r="2216" spans="1:5" hidden="1">
      <c r="A2216" s="351" t="s">
        <v>64</v>
      </c>
      <c r="B2216" s="345">
        <v>2</v>
      </c>
      <c r="C2216" s="346" t="s">
        <v>122</v>
      </c>
      <c r="D2216" s="68"/>
      <c r="E2216" s="319">
        <f>+D2223+D2218+D2229+D2233</f>
        <v>0</v>
      </c>
    </row>
    <row r="2217" spans="1:5" hidden="1">
      <c r="B2217" s="311"/>
    </row>
    <row r="2218" spans="1:5" hidden="1">
      <c r="A2218" s="330" t="s">
        <v>64</v>
      </c>
      <c r="B2218" s="331" t="s">
        <v>123</v>
      </c>
      <c r="C2218" s="332" t="s">
        <v>124</v>
      </c>
      <c r="D2218" s="353">
        <f>SUM(D2219:D2221)</f>
        <v>0</v>
      </c>
    </row>
    <row r="2219" spans="1:5" hidden="1">
      <c r="A2219" s="67" t="s">
        <v>64</v>
      </c>
      <c r="B2219" s="350" t="s">
        <v>125</v>
      </c>
      <c r="C2219" s="308" t="s">
        <v>126</v>
      </c>
      <c r="D2219" s="309">
        <v>0</v>
      </c>
    </row>
    <row r="2220" spans="1:5" hidden="1">
      <c r="A2220" s="67" t="s">
        <v>64</v>
      </c>
      <c r="B2220" s="350" t="s">
        <v>127</v>
      </c>
      <c r="C2220" s="308" t="s">
        <v>128</v>
      </c>
      <c r="D2220" s="309">
        <v>0</v>
      </c>
    </row>
    <row r="2221" spans="1:5" hidden="1">
      <c r="A2221" s="67" t="s">
        <v>64</v>
      </c>
      <c r="B2221" s="350" t="s">
        <v>129</v>
      </c>
      <c r="C2221" s="308" t="s">
        <v>130</v>
      </c>
      <c r="D2221" s="309">
        <v>0</v>
      </c>
    </row>
    <row r="2222" spans="1:5" hidden="1">
      <c r="B2222" s="311"/>
    </row>
    <row r="2223" spans="1:5" ht="20.399999999999999" hidden="1">
      <c r="A2223" s="330" t="s">
        <v>64</v>
      </c>
      <c r="B2223" s="331">
        <v>2.0299999999999998</v>
      </c>
      <c r="C2223" s="332" t="s">
        <v>132</v>
      </c>
      <c r="D2223" s="353">
        <f>SUM(D2224:D2227)</f>
        <v>0</v>
      </c>
    </row>
    <row r="2224" spans="1:5" hidden="1">
      <c r="A2224" s="67" t="s">
        <v>64</v>
      </c>
      <c r="B2224" s="350" t="s">
        <v>133</v>
      </c>
      <c r="C2224" s="308" t="s">
        <v>134</v>
      </c>
      <c r="D2224" s="309">
        <v>0</v>
      </c>
    </row>
    <row r="2225" spans="1:5" hidden="1">
      <c r="A2225" s="67" t="s">
        <v>64</v>
      </c>
      <c r="B2225" s="350" t="s">
        <v>135</v>
      </c>
      <c r="C2225" s="308" t="s">
        <v>136</v>
      </c>
      <c r="D2225" s="309">
        <v>0</v>
      </c>
    </row>
    <row r="2226" spans="1:5" hidden="1">
      <c r="A2226" s="67" t="s">
        <v>64</v>
      </c>
      <c r="B2226" s="350" t="s">
        <v>287</v>
      </c>
      <c r="C2226" s="308" t="s">
        <v>288</v>
      </c>
      <c r="D2226" s="309">
        <v>0</v>
      </c>
    </row>
    <row r="2227" spans="1:5" hidden="1">
      <c r="A2227" s="67" t="s">
        <v>64</v>
      </c>
      <c r="B2227" s="350" t="s">
        <v>240</v>
      </c>
      <c r="C2227" s="308" t="s">
        <v>241</v>
      </c>
      <c r="D2227" s="309">
        <v>0</v>
      </c>
    </row>
    <row r="2228" spans="1:5" hidden="1">
      <c r="B2228" s="311"/>
    </row>
    <row r="2229" spans="1:5" hidden="1">
      <c r="A2229" s="330" t="s">
        <v>64</v>
      </c>
      <c r="B2229" s="331" t="s">
        <v>139</v>
      </c>
      <c r="C2229" s="332" t="s">
        <v>140</v>
      </c>
      <c r="D2229" s="353">
        <f>+D2230+D2231</f>
        <v>0</v>
      </c>
    </row>
    <row r="2230" spans="1:5" hidden="1">
      <c r="A2230" s="67" t="s">
        <v>64</v>
      </c>
      <c r="B2230" s="350" t="s">
        <v>141</v>
      </c>
      <c r="C2230" s="308" t="s">
        <v>142</v>
      </c>
      <c r="D2230" s="309">
        <v>0</v>
      </c>
    </row>
    <row r="2231" spans="1:5" hidden="1">
      <c r="A2231" s="67" t="s">
        <v>64</v>
      </c>
      <c r="B2231" s="350" t="s">
        <v>143</v>
      </c>
      <c r="C2231" s="308" t="s">
        <v>144</v>
      </c>
      <c r="D2231" s="309">
        <v>0</v>
      </c>
    </row>
    <row r="2232" spans="1:5" hidden="1">
      <c r="B2232" s="311"/>
    </row>
    <row r="2233" spans="1:5" hidden="1">
      <c r="A2233" s="476" t="s">
        <v>64</v>
      </c>
      <c r="B2233" s="348" t="s">
        <v>145</v>
      </c>
      <c r="C2233" s="332" t="s">
        <v>146</v>
      </c>
      <c r="D2233" s="353">
        <f>+D2234+D2235+D2236+D2237</f>
        <v>0</v>
      </c>
    </row>
    <row r="2234" spans="1:5" hidden="1">
      <c r="A2234" s="67" t="s">
        <v>64</v>
      </c>
      <c r="B2234" s="350" t="s">
        <v>151</v>
      </c>
      <c r="C2234" s="308" t="s">
        <v>152</v>
      </c>
      <c r="D2234" s="309">
        <v>0</v>
      </c>
    </row>
    <row r="2235" spans="1:5" hidden="1">
      <c r="A2235" s="67" t="s">
        <v>64</v>
      </c>
      <c r="B2235" s="350" t="s">
        <v>153</v>
      </c>
      <c r="C2235" s="308" t="s">
        <v>154</v>
      </c>
      <c r="D2235" s="309">
        <v>0</v>
      </c>
    </row>
    <row r="2236" spans="1:5" hidden="1">
      <c r="A2236" s="67" t="s">
        <v>64</v>
      </c>
      <c r="B2236" s="350" t="s">
        <v>155</v>
      </c>
      <c r="C2236" s="308" t="s">
        <v>156</v>
      </c>
      <c r="D2236" s="309">
        <v>0</v>
      </c>
    </row>
    <row r="2237" spans="1:5" hidden="1">
      <c r="A2237" s="67" t="s">
        <v>64</v>
      </c>
      <c r="B2237" s="350" t="s">
        <v>291</v>
      </c>
      <c r="C2237" s="308" t="s">
        <v>315</v>
      </c>
      <c r="D2237" s="309">
        <v>0</v>
      </c>
    </row>
    <row r="2238" spans="1:5" hidden="1">
      <c r="B2238" s="311"/>
    </row>
    <row r="2239" spans="1:5" hidden="1">
      <c r="B2239" s="311"/>
      <c r="E2239" s="68"/>
    </row>
    <row r="2240" spans="1:5" hidden="1">
      <c r="A2240" s="351">
        <v>2</v>
      </c>
      <c r="B2240" s="345">
        <v>5</v>
      </c>
      <c r="C2240" s="346" t="s">
        <v>157</v>
      </c>
      <c r="D2240" s="68"/>
      <c r="E2240" s="319">
        <f>+D2245+D2242</f>
        <v>0</v>
      </c>
    </row>
    <row r="2241" spans="1:5" hidden="1">
      <c r="B2241" s="311"/>
    </row>
    <row r="2242" spans="1:5" hidden="1">
      <c r="A2242" s="330" t="s">
        <v>158</v>
      </c>
      <c r="B2242" s="331" t="s">
        <v>159</v>
      </c>
      <c r="C2242" s="332" t="s">
        <v>160</v>
      </c>
      <c r="D2242" s="353">
        <f>+D2243</f>
        <v>0</v>
      </c>
    </row>
    <row r="2243" spans="1:5" hidden="1">
      <c r="A2243" s="67" t="s">
        <v>158</v>
      </c>
      <c r="B2243" s="350" t="s">
        <v>221</v>
      </c>
      <c r="C2243" s="308" t="s">
        <v>222</v>
      </c>
      <c r="D2243" s="309">
        <v>0</v>
      </c>
    </row>
    <row r="2244" spans="1:5" hidden="1">
      <c r="B2244" s="311"/>
    </row>
    <row r="2245" spans="1:5" hidden="1">
      <c r="A2245" s="330"/>
      <c r="B2245" s="331" t="s">
        <v>171</v>
      </c>
      <c r="C2245" s="332" t="s">
        <v>172</v>
      </c>
      <c r="D2245" s="353">
        <f>+D2246</f>
        <v>0</v>
      </c>
    </row>
    <row r="2246" spans="1:5" hidden="1">
      <c r="A2246" s="67" t="s">
        <v>229</v>
      </c>
      <c r="B2246" s="350" t="s">
        <v>230</v>
      </c>
      <c r="C2246" s="308" t="s">
        <v>231</v>
      </c>
      <c r="D2246" s="309">
        <v>0</v>
      </c>
    </row>
    <row r="2247" spans="1:5" hidden="1">
      <c r="B2247" s="350"/>
    </row>
    <row r="2248" spans="1:5" hidden="1">
      <c r="B2248" s="350"/>
    </row>
    <row r="2249" spans="1:5" hidden="1">
      <c r="A2249" s="354" t="s">
        <v>348</v>
      </c>
      <c r="B2249" s="316" t="s">
        <v>514</v>
      </c>
      <c r="C2249" s="317" t="s">
        <v>185</v>
      </c>
      <c r="D2249" s="355"/>
      <c r="E2249" s="319">
        <f>+D2251</f>
        <v>0</v>
      </c>
    </row>
    <row r="2250" spans="1:5" hidden="1">
      <c r="B2250" s="338"/>
      <c r="C2250" s="356"/>
      <c r="D2250" s="328"/>
      <c r="E2250" s="328"/>
    </row>
    <row r="2251" spans="1:5" hidden="1">
      <c r="A2251" s="347" t="s">
        <v>184</v>
      </c>
      <c r="B2251" s="357" t="s">
        <v>515</v>
      </c>
      <c r="C2251" s="358" t="s">
        <v>516</v>
      </c>
      <c r="D2251" s="324">
        <f>SUM(D2252:D2252)</f>
        <v>0</v>
      </c>
      <c r="E2251" s="319"/>
    </row>
    <row r="2252" spans="1:5" hidden="1">
      <c r="A2252" s="359" t="s">
        <v>184</v>
      </c>
      <c r="B2252" s="327" t="s">
        <v>466</v>
      </c>
      <c r="C2252" s="318" t="s">
        <v>467</v>
      </c>
      <c r="D2252" s="328">
        <v>0</v>
      </c>
      <c r="E2252" s="341"/>
    </row>
    <row r="2253" spans="1:5" hidden="1">
      <c r="B2253" s="311"/>
    </row>
    <row r="2254" spans="1:5" hidden="1">
      <c r="B2254" s="311"/>
      <c r="E2254" s="68"/>
    </row>
    <row r="2255" spans="1:5" ht="12" hidden="1">
      <c r="B2255" s="311"/>
      <c r="C2255" s="312" t="s">
        <v>631</v>
      </c>
      <c r="E2255" s="374">
        <f>SUM(E2180:E2253)</f>
        <v>0</v>
      </c>
    </row>
    <row r="2256" spans="1:5" hidden="1">
      <c r="B2256" s="311"/>
      <c r="D2256" s="68"/>
    </row>
    <row r="2257" spans="1:5" ht="13.2" customHeight="1">
      <c r="B2257" s="311"/>
      <c r="D2257" s="68"/>
    </row>
    <row r="2258" spans="1:5" ht="14.4" customHeight="1">
      <c r="B2258" s="311"/>
      <c r="D2258" s="68"/>
      <c r="E2258" s="68"/>
    </row>
    <row r="2259" spans="1:5">
      <c r="B2259" s="311"/>
      <c r="C2259" s="311" t="s">
        <v>457</v>
      </c>
      <c r="E2259" s="352">
        <f>+E2255+E2173</f>
        <v>111314270.50999999</v>
      </c>
    </row>
    <row r="2260" spans="1:5" hidden="1">
      <c r="B2260" s="311"/>
      <c r="C2260" s="311"/>
      <c r="E2260" s="352"/>
    </row>
    <row r="2261" spans="1:5" hidden="1">
      <c r="B2261" s="311"/>
      <c r="C2261" s="311"/>
      <c r="E2261" s="352"/>
    </row>
    <row r="2262" spans="1:5" hidden="1">
      <c r="B2262" s="311"/>
      <c r="C2262" s="311"/>
      <c r="E2262" s="463"/>
    </row>
    <row r="2263" spans="1:5" hidden="1">
      <c r="B2263" s="311"/>
      <c r="D2263" s="463"/>
      <c r="E2263" s="463"/>
    </row>
    <row r="2264" spans="1:5">
      <c r="B2264" s="311"/>
      <c r="D2264" s="463"/>
      <c r="E2264" s="463"/>
    </row>
    <row r="2265" spans="1:5" hidden="1">
      <c r="B2265" s="311" t="s">
        <v>458</v>
      </c>
      <c r="C2265" s="442" t="s">
        <v>632</v>
      </c>
      <c r="D2265" s="463"/>
      <c r="E2265" s="463"/>
    </row>
    <row r="2266" spans="1:5" hidden="1">
      <c r="B2266" s="461"/>
      <c r="C2266" s="462"/>
      <c r="D2266" s="463"/>
      <c r="E2266" s="463"/>
    </row>
    <row r="2267" spans="1:5" hidden="1">
      <c r="B2267" s="461"/>
      <c r="C2267" s="462"/>
      <c r="D2267" s="463"/>
      <c r="E2267" s="463"/>
    </row>
    <row r="2268" spans="1:5" hidden="1">
      <c r="B2268" s="311" t="s">
        <v>422</v>
      </c>
      <c r="C2268" s="442" t="s">
        <v>460</v>
      </c>
      <c r="D2268" s="470" t="s">
        <v>461</v>
      </c>
      <c r="E2268" s="463"/>
    </row>
    <row r="2269" spans="1:5" hidden="1">
      <c r="C2269" s="369"/>
      <c r="E2269" s="68"/>
    </row>
    <row r="2270" spans="1:5" hidden="1">
      <c r="A2270" s="315" t="s">
        <v>23</v>
      </c>
      <c r="B2270" s="316" t="s">
        <v>24</v>
      </c>
      <c r="C2270" s="317" t="s">
        <v>25</v>
      </c>
      <c r="D2270" s="318"/>
      <c r="E2270" s="319">
        <f>D2272+D2275+D2282+D2286</f>
        <v>0</v>
      </c>
    </row>
    <row r="2271" spans="1:5" hidden="1">
      <c r="A2271" s="315"/>
      <c r="B2271" s="316"/>
      <c r="C2271" s="317"/>
      <c r="D2271" s="318"/>
      <c r="E2271" s="319"/>
    </row>
    <row r="2272" spans="1:5" hidden="1">
      <c r="A2272" s="370" t="s">
        <v>26</v>
      </c>
      <c r="B2272" s="322" t="s">
        <v>27</v>
      </c>
      <c r="C2272" s="323" t="s">
        <v>28</v>
      </c>
      <c r="D2272" s="324">
        <f>SUM(D2273:D2273)</f>
        <v>0</v>
      </c>
      <c r="E2272" s="319"/>
    </row>
    <row r="2273" spans="1:5" hidden="1">
      <c r="A2273" s="67" t="s">
        <v>26</v>
      </c>
      <c r="B2273" s="327" t="s">
        <v>29</v>
      </c>
      <c r="C2273" s="318" t="s">
        <v>30</v>
      </c>
      <c r="D2273" s="328">
        <f>D2321</f>
        <v>0</v>
      </c>
      <c r="E2273" s="68"/>
    </row>
    <row r="2274" spans="1:5" hidden="1">
      <c r="B2274" s="327"/>
      <c r="C2274" s="318"/>
      <c r="D2274" s="328"/>
      <c r="E2274" s="68"/>
    </row>
    <row r="2275" spans="1:5" hidden="1">
      <c r="A2275" s="370" t="s">
        <v>26</v>
      </c>
      <c r="B2275" s="331" t="s">
        <v>41</v>
      </c>
      <c r="C2275" s="332" t="s">
        <v>42</v>
      </c>
      <c r="D2275" s="353">
        <f>SUM(D2276:D2280)</f>
        <v>0</v>
      </c>
      <c r="E2275" s="319"/>
    </row>
    <row r="2276" spans="1:5" hidden="1">
      <c r="A2276" s="67" t="s">
        <v>26</v>
      </c>
      <c r="B2276" s="307" t="s">
        <v>43</v>
      </c>
      <c r="C2276" s="308" t="s">
        <v>44</v>
      </c>
      <c r="D2276" s="69">
        <f>+D2322</f>
        <v>0</v>
      </c>
      <c r="E2276" s="319"/>
    </row>
    <row r="2277" spans="1:5" hidden="1">
      <c r="A2277" s="67" t="s">
        <v>26</v>
      </c>
      <c r="B2277" s="307" t="s">
        <v>227</v>
      </c>
      <c r="C2277" s="308" t="s">
        <v>228</v>
      </c>
      <c r="D2277" s="69">
        <f>+D2323</f>
        <v>0</v>
      </c>
      <c r="E2277" s="319"/>
    </row>
    <row r="2278" spans="1:5" hidden="1">
      <c r="A2278" s="67" t="s">
        <v>26</v>
      </c>
      <c r="B2278" s="307" t="s">
        <v>45</v>
      </c>
      <c r="C2278" s="308" t="s">
        <v>46</v>
      </c>
      <c r="D2278" s="69">
        <f>+D2324</f>
        <v>0</v>
      </c>
      <c r="E2278" s="319"/>
    </row>
    <row r="2279" spans="1:5" hidden="1">
      <c r="A2279" s="326" t="s">
        <v>26</v>
      </c>
      <c r="B2279" s="327" t="s">
        <v>47</v>
      </c>
      <c r="C2279" s="318" t="s">
        <v>48</v>
      </c>
      <c r="D2279" s="69">
        <f>+D2325</f>
        <v>0</v>
      </c>
      <c r="E2279" s="319"/>
    </row>
    <row r="2280" spans="1:5" hidden="1">
      <c r="A2280" s="67" t="s">
        <v>26</v>
      </c>
      <c r="B2280" s="307" t="s">
        <v>342</v>
      </c>
      <c r="C2280" s="308" t="s">
        <v>343</v>
      </c>
      <c r="D2280" s="69">
        <f>+D2326</f>
        <v>0</v>
      </c>
      <c r="E2280" s="319"/>
    </row>
    <row r="2281" spans="1:5" hidden="1">
      <c r="A2281" s="315"/>
      <c r="D2281" s="69"/>
      <c r="E2281" s="319"/>
    </row>
    <row r="2282" spans="1:5" ht="20.399999999999999" hidden="1">
      <c r="A2282" s="370" t="s">
        <v>49</v>
      </c>
      <c r="B2282" s="331" t="s">
        <v>50</v>
      </c>
      <c r="C2282" s="332" t="s">
        <v>51</v>
      </c>
      <c r="D2282" s="353">
        <f>SUM(D2283:D2284)</f>
        <v>0</v>
      </c>
      <c r="E2282" s="319"/>
    </row>
    <row r="2283" spans="1:5" ht="20.399999999999999" hidden="1">
      <c r="A2283" s="335" t="s">
        <v>49</v>
      </c>
      <c r="B2283" s="307" t="s">
        <v>52</v>
      </c>
      <c r="C2283" s="336" t="s">
        <v>262</v>
      </c>
      <c r="D2283" s="69">
        <f>+D2327</f>
        <v>0</v>
      </c>
      <c r="E2283" s="319"/>
    </row>
    <row r="2284" spans="1:5" ht="20.399999999999999" hidden="1">
      <c r="A2284" s="335" t="s">
        <v>49</v>
      </c>
      <c r="B2284" s="307" t="s">
        <v>54</v>
      </c>
      <c r="C2284" s="336" t="s">
        <v>55</v>
      </c>
      <c r="D2284" s="69">
        <f>+D2328</f>
        <v>0</v>
      </c>
      <c r="E2284" s="319"/>
    </row>
    <row r="2285" spans="1:5" hidden="1">
      <c r="D2285" s="69"/>
      <c r="E2285" s="319"/>
    </row>
    <row r="2286" spans="1:5" ht="20.399999999999999" hidden="1">
      <c r="A2286" s="370" t="s">
        <v>49</v>
      </c>
      <c r="B2286" s="331" t="s">
        <v>56</v>
      </c>
      <c r="C2286" s="332" t="s">
        <v>57</v>
      </c>
      <c r="D2286" s="353">
        <f>SUM(D2287:D2289)</f>
        <v>0</v>
      </c>
      <c r="E2286" s="319"/>
    </row>
    <row r="2287" spans="1:5" ht="20.399999999999999" hidden="1">
      <c r="A2287" s="335" t="s">
        <v>49</v>
      </c>
      <c r="B2287" s="307" t="s">
        <v>58</v>
      </c>
      <c r="C2287" s="336" t="s">
        <v>59</v>
      </c>
      <c r="D2287" s="69">
        <f>+D2329</f>
        <v>0</v>
      </c>
      <c r="E2287" s="319"/>
    </row>
    <row r="2288" spans="1:5" ht="20.399999999999999" hidden="1">
      <c r="A2288" s="335" t="s">
        <v>49</v>
      </c>
      <c r="B2288" s="307" t="s">
        <v>60</v>
      </c>
      <c r="C2288" s="336" t="s">
        <v>263</v>
      </c>
      <c r="D2288" s="69">
        <f>+D2330</f>
        <v>0</v>
      </c>
      <c r="E2288" s="319"/>
    </row>
    <row r="2289" spans="1:5" hidden="1">
      <c r="A2289" s="335" t="s">
        <v>49</v>
      </c>
      <c r="B2289" s="307" t="s">
        <v>62</v>
      </c>
      <c r="C2289" s="308" t="s">
        <v>63</v>
      </c>
      <c r="D2289" s="69">
        <f>+D2331</f>
        <v>0</v>
      </c>
      <c r="E2289" s="319"/>
    </row>
    <row r="2290" spans="1:5" hidden="1">
      <c r="A2290" s="335"/>
      <c r="D2290" s="69"/>
      <c r="E2290" s="319"/>
    </row>
    <row r="2291" spans="1:5" hidden="1">
      <c r="C2291" s="369"/>
      <c r="E2291" s="68"/>
    </row>
    <row r="2292" spans="1:5" hidden="1">
      <c r="A2292" s="315" t="s">
        <v>64</v>
      </c>
      <c r="B2292" s="316" t="s">
        <v>205</v>
      </c>
      <c r="C2292" s="317" t="s">
        <v>65</v>
      </c>
      <c r="D2292" s="318"/>
      <c r="E2292" s="319">
        <f>+D2297+D2294</f>
        <v>0</v>
      </c>
    </row>
    <row r="2293" spans="1:5" hidden="1">
      <c r="B2293" s="316"/>
      <c r="C2293" s="320"/>
      <c r="D2293" s="319"/>
      <c r="E2293" s="68"/>
    </row>
    <row r="2294" spans="1:5" hidden="1">
      <c r="A2294" s="321" t="s">
        <v>64</v>
      </c>
      <c r="B2294" s="357">
        <v>1.03</v>
      </c>
      <c r="C2294" s="447" t="s">
        <v>78</v>
      </c>
      <c r="D2294" s="324">
        <f>+D2295</f>
        <v>0</v>
      </c>
      <c r="E2294" s="68"/>
    </row>
    <row r="2295" spans="1:5" hidden="1">
      <c r="A2295" s="337" t="s">
        <v>64</v>
      </c>
      <c r="B2295" s="338" t="s">
        <v>81</v>
      </c>
      <c r="C2295" s="356" t="s">
        <v>82</v>
      </c>
      <c r="D2295" s="328">
        <f>+D2333</f>
        <v>0</v>
      </c>
      <c r="E2295" s="68"/>
    </row>
    <row r="2296" spans="1:5" hidden="1">
      <c r="B2296" s="316"/>
      <c r="C2296" s="320"/>
      <c r="D2296" s="319"/>
      <c r="E2296" s="68"/>
    </row>
    <row r="2297" spans="1:5" hidden="1">
      <c r="A2297" s="321" t="s">
        <v>64</v>
      </c>
      <c r="B2297" s="357" t="s">
        <v>89</v>
      </c>
      <c r="C2297" s="447" t="s">
        <v>90</v>
      </c>
      <c r="D2297" s="324">
        <f>SUM(D2298:D2300)</f>
        <v>0</v>
      </c>
      <c r="E2297" s="319"/>
    </row>
    <row r="2298" spans="1:5" hidden="1">
      <c r="A2298" s="337" t="s">
        <v>64</v>
      </c>
      <c r="B2298" s="338" t="s">
        <v>245</v>
      </c>
      <c r="C2298" s="356" t="s">
        <v>246</v>
      </c>
      <c r="D2298" s="328">
        <f>+D2342</f>
        <v>0</v>
      </c>
      <c r="E2298" s="319"/>
    </row>
    <row r="2299" spans="1:5" hidden="1">
      <c r="A2299" s="337" t="s">
        <v>64</v>
      </c>
      <c r="B2299" s="338" t="s">
        <v>207</v>
      </c>
      <c r="C2299" s="356" t="s">
        <v>216</v>
      </c>
      <c r="D2299" s="328">
        <v>0</v>
      </c>
      <c r="E2299" s="319"/>
    </row>
    <row r="2300" spans="1:5" hidden="1">
      <c r="A2300" s="337" t="s">
        <v>64</v>
      </c>
      <c r="B2300" s="338" t="s">
        <v>97</v>
      </c>
      <c r="C2300" s="356" t="s">
        <v>98</v>
      </c>
      <c r="D2300" s="328">
        <f>+D2343</f>
        <v>0</v>
      </c>
      <c r="E2300" s="319"/>
    </row>
    <row r="2301" spans="1:5" hidden="1">
      <c r="A2301" s="337"/>
      <c r="B2301" s="338"/>
      <c r="C2301" s="356"/>
      <c r="D2301" s="328"/>
      <c r="E2301" s="319"/>
    </row>
    <row r="2302" spans="1:5" hidden="1">
      <c r="A2302" s="337"/>
      <c r="B2302" s="338"/>
      <c r="C2302" s="356"/>
      <c r="D2302" s="328"/>
      <c r="E2302" s="68"/>
    </row>
    <row r="2303" spans="1:5" hidden="1">
      <c r="A2303" s="315">
        <v>2</v>
      </c>
      <c r="B2303" s="316">
        <v>5</v>
      </c>
      <c r="C2303" s="317" t="s">
        <v>157</v>
      </c>
      <c r="D2303" s="328"/>
      <c r="E2303" s="319">
        <f>+D2305</f>
        <v>0</v>
      </c>
    </row>
    <row r="2304" spans="1:5" hidden="1">
      <c r="A2304" s="337"/>
      <c r="B2304" s="338"/>
      <c r="C2304" s="356"/>
      <c r="D2304" s="328"/>
      <c r="E2304" s="68"/>
    </row>
    <row r="2305" spans="1:5" hidden="1">
      <c r="A2305" s="321" t="s">
        <v>578</v>
      </c>
      <c r="B2305" s="357" t="s">
        <v>171</v>
      </c>
      <c r="C2305" s="447" t="s">
        <v>172</v>
      </c>
      <c r="D2305" s="324">
        <f>SUM(D2306:D2307)</f>
        <v>0</v>
      </c>
      <c r="E2305" s="68"/>
    </row>
    <row r="2306" spans="1:5" hidden="1">
      <c r="A2306" s="67" t="s">
        <v>414</v>
      </c>
      <c r="B2306" s="327" t="s">
        <v>415</v>
      </c>
      <c r="C2306" s="318" t="s">
        <v>416</v>
      </c>
      <c r="D2306" s="328">
        <v>0</v>
      </c>
      <c r="E2306" s="68"/>
    </row>
    <row r="2307" spans="1:5" hidden="1">
      <c r="A2307" s="67" t="s">
        <v>181</v>
      </c>
      <c r="B2307" s="327" t="s">
        <v>182</v>
      </c>
      <c r="C2307" s="318" t="s">
        <v>417</v>
      </c>
      <c r="D2307" s="328">
        <v>0</v>
      </c>
      <c r="E2307" s="68"/>
    </row>
    <row r="2308" spans="1:5" hidden="1">
      <c r="A2308" s="337"/>
      <c r="B2308" s="338"/>
      <c r="C2308" s="356"/>
      <c r="D2308" s="328"/>
      <c r="E2308" s="68"/>
    </row>
    <row r="2309" spans="1:5" hidden="1">
      <c r="A2309" s="337"/>
      <c r="B2309" s="338"/>
      <c r="C2309" s="356"/>
      <c r="D2309" s="328"/>
      <c r="E2309" s="68"/>
    </row>
    <row r="2310" spans="1:5" hidden="1">
      <c r="A2310" s="315">
        <v>1.3</v>
      </c>
      <c r="B2310" s="316" t="s">
        <v>514</v>
      </c>
      <c r="C2310" s="317" t="s">
        <v>185</v>
      </c>
      <c r="D2310" s="328"/>
      <c r="E2310" s="319">
        <f>+D2312</f>
        <v>0</v>
      </c>
    </row>
    <row r="2311" spans="1:5" hidden="1">
      <c r="A2311" s="337"/>
      <c r="B2311" s="338"/>
      <c r="C2311" s="356"/>
      <c r="D2311" s="328"/>
      <c r="E2311" s="319"/>
    </row>
    <row r="2312" spans="1:5" hidden="1">
      <c r="A2312" s="321" t="s">
        <v>184</v>
      </c>
      <c r="B2312" s="357" t="s">
        <v>515</v>
      </c>
      <c r="C2312" s="447" t="s">
        <v>592</v>
      </c>
      <c r="D2312" s="353">
        <f>+D2313</f>
        <v>0</v>
      </c>
      <c r="E2312" s="319"/>
    </row>
    <row r="2313" spans="1:5" hidden="1">
      <c r="A2313" s="67" t="s">
        <v>184</v>
      </c>
      <c r="B2313" s="327" t="s">
        <v>466</v>
      </c>
      <c r="C2313" s="318" t="s">
        <v>467</v>
      </c>
      <c r="D2313" s="328">
        <f>+D2332</f>
        <v>0</v>
      </c>
      <c r="E2313" s="319"/>
    </row>
    <row r="2314" spans="1:5" hidden="1">
      <c r="B2314" s="327"/>
      <c r="C2314" s="343"/>
      <c r="E2314" s="319"/>
    </row>
    <row r="2315" spans="1:5" hidden="1">
      <c r="B2315" s="327"/>
      <c r="C2315" s="318"/>
      <c r="D2315" s="328"/>
      <c r="E2315" s="68"/>
    </row>
    <row r="2316" spans="1:5" ht="12" hidden="1">
      <c r="B2316" s="311"/>
      <c r="C2316" s="312" t="s">
        <v>633</v>
      </c>
      <c r="D2316" s="352"/>
      <c r="E2316" s="374">
        <f>SUM(E2270:E2312)</f>
        <v>0</v>
      </c>
    </row>
    <row r="2317" spans="1:5" hidden="1">
      <c r="B2317" s="461"/>
      <c r="C2317" s="462"/>
      <c r="D2317" s="463"/>
      <c r="E2317" s="68"/>
    </row>
    <row r="2318" spans="1:5" hidden="1">
      <c r="B2318" s="461"/>
      <c r="C2318" s="462"/>
      <c r="D2318" s="463"/>
      <c r="E2318" s="463"/>
    </row>
    <row r="2319" spans="1:5" hidden="1">
      <c r="B2319" s="316"/>
      <c r="C2319" s="380" t="s">
        <v>464</v>
      </c>
      <c r="D2319" s="368" t="s">
        <v>465</v>
      </c>
      <c r="E2319" s="463"/>
    </row>
    <row r="2320" spans="1:5" hidden="1">
      <c r="B2320" s="478"/>
      <c r="C2320" s="399"/>
      <c r="D2320" s="400"/>
      <c r="E2320" s="463"/>
    </row>
    <row r="2321" spans="1:5" hidden="1">
      <c r="B2321" s="386" t="s">
        <v>29</v>
      </c>
      <c r="C2321" s="305" t="s">
        <v>30</v>
      </c>
      <c r="D2321" s="411">
        <v>0</v>
      </c>
      <c r="E2321" s="463"/>
    </row>
    <row r="2322" spans="1:5" hidden="1">
      <c r="B2322" s="388" t="s">
        <v>43</v>
      </c>
      <c r="C2322" s="308" t="s">
        <v>44</v>
      </c>
      <c r="D2322" s="387">
        <v>0</v>
      </c>
      <c r="E2322" s="463"/>
    </row>
    <row r="2323" spans="1:5" hidden="1">
      <c r="B2323" s="388" t="s">
        <v>227</v>
      </c>
      <c r="C2323" s="308" t="s">
        <v>228</v>
      </c>
      <c r="D2323" s="389">
        <v>0</v>
      </c>
      <c r="E2323" s="463"/>
    </row>
    <row r="2324" spans="1:5" hidden="1">
      <c r="A2324" s="68"/>
      <c r="B2324" s="388" t="s">
        <v>45</v>
      </c>
      <c r="C2324" s="308" t="s">
        <v>46</v>
      </c>
      <c r="D2324" s="389">
        <f>(D2321+D2322+D2323+D2325+D2326)/12</f>
        <v>0</v>
      </c>
      <c r="E2324" s="463"/>
    </row>
    <row r="2325" spans="1:5" hidden="1">
      <c r="A2325" s="68"/>
      <c r="B2325" s="388" t="s">
        <v>47</v>
      </c>
      <c r="C2325" s="318" t="s">
        <v>48</v>
      </c>
      <c r="D2325" s="389">
        <v>0</v>
      </c>
      <c r="E2325" s="463"/>
    </row>
    <row r="2326" spans="1:5" hidden="1">
      <c r="A2326" s="68"/>
      <c r="B2326" s="388" t="s">
        <v>342</v>
      </c>
      <c r="C2326" s="308" t="s">
        <v>343</v>
      </c>
      <c r="D2326" s="389">
        <v>0</v>
      </c>
      <c r="E2326" s="463"/>
    </row>
    <row r="2327" spans="1:5" ht="20.399999999999999" hidden="1">
      <c r="A2327" s="68"/>
      <c r="B2327" s="388" t="s">
        <v>52</v>
      </c>
      <c r="C2327" s="336" t="s">
        <v>262</v>
      </c>
      <c r="D2327" s="389">
        <f>(D2321+D2322+D2323+D2325+D2326)*9.25%</f>
        <v>0</v>
      </c>
      <c r="E2327" s="463"/>
    </row>
    <row r="2328" spans="1:5" ht="20.399999999999999" hidden="1">
      <c r="A2328" s="68"/>
      <c r="B2328" s="388" t="s">
        <v>54</v>
      </c>
      <c r="C2328" s="336" t="s">
        <v>55</v>
      </c>
      <c r="D2328" s="389">
        <f>(D2321+D2322+D2323+D2325+D2326)*0.5%</f>
        <v>0</v>
      </c>
      <c r="E2328" s="463"/>
    </row>
    <row r="2329" spans="1:5" ht="20.399999999999999" hidden="1">
      <c r="A2329" s="68"/>
      <c r="B2329" s="388" t="s">
        <v>58</v>
      </c>
      <c r="C2329" s="336" t="s">
        <v>59</v>
      </c>
      <c r="D2329" s="389">
        <f>(D2323+D2324+D2325+D2326)*5.42%</f>
        <v>0</v>
      </c>
      <c r="E2329" s="463"/>
    </row>
    <row r="2330" spans="1:5" ht="20.399999999999999" hidden="1">
      <c r="A2330" s="68"/>
      <c r="B2330" s="388" t="s">
        <v>60</v>
      </c>
      <c r="C2330" s="336" t="s">
        <v>263</v>
      </c>
      <c r="D2330" s="389">
        <f>(D2321+D2322+D2323+D2325+D2326)*3%</f>
        <v>0</v>
      </c>
      <c r="E2330" s="463"/>
    </row>
    <row r="2331" spans="1:5" hidden="1">
      <c r="A2331" s="68"/>
      <c r="B2331" s="388" t="s">
        <v>62</v>
      </c>
      <c r="C2331" s="336" t="s">
        <v>63</v>
      </c>
      <c r="D2331" s="387">
        <f>(D2321+D2322+D2323+D2325+D2326)*1.5%</f>
        <v>0</v>
      </c>
      <c r="E2331" s="463"/>
    </row>
    <row r="2332" spans="1:5" hidden="1">
      <c r="A2332" s="68"/>
      <c r="B2332" s="388" t="s">
        <v>466</v>
      </c>
      <c r="C2332" s="336" t="s">
        <v>467</v>
      </c>
      <c r="D2332" s="387">
        <v>0</v>
      </c>
      <c r="E2332" s="463"/>
    </row>
    <row r="2333" spans="1:5" hidden="1">
      <c r="A2333" s="68"/>
      <c r="B2333" s="388" t="s">
        <v>81</v>
      </c>
      <c r="C2333" s="336" t="s">
        <v>82</v>
      </c>
      <c r="D2333" s="387">
        <v>0</v>
      </c>
      <c r="E2333" s="463"/>
    </row>
    <row r="2334" spans="1:5" hidden="1">
      <c r="A2334" s="68"/>
      <c r="B2334" s="388"/>
      <c r="C2334" s="427" t="s">
        <v>265</v>
      </c>
      <c r="D2334" s="402">
        <f>SUM(D2320:D2333)</f>
        <v>0</v>
      </c>
      <c r="E2334" s="463"/>
    </row>
    <row r="2335" spans="1:5" ht="10.8" hidden="1" customHeight="1">
      <c r="A2335" s="68"/>
      <c r="B2335" s="403"/>
      <c r="C2335" s="404"/>
      <c r="D2335" s="405"/>
      <c r="E2335" s="463"/>
    </row>
    <row r="2336" spans="1:5" ht="10.8" hidden="1" customHeight="1">
      <c r="A2336" s="68"/>
      <c r="B2336" s="461"/>
      <c r="C2336" s="462"/>
      <c r="D2336" s="463"/>
      <c r="E2336" s="463"/>
    </row>
    <row r="2337" spans="1:5" hidden="1">
      <c r="A2337" s="68"/>
      <c r="B2337" s="461"/>
      <c r="C2337" s="462"/>
      <c r="D2337" s="463"/>
      <c r="E2337" s="463"/>
    </row>
    <row r="2338" spans="1:5" hidden="1">
      <c r="A2338" s="68"/>
      <c r="B2338" s="316"/>
      <c r="C2338" s="380" t="s">
        <v>468</v>
      </c>
      <c r="D2338" s="368" t="s">
        <v>469</v>
      </c>
      <c r="E2338" s="463"/>
    </row>
    <row r="2339" spans="1:5" hidden="1">
      <c r="A2339" s="68"/>
      <c r="B2339" s="381"/>
      <c r="C2339" s="382"/>
      <c r="D2339" s="383"/>
      <c r="E2339" s="463"/>
    </row>
    <row r="2340" spans="1:5" hidden="1">
      <c r="A2340" s="68"/>
      <c r="B2340" s="384" t="s">
        <v>79</v>
      </c>
      <c r="C2340" s="318" t="s">
        <v>80</v>
      </c>
      <c r="D2340" s="385">
        <v>0</v>
      </c>
      <c r="E2340" s="463"/>
    </row>
    <row r="2341" spans="1:5" hidden="1">
      <c r="A2341" s="68"/>
      <c r="B2341" s="384" t="s">
        <v>207</v>
      </c>
      <c r="C2341" s="318" t="s">
        <v>216</v>
      </c>
      <c r="D2341" s="385">
        <v>0</v>
      </c>
      <c r="E2341" s="463"/>
    </row>
    <row r="2342" spans="1:5" hidden="1">
      <c r="A2342" s="68"/>
      <c r="B2342" s="384" t="s">
        <v>245</v>
      </c>
      <c r="C2342" s="318" t="s">
        <v>246</v>
      </c>
      <c r="D2342" s="479">
        <v>0</v>
      </c>
      <c r="E2342" s="463"/>
    </row>
    <row r="2343" spans="1:5" hidden="1">
      <c r="A2343" s="68"/>
      <c r="B2343" s="384" t="s">
        <v>97</v>
      </c>
      <c r="C2343" s="318" t="s">
        <v>98</v>
      </c>
      <c r="D2343" s="479">
        <v>0</v>
      </c>
      <c r="E2343" s="463"/>
    </row>
    <row r="2344" spans="1:5" hidden="1">
      <c r="A2344" s="68"/>
      <c r="B2344" s="384" t="s">
        <v>415</v>
      </c>
      <c r="C2344" s="318" t="s">
        <v>416</v>
      </c>
      <c r="D2344" s="479">
        <v>0</v>
      </c>
      <c r="E2344" s="463"/>
    </row>
    <row r="2345" spans="1:5" hidden="1">
      <c r="A2345" s="68"/>
      <c r="B2345" s="384" t="s">
        <v>182</v>
      </c>
      <c r="C2345" s="318" t="s">
        <v>784</v>
      </c>
      <c r="D2345" s="479">
        <v>0</v>
      </c>
      <c r="E2345" s="463"/>
    </row>
    <row r="2346" spans="1:5" hidden="1">
      <c r="B2346" s="384"/>
      <c r="C2346" s="393" t="s">
        <v>265</v>
      </c>
      <c r="D2346" s="394">
        <f>SUM(D2339:D2345)</f>
        <v>0</v>
      </c>
      <c r="E2346" s="463"/>
    </row>
    <row r="2347" spans="1:5" hidden="1">
      <c r="B2347" s="395"/>
      <c r="C2347" s="396"/>
      <c r="D2347" s="397"/>
      <c r="E2347" s="463"/>
    </row>
    <row r="2348" spans="1:5" hidden="1">
      <c r="B2348" s="327"/>
      <c r="C2348" s="318"/>
      <c r="D2348" s="328"/>
      <c r="E2348" s="463"/>
    </row>
    <row r="2349" spans="1:5" hidden="1">
      <c r="B2349" s="327"/>
      <c r="C2349" s="318"/>
      <c r="D2349" s="328"/>
      <c r="E2349" s="463"/>
    </row>
    <row r="2350" spans="1:5" hidden="1">
      <c r="B2350" s="327"/>
      <c r="C2350" s="318"/>
      <c r="D2350" s="328"/>
      <c r="E2350" s="463"/>
    </row>
    <row r="2351" spans="1:5" hidden="1">
      <c r="B2351" s="327"/>
      <c r="C2351" s="318"/>
      <c r="D2351" s="328"/>
      <c r="E2351" s="463"/>
    </row>
    <row r="2352" spans="1:5" ht="14.4" hidden="1" customHeight="1">
      <c r="B2352" s="327"/>
      <c r="C2352" s="318"/>
      <c r="D2352" s="328"/>
      <c r="E2352" s="454" t="s">
        <v>470</v>
      </c>
    </row>
    <row r="2353" spans="1:5" hidden="1">
      <c r="B2353" s="367" t="s">
        <v>434</v>
      </c>
      <c r="C2353" s="473" t="s">
        <v>790</v>
      </c>
      <c r="D2353" s="480" t="s">
        <v>792</v>
      </c>
      <c r="E2353" s="69"/>
    </row>
    <row r="2354" spans="1:5" hidden="1">
      <c r="B2354" s="367"/>
      <c r="C2354" s="473"/>
      <c r="D2354" s="480"/>
      <c r="E2354" s="69"/>
    </row>
    <row r="2355" spans="1:5" hidden="1">
      <c r="B2355" s="367"/>
      <c r="D2355" s="69"/>
    </row>
    <row r="2356" spans="1:5" hidden="1">
      <c r="A2356" s="315" t="s">
        <v>64</v>
      </c>
      <c r="B2356" s="481">
        <v>1</v>
      </c>
      <c r="C2356" s="448" t="s">
        <v>462</v>
      </c>
      <c r="D2356" s="352"/>
      <c r="E2356" s="352">
        <f>+D2358</f>
        <v>0</v>
      </c>
    </row>
    <row r="2357" spans="1:5" hidden="1">
      <c r="D2357" s="69"/>
      <c r="E2357" s="469"/>
    </row>
    <row r="2358" spans="1:5" hidden="1">
      <c r="A2358" s="347" t="s">
        <v>64</v>
      </c>
      <c r="B2358" s="348" t="s">
        <v>89</v>
      </c>
      <c r="C2358" s="332" t="s">
        <v>90</v>
      </c>
      <c r="D2358" s="349">
        <f>+D2359</f>
        <v>0</v>
      </c>
      <c r="E2358" s="69"/>
    </row>
    <row r="2359" spans="1:5" hidden="1">
      <c r="A2359" s="67" t="s">
        <v>64</v>
      </c>
      <c r="B2359" s="327" t="s">
        <v>207</v>
      </c>
      <c r="C2359" s="68" t="s">
        <v>216</v>
      </c>
      <c r="D2359" s="69">
        <v>0</v>
      </c>
      <c r="E2359" s="69"/>
    </row>
    <row r="2360" spans="1:5" hidden="1">
      <c r="B2360" s="471"/>
      <c r="C2360" s="471"/>
      <c r="D2360" s="69"/>
      <c r="E2360" s="69"/>
    </row>
    <row r="2361" spans="1:5" hidden="1">
      <c r="B2361" s="471"/>
      <c r="C2361" s="471"/>
      <c r="D2361" s="69"/>
      <c r="E2361" s="352">
        <f>+D2364</f>
        <v>0</v>
      </c>
    </row>
    <row r="2362" spans="1:5" hidden="1">
      <c r="A2362" s="315">
        <v>2</v>
      </c>
      <c r="B2362" s="481">
        <v>5</v>
      </c>
      <c r="C2362" s="448" t="s">
        <v>157</v>
      </c>
      <c r="D2362" s="69"/>
      <c r="E2362" s="69"/>
    </row>
    <row r="2363" spans="1:5" hidden="1">
      <c r="B2363" s="471"/>
      <c r="C2363" s="471"/>
      <c r="D2363" s="69"/>
      <c r="E2363" s="469"/>
    </row>
    <row r="2364" spans="1:5" hidden="1">
      <c r="A2364" s="347"/>
      <c r="B2364" s="348" t="s">
        <v>171</v>
      </c>
      <c r="C2364" s="332" t="s">
        <v>172</v>
      </c>
      <c r="D2364" s="349">
        <f>+D2365</f>
        <v>0</v>
      </c>
      <c r="E2364" s="69"/>
    </row>
    <row r="2365" spans="1:5" hidden="1">
      <c r="A2365" s="67" t="s">
        <v>181</v>
      </c>
      <c r="B2365" s="327" t="s">
        <v>182</v>
      </c>
      <c r="C2365" s="68" t="s">
        <v>183</v>
      </c>
      <c r="D2365" s="69">
        <v>0</v>
      </c>
      <c r="E2365" s="69"/>
    </row>
    <row r="2366" spans="1:5" hidden="1">
      <c r="B2366" s="471"/>
      <c r="C2366" s="471"/>
      <c r="D2366" s="69"/>
      <c r="E2366" s="69"/>
    </row>
    <row r="2367" spans="1:5" hidden="1">
      <c r="B2367" s="471"/>
      <c r="C2367" s="471"/>
      <c r="D2367" s="69"/>
      <c r="E2367" s="352"/>
    </row>
    <row r="2368" spans="1:5" hidden="1">
      <c r="A2368" s="315" t="s">
        <v>348</v>
      </c>
      <c r="B2368" s="481">
        <v>6</v>
      </c>
      <c r="C2368" s="448" t="s">
        <v>185</v>
      </c>
      <c r="D2368" s="69"/>
      <c r="E2368" s="352">
        <f>+D2370</f>
        <v>0</v>
      </c>
    </row>
    <row r="2369" spans="1:5" hidden="1">
      <c r="B2369" s="471"/>
      <c r="C2369" s="471"/>
      <c r="D2369" s="69"/>
      <c r="E2369" s="69"/>
    </row>
    <row r="2370" spans="1:5" ht="20.399999999999999" hidden="1">
      <c r="A2370" s="347" t="s">
        <v>184</v>
      </c>
      <c r="B2370" s="348" t="s">
        <v>186</v>
      </c>
      <c r="C2370" s="332" t="s">
        <v>791</v>
      </c>
      <c r="D2370" s="349">
        <f>+D2371</f>
        <v>0</v>
      </c>
      <c r="E2370" s="68"/>
    </row>
    <row r="2371" spans="1:5" hidden="1">
      <c r="A2371" s="67" t="s">
        <v>184</v>
      </c>
      <c r="B2371" s="327" t="s">
        <v>349</v>
      </c>
      <c r="C2371" s="68" t="s">
        <v>350</v>
      </c>
      <c r="D2371" s="69"/>
      <c r="E2371" s="68"/>
    </row>
    <row r="2372" spans="1:5" hidden="1">
      <c r="A2372" s="347"/>
      <c r="B2372" s="348"/>
      <c r="C2372" s="332"/>
      <c r="D2372" s="69"/>
      <c r="E2372" s="68"/>
    </row>
    <row r="2373" spans="1:5" hidden="1">
      <c r="A2373" s="347"/>
      <c r="B2373" s="348"/>
      <c r="C2373" s="332"/>
      <c r="D2373" s="69"/>
      <c r="E2373" s="68"/>
    </row>
    <row r="2374" spans="1:5" ht="15.6" hidden="1">
      <c r="B2374" s="367"/>
      <c r="C2374" s="312" t="s">
        <v>634</v>
      </c>
      <c r="D2374" s="482"/>
      <c r="E2374" s="365">
        <f>SUM(E2356:E2371)</f>
        <v>0</v>
      </c>
    </row>
    <row r="2375" spans="1:5" hidden="1">
      <c r="B2375" s="461"/>
      <c r="C2375" s="462"/>
      <c r="D2375" s="463"/>
      <c r="E2375" s="68"/>
    </row>
    <row r="2376" spans="1:5" hidden="1">
      <c r="B2376" s="461"/>
      <c r="C2376" s="462"/>
      <c r="D2376" s="463"/>
    </row>
    <row r="2377" spans="1:5" hidden="1">
      <c r="B2377" s="461"/>
      <c r="C2377" s="462"/>
      <c r="D2377" s="463"/>
    </row>
    <row r="2378" spans="1:5" hidden="1">
      <c r="B2378" s="461"/>
      <c r="C2378" s="462"/>
      <c r="D2378" s="463"/>
    </row>
    <row r="2379" spans="1:5" hidden="1">
      <c r="B2379" s="461"/>
      <c r="C2379" s="462"/>
      <c r="D2379" s="463"/>
    </row>
    <row r="2380" spans="1:5" hidden="1">
      <c r="B2380" s="461"/>
      <c r="C2380" s="462"/>
      <c r="D2380" s="463"/>
    </row>
    <row r="2381" spans="1:5" hidden="1">
      <c r="B2381" s="461"/>
      <c r="C2381" s="462"/>
      <c r="D2381" s="463"/>
    </row>
    <row r="2382" spans="1:5" hidden="1">
      <c r="B2382" s="327"/>
      <c r="C2382" s="318"/>
      <c r="D2382" s="328"/>
      <c r="E2382" s="454" t="s">
        <v>474</v>
      </c>
    </row>
    <row r="2383" spans="1:5" ht="18" hidden="1" customHeight="1">
      <c r="B2383" s="367" t="s">
        <v>440</v>
      </c>
      <c r="C2383" s="473" t="s">
        <v>472</v>
      </c>
      <c r="D2383" s="480" t="s">
        <v>473</v>
      </c>
      <c r="E2383" s="69"/>
    </row>
    <row r="2384" spans="1:5" hidden="1">
      <c r="B2384" s="367"/>
      <c r="D2384" s="69"/>
    </row>
    <row r="2385" spans="1:5" hidden="1">
      <c r="A2385" s="315" t="s">
        <v>64</v>
      </c>
      <c r="B2385" s="481">
        <v>1</v>
      </c>
      <c r="C2385" s="448" t="s">
        <v>462</v>
      </c>
      <c r="D2385" s="352"/>
      <c r="E2385" s="352">
        <f>+D2387</f>
        <v>0</v>
      </c>
    </row>
    <row r="2386" spans="1:5" hidden="1">
      <c r="D2386" s="69"/>
      <c r="E2386" s="469"/>
    </row>
    <row r="2387" spans="1:5" hidden="1">
      <c r="A2387" s="347" t="s">
        <v>64</v>
      </c>
      <c r="B2387" s="348" t="s">
        <v>89</v>
      </c>
      <c r="C2387" s="332" t="s">
        <v>90</v>
      </c>
      <c r="D2387" s="349">
        <f>+D2388</f>
        <v>0</v>
      </c>
      <c r="E2387" s="69"/>
    </row>
    <row r="2388" spans="1:5" hidden="1">
      <c r="A2388" s="67" t="s">
        <v>64</v>
      </c>
      <c r="B2388" s="327" t="s">
        <v>97</v>
      </c>
      <c r="C2388" s="68" t="s">
        <v>635</v>
      </c>
      <c r="D2388" s="69">
        <v>0</v>
      </c>
      <c r="E2388" s="69"/>
    </row>
    <row r="2389" spans="1:5" hidden="1">
      <c r="B2389" s="471"/>
      <c r="C2389" s="471"/>
      <c r="D2389" s="69"/>
      <c r="E2389" s="69"/>
    </row>
    <row r="2390" spans="1:5" hidden="1">
      <c r="B2390" s="471"/>
      <c r="C2390" s="471"/>
      <c r="D2390" s="69"/>
      <c r="E2390" s="352"/>
    </row>
    <row r="2391" spans="1:5" hidden="1">
      <c r="A2391" s="315">
        <v>2</v>
      </c>
      <c r="B2391" s="481">
        <v>5</v>
      </c>
      <c r="C2391" s="448" t="s">
        <v>157</v>
      </c>
      <c r="D2391" s="69"/>
      <c r="E2391" s="69"/>
    </row>
    <row r="2392" spans="1:5" hidden="1">
      <c r="B2392" s="471"/>
      <c r="C2392" s="471"/>
      <c r="D2392" s="69"/>
      <c r="E2392" s="469"/>
    </row>
    <row r="2393" spans="1:5" hidden="1">
      <c r="A2393" s="347"/>
      <c r="B2393" s="348" t="s">
        <v>171</v>
      </c>
      <c r="C2393" s="332" t="s">
        <v>172</v>
      </c>
      <c r="D2393" s="349">
        <f>+D2394</f>
        <v>0</v>
      </c>
      <c r="E2393" s="69"/>
    </row>
    <row r="2394" spans="1:5" hidden="1">
      <c r="A2394" s="67" t="s">
        <v>181</v>
      </c>
      <c r="B2394" s="471" t="s">
        <v>182</v>
      </c>
      <c r="C2394" s="471" t="s">
        <v>183</v>
      </c>
      <c r="D2394" s="69">
        <v>0</v>
      </c>
      <c r="E2394" s="69"/>
    </row>
    <row r="2395" spans="1:5" hidden="1">
      <c r="B2395" s="471"/>
      <c r="C2395" s="471"/>
      <c r="D2395" s="69"/>
      <c r="E2395" s="69"/>
    </row>
    <row r="2396" spans="1:5" hidden="1">
      <c r="B2396" s="471"/>
      <c r="C2396" s="471"/>
      <c r="D2396" s="69"/>
      <c r="E2396" s="68"/>
    </row>
    <row r="2397" spans="1:5" ht="15.6" hidden="1">
      <c r="B2397" s="367"/>
      <c r="C2397" s="312" t="s">
        <v>636</v>
      </c>
      <c r="D2397" s="482"/>
      <c r="E2397" s="365">
        <f>SUM(E2385:E2394)</f>
        <v>0</v>
      </c>
    </row>
    <row r="2398" spans="1:5" hidden="1">
      <c r="B2398" s="461"/>
      <c r="C2398" s="462"/>
      <c r="D2398" s="463"/>
    </row>
    <row r="2399" spans="1:5" hidden="1">
      <c r="B2399" s="461"/>
      <c r="C2399" s="462"/>
      <c r="D2399" s="463"/>
    </row>
    <row r="2400" spans="1:5" hidden="1">
      <c r="B2400" s="461"/>
      <c r="C2400" s="462"/>
      <c r="D2400" s="463"/>
    </row>
    <row r="2401" spans="1:5" hidden="1">
      <c r="B2401" s="461"/>
      <c r="C2401" s="311" t="s">
        <v>480</v>
      </c>
      <c r="E2401" s="352">
        <f>+E2374+E2316+E2397</f>
        <v>0</v>
      </c>
    </row>
    <row r="2402" spans="1:5" hidden="1">
      <c r="B2402" s="461"/>
      <c r="C2402" s="311"/>
      <c r="E2402" s="68"/>
    </row>
    <row r="2403" spans="1:5" hidden="1">
      <c r="B2403" s="461"/>
      <c r="C2403" s="462"/>
      <c r="D2403" s="463"/>
      <c r="E2403" s="68"/>
    </row>
    <row r="2404" spans="1:5">
      <c r="B2404" s="461"/>
      <c r="C2404" s="462"/>
      <c r="D2404" s="463"/>
    </row>
    <row r="2405" spans="1:5">
      <c r="B2405" s="461"/>
      <c r="C2405" s="311" t="s">
        <v>486</v>
      </c>
      <c r="E2405" s="352">
        <f>+E2401+E2259+E2089+E1822</f>
        <v>111314270.50999999</v>
      </c>
    </row>
    <row r="2406" spans="1:5" hidden="1">
      <c r="B2406" s="461"/>
      <c r="C2406" s="311"/>
      <c r="E2406" s="352"/>
    </row>
    <row r="2407" spans="1:5">
      <c r="B2407" s="461"/>
      <c r="C2407" s="311"/>
      <c r="E2407" s="352"/>
    </row>
    <row r="2408" spans="1:5">
      <c r="B2408" s="461"/>
      <c r="C2408" s="311"/>
      <c r="E2408" s="352"/>
    </row>
    <row r="2409" spans="1:5">
      <c r="B2409" s="461"/>
      <c r="C2409" s="311"/>
      <c r="E2409" s="352"/>
    </row>
    <row r="2410" spans="1:5" hidden="1">
      <c r="B2410" s="461"/>
      <c r="C2410" s="311"/>
      <c r="E2410" s="352"/>
    </row>
    <row r="2411" spans="1:5" hidden="1">
      <c r="B2411" s="461"/>
      <c r="C2411" s="311"/>
      <c r="E2411" s="352"/>
    </row>
    <row r="2412" spans="1:5" hidden="1">
      <c r="B2412" s="461"/>
      <c r="C2412" s="311"/>
      <c r="E2412" s="352"/>
    </row>
    <row r="2413" spans="1:5" hidden="1">
      <c r="B2413" s="461"/>
      <c r="C2413" s="311"/>
      <c r="E2413" s="352"/>
    </row>
    <row r="2414" spans="1:5" hidden="1">
      <c r="B2414" s="461"/>
      <c r="C2414" s="311"/>
      <c r="E2414" s="352"/>
    </row>
    <row r="2415" spans="1:5" ht="12" hidden="1" customHeight="1">
      <c r="B2415" s="461"/>
      <c r="C2415" s="311"/>
      <c r="E2415" s="352"/>
    </row>
    <row r="2416" spans="1:5" ht="12" hidden="1">
      <c r="A2416" s="464" t="s">
        <v>487</v>
      </c>
      <c r="B2416" s="313"/>
      <c r="C2416" s="313"/>
      <c r="E2416" s="352"/>
    </row>
    <row r="2417" spans="1:5" hidden="1">
      <c r="B2417" s="461"/>
      <c r="C2417" s="311"/>
      <c r="E2417" s="352"/>
    </row>
    <row r="2418" spans="1:5" hidden="1">
      <c r="B2418" s="461"/>
      <c r="C2418" s="311"/>
      <c r="E2418" s="352"/>
    </row>
    <row r="2419" spans="1:5" hidden="1">
      <c r="B2419" s="311" t="s">
        <v>408</v>
      </c>
      <c r="C2419" s="448" t="s">
        <v>488</v>
      </c>
      <c r="E2419" s="352"/>
    </row>
    <row r="2420" spans="1:5" hidden="1">
      <c r="B2420" s="311"/>
      <c r="C2420" s="448"/>
      <c r="E2420" s="352"/>
    </row>
    <row r="2421" spans="1:5" hidden="1">
      <c r="B2421" s="311"/>
      <c r="C2421" s="312"/>
      <c r="E2421" s="352"/>
    </row>
    <row r="2422" spans="1:5" ht="40.799999999999997" hidden="1">
      <c r="B2422" s="311" t="s">
        <v>489</v>
      </c>
      <c r="C2422" s="473" t="s">
        <v>490</v>
      </c>
      <c r="D2422" s="480" t="s">
        <v>491</v>
      </c>
      <c r="E2422" s="454" t="s">
        <v>492</v>
      </c>
    </row>
    <row r="2423" spans="1:5" hidden="1">
      <c r="B2423" s="311"/>
      <c r="C2423" s="473"/>
      <c r="D2423" s="368"/>
      <c r="E2423" s="352"/>
    </row>
    <row r="2424" spans="1:5" hidden="1">
      <c r="B2424" s="461"/>
      <c r="C2424" s="311"/>
      <c r="E2424" s="352"/>
    </row>
    <row r="2425" spans="1:5" hidden="1">
      <c r="A2425" s="315" t="s">
        <v>64</v>
      </c>
      <c r="B2425" s="316">
        <v>2</v>
      </c>
      <c r="C2425" s="317" t="s">
        <v>122</v>
      </c>
      <c r="E2425" s="352">
        <f>+D2427+D2433</f>
        <v>0</v>
      </c>
    </row>
    <row r="2426" spans="1:5" hidden="1">
      <c r="B2426" s="461"/>
      <c r="C2426" s="311"/>
      <c r="E2426" s="352"/>
    </row>
    <row r="2427" spans="1:5" ht="20.399999999999999" hidden="1">
      <c r="A2427" s="370" t="s">
        <v>64</v>
      </c>
      <c r="B2427" s="331" t="s">
        <v>131</v>
      </c>
      <c r="C2427" s="332" t="s">
        <v>132</v>
      </c>
      <c r="D2427" s="353">
        <f>SUM(D2428:D2431)</f>
        <v>0</v>
      </c>
      <c r="E2427" s="352"/>
    </row>
    <row r="2428" spans="1:5" hidden="1">
      <c r="A2428" s="335" t="s">
        <v>64</v>
      </c>
      <c r="B2428" s="307" t="s">
        <v>133</v>
      </c>
      <c r="C2428" s="336" t="s">
        <v>134</v>
      </c>
      <c r="D2428" s="309">
        <v>0</v>
      </c>
      <c r="E2428" s="352"/>
    </row>
    <row r="2429" spans="1:5" hidden="1">
      <c r="A2429" s="335" t="s">
        <v>64</v>
      </c>
      <c r="B2429" s="307" t="s">
        <v>135</v>
      </c>
      <c r="C2429" s="336" t="s">
        <v>136</v>
      </c>
      <c r="D2429" s="309">
        <v>0</v>
      </c>
      <c r="E2429" s="352"/>
    </row>
    <row r="2430" spans="1:5" hidden="1">
      <c r="A2430" s="335" t="s">
        <v>64</v>
      </c>
      <c r="B2430" s="307" t="s">
        <v>287</v>
      </c>
      <c r="C2430" s="336" t="s">
        <v>288</v>
      </c>
      <c r="D2430" s="309">
        <v>0</v>
      </c>
      <c r="E2430" s="352"/>
    </row>
    <row r="2431" spans="1:5" hidden="1">
      <c r="A2431" s="335" t="s">
        <v>64</v>
      </c>
      <c r="B2431" s="307" t="s">
        <v>240</v>
      </c>
      <c r="C2431" s="336" t="s">
        <v>241</v>
      </c>
      <c r="D2431" s="309">
        <v>0</v>
      </c>
      <c r="E2431" s="352"/>
    </row>
    <row r="2432" spans="1:5" hidden="1">
      <c r="B2432" s="461"/>
      <c r="C2432" s="311"/>
      <c r="E2432" s="352"/>
    </row>
    <row r="2433" spans="1:5" hidden="1">
      <c r="A2433" s="370" t="s">
        <v>64</v>
      </c>
      <c r="B2433" s="331" t="s">
        <v>145</v>
      </c>
      <c r="C2433" s="332" t="s">
        <v>146</v>
      </c>
      <c r="D2433" s="353">
        <f>+D2434</f>
        <v>0</v>
      </c>
      <c r="E2433" s="68"/>
    </row>
    <row r="2434" spans="1:5" hidden="1">
      <c r="A2434" s="335" t="s">
        <v>64</v>
      </c>
      <c r="B2434" s="307" t="s">
        <v>147</v>
      </c>
      <c r="C2434" s="336" t="s">
        <v>148</v>
      </c>
      <c r="D2434" s="309">
        <v>0</v>
      </c>
      <c r="E2434" s="68"/>
    </row>
    <row r="2435" spans="1:5" hidden="1"/>
    <row r="2436" spans="1:5" hidden="1"/>
    <row r="2437" spans="1:5" ht="12" hidden="1">
      <c r="C2437" s="312" t="s">
        <v>637</v>
      </c>
      <c r="D2437" s="352"/>
      <c r="E2437" s="374">
        <f>SUM(E2408:E2434)</f>
        <v>0</v>
      </c>
    </row>
    <row r="2438" spans="1:5" hidden="1"/>
    <row r="2439" spans="1:5" hidden="1"/>
    <row r="2440" spans="1:5" hidden="1">
      <c r="C2440" s="311" t="s">
        <v>419</v>
      </c>
      <c r="D2440" s="463"/>
      <c r="E2440" s="352">
        <f>+E2437</f>
        <v>0</v>
      </c>
    </row>
    <row r="2441" spans="1:5" hidden="1"/>
    <row r="2442" spans="1:5" hidden="1"/>
    <row r="2443" spans="1:5" hidden="1"/>
    <row r="2444" spans="1:5" hidden="1">
      <c r="C2444" s="311" t="s">
        <v>494</v>
      </c>
      <c r="E2444" s="352">
        <f>+E2440</f>
        <v>0</v>
      </c>
    </row>
    <row r="2445" spans="1:5" hidden="1">
      <c r="C2445" s="311"/>
      <c r="E2445" s="68"/>
    </row>
    <row r="2446" spans="1:5" hidden="1">
      <c r="C2446" s="311"/>
      <c r="E2446" s="352"/>
    </row>
    <row r="2447" spans="1:5" hidden="1"/>
    <row r="2448" spans="1:5" hidden="1">
      <c r="E2448" s="68"/>
    </row>
    <row r="2449" spans="1:5" ht="15">
      <c r="C2449" s="65" t="str">
        <f>+'IND-ESTR-CLASIF '!C2390</f>
        <v>TOTAL  MODIFICACIÓN  Nº 02 - 2025</v>
      </c>
      <c r="E2449" s="699">
        <f>+E2405+E1793+E134+E2444</f>
        <v>336221635.51272368</v>
      </c>
    </row>
    <row r="2450" spans="1:5">
      <c r="A2450" s="68"/>
      <c r="B2450" s="68"/>
      <c r="C2450" s="68"/>
      <c r="E2450" s="68"/>
    </row>
    <row r="2451" spans="1:5">
      <c r="A2451" s="68"/>
      <c r="B2451" s="68"/>
      <c r="C2451" s="68"/>
      <c r="E2451" s="68"/>
    </row>
    <row r="2452" spans="1:5">
      <c r="A2452" s="68"/>
      <c r="B2452" s="68"/>
      <c r="C2452" s="68"/>
    </row>
    <row r="2456" spans="1:5">
      <c r="A2456" s="483"/>
    </row>
    <row r="2457" spans="1:5" s="306" customFormat="1">
      <c r="A2457" s="483"/>
      <c r="B2457" s="307"/>
      <c r="C2457" s="308"/>
      <c r="D2457" s="309"/>
      <c r="E2457" s="309"/>
    </row>
    <row r="2458" spans="1:5" s="306" customFormat="1">
      <c r="A2458" s="483"/>
      <c r="B2458" s="307"/>
      <c r="C2458" s="308"/>
      <c r="D2458" s="309"/>
      <c r="E2458" s="309"/>
    </row>
    <row r="2459" spans="1:5" s="306" customFormat="1">
      <c r="A2459" s="483"/>
      <c r="B2459" s="307"/>
      <c r="C2459" s="308"/>
      <c r="D2459" s="309"/>
      <c r="E2459" s="309"/>
    </row>
    <row r="2460" spans="1:5" s="306" customFormat="1">
      <c r="A2460" s="67"/>
      <c r="B2460" s="307"/>
      <c r="C2460" s="308"/>
      <c r="D2460" s="309"/>
      <c r="E2460" s="309"/>
    </row>
  </sheetData>
  <mergeCells count="4">
    <mergeCell ref="A1:E1"/>
    <mergeCell ref="A3:E3"/>
    <mergeCell ref="A7:C7"/>
    <mergeCell ref="A145:C145"/>
  </mergeCells>
  <printOptions horizontalCentered="1"/>
  <pageMargins left="0.78740157480314965" right="0.78740157480314965" top="0.59055118110236227" bottom="0.59055118110236227" header="0" footer="0"/>
  <pageSetup scale="96" firstPageNumber="8" orientation="portrait" useFirstPageNumber="1" verticalDpi="597" r:id="rId1"/>
  <headerFooter alignWithMargins="0">
    <oddHeader>&amp;CPágina &amp;P</oddHeader>
  </headerFooter>
  <rowBreaks count="4" manualBreakCount="4">
    <brk id="440" max="4" man="1"/>
    <brk id="692" max="4" man="1"/>
    <brk id="1039" max="4" man="1"/>
    <brk id="1543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/>
  <dimension ref="A1:H256"/>
  <sheetViews>
    <sheetView showGridLines="0" zoomScale="106" zoomScaleNormal="106" zoomScaleSheetLayoutView="100" workbookViewId="0">
      <selection activeCell="B59" sqref="B59:C59"/>
    </sheetView>
  </sheetViews>
  <sheetFormatPr baseColWidth="10" defaultColWidth="9.109375" defaultRowHeight="10.199999999999999"/>
  <cols>
    <col min="1" max="1" width="11" style="240" customWidth="1"/>
    <col min="2" max="2" width="6.33203125" style="241" customWidth="1"/>
    <col min="3" max="3" width="40.109375" style="240" customWidth="1"/>
    <col min="4" max="6" width="12.77734375" style="242" customWidth="1"/>
    <col min="7" max="7" width="12.77734375" style="242" hidden="1" customWidth="1"/>
    <col min="8" max="8" width="12.77734375" style="242" customWidth="1"/>
    <col min="9" max="16384" width="9.109375" style="240"/>
  </cols>
  <sheetData>
    <row r="1" spans="1:8" ht="15.6">
      <c r="A1" s="731" t="s">
        <v>16</v>
      </c>
      <c r="B1" s="731"/>
      <c r="C1" s="731"/>
      <c r="D1" s="731"/>
      <c r="E1" s="731"/>
      <c r="F1" s="731"/>
      <c r="G1" s="731"/>
      <c r="H1" s="731"/>
    </row>
    <row r="2" spans="1:8" ht="15.6">
      <c r="A2" s="243"/>
      <c r="B2" s="243"/>
      <c r="C2" s="243"/>
      <c r="D2" s="243"/>
      <c r="E2" s="243"/>
      <c r="F2" s="243"/>
      <c r="G2" s="243"/>
      <c r="H2" s="243"/>
    </row>
    <row r="3" spans="1:8" ht="15.6">
      <c r="A3" s="763" t="str">
        <f>+'IND-ESTR-CLASIF '!A69:E69</f>
        <v>MODIFICACIÓN  Nº 02-2025</v>
      </c>
      <c r="B3" s="764"/>
      <c r="C3" s="764"/>
      <c r="D3" s="764"/>
      <c r="E3" s="764"/>
      <c r="F3" s="764"/>
      <c r="G3" s="764"/>
      <c r="H3" s="764"/>
    </row>
    <row r="4" spans="1:8" ht="13.2" customHeight="1">
      <c r="A4" s="244"/>
      <c r="B4" s="244"/>
      <c r="C4" s="244"/>
      <c r="D4" s="244"/>
      <c r="E4" s="244"/>
      <c r="F4" s="244"/>
      <c r="G4" s="244"/>
      <c r="H4" s="244"/>
    </row>
    <row r="5" spans="1:8" ht="13.2" customHeight="1">
      <c r="A5" s="244"/>
      <c r="B5" s="244"/>
      <c r="C5" s="244"/>
      <c r="D5" s="244"/>
      <c r="E5" s="244"/>
      <c r="F5" s="244"/>
      <c r="G5" s="244"/>
      <c r="H5" s="244"/>
    </row>
    <row r="6" spans="1:8" ht="13.2" hidden="1" customHeight="1">
      <c r="A6" s="244"/>
      <c r="B6" s="244"/>
      <c r="C6" s="244"/>
      <c r="D6" s="244"/>
      <c r="E6" s="244"/>
      <c r="F6" s="244"/>
      <c r="G6" s="244"/>
      <c r="H6" s="244"/>
    </row>
    <row r="7" spans="1:8" ht="13.2" customHeight="1">
      <c r="A7" s="765" t="s">
        <v>495</v>
      </c>
      <c r="B7" s="765"/>
      <c r="C7" s="765"/>
      <c r="D7" s="765"/>
      <c r="E7" s="765"/>
      <c r="F7" s="765"/>
      <c r="G7" s="765"/>
      <c r="H7" s="765"/>
    </row>
    <row r="8" spans="1:8" ht="13.2" customHeight="1">
      <c r="A8" s="765" t="s">
        <v>496</v>
      </c>
      <c r="B8" s="765"/>
      <c r="C8" s="765"/>
      <c r="D8" s="765"/>
      <c r="E8" s="765"/>
      <c r="F8" s="765"/>
      <c r="G8" s="765"/>
      <c r="H8" s="765"/>
    </row>
    <row r="9" spans="1:8" ht="13.2" customHeight="1">
      <c r="A9" s="765" t="s">
        <v>638</v>
      </c>
      <c r="B9" s="765"/>
      <c r="C9" s="765"/>
      <c r="D9" s="765"/>
      <c r="E9" s="765"/>
      <c r="F9" s="765"/>
      <c r="G9" s="765"/>
      <c r="H9" s="765"/>
    </row>
    <row r="12" spans="1:8" s="236" customFormat="1" ht="48.75" customHeight="1">
      <c r="A12" s="766" t="s">
        <v>498</v>
      </c>
      <c r="B12" s="766"/>
      <c r="C12" s="766"/>
      <c r="D12" s="245" t="s">
        <v>499</v>
      </c>
      <c r="E12" s="245" t="s">
        <v>500</v>
      </c>
      <c r="F12" s="245" t="s">
        <v>501</v>
      </c>
      <c r="G12" s="246" t="s">
        <v>639</v>
      </c>
      <c r="H12" s="246" t="s">
        <v>503</v>
      </c>
    </row>
    <row r="13" spans="1:8" s="237" customFormat="1" ht="24" customHeight="1">
      <c r="A13" s="767" t="s">
        <v>504</v>
      </c>
      <c r="B13" s="767"/>
      <c r="C13" s="767"/>
      <c r="D13" s="247">
        <f>SUM(D14:D28)</f>
        <v>2950000</v>
      </c>
      <c r="E13" s="247">
        <f>SUM(E14:E28)</f>
        <v>221957365.00272366</v>
      </c>
      <c r="F13" s="247">
        <f>SUM(F14:F28)</f>
        <v>111314270.50999999</v>
      </c>
      <c r="G13" s="247">
        <f>SUM(G14:G28)</f>
        <v>0</v>
      </c>
      <c r="H13" s="247">
        <f>SUM(H14:H28)</f>
        <v>336221635.51272368</v>
      </c>
    </row>
    <row r="14" spans="1:8">
      <c r="A14" s="248"/>
      <c r="B14" s="249"/>
      <c r="C14" s="250"/>
      <c r="D14" s="251"/>
      <c r="E14" s="251"/>
      <c r="F14" s="251"/>
      <c r="G14" s="251"/>
      <c r="H14" s="251"/>
    </row>
    <row r="15" spans="1:8">
      <c r="A15" s="252">
        <v>0</v>
      </c>
      <c r="B15" s="253" t="s">
        <v>25</v>
      </c>
      <c r="C15" s="254"/>
      <c r="D15" s="255">
        <f>+D62</f>
        <v>0</v>
      </c>
      <c r="E15" s="255">
        <f>+E62</f>
        <v>14490000.002723666</v>
      </c>
      <c r="F15" s="255">
        <f>+F62</f>
        <v>0</v>
      </c>
      <c r="G15" s="255">
        <f>+G62</f>
        <v>0</v>
      </c>
      <c r="H15" s="255">
        <f>SUM(D15:G15)</f>
        <v>14490000.002723666</v>
      </c>
    </row>
    <row r="16" spans="1:8">
      <c r="A16" s="252"/>
      <c r="B16" s="253"/>
      <c r="C16" s="254"/>
      <c r="D16" s="255"/>
      <c r="E16" s="255"/>
      <c r="F16" s="255"/>
      <c r="G16" s="255"/>
      <c r="H16" s="255"/>
    </row>
    <row r="17" spans="1:8">
      <c r="A17" s="252">
        <v>1</v>
      </c>
      <c r="B17" s="253" t="s">
        <v>65</v>
      </c>
      <c r="C17" s="254"/>
      <c r="D17" s="255">
        <f>+D89</f>
        <v>1000000</v>
      </c>
      <c r="E17" s="255">
        <f>+E89</f>
        <v>93987365</v>
      </c>
      <c r="F17" s="255">
        <f>+F89</f>
        <v>44814270.509999998</v>
      </c>
      <c r="G17" s="255">
        <f>+G89</f>
        <v>0</v>
      </c>
      <c r="H17" s="255">
        <f t="shared" ref="H17:H27" si="0">SUM(D17:G17)</f>
        <v>139801635.50999999</v>
      </c>
    </row>
    <row r="18" spans="1:8">
      <c r="A18" s="252"/>
      <c r="B18" s="253"/>
      <c r="C18" s="254"/>
      <c r="D18" s="255"/>
      <c r="E18" s="255"/>
      <c r="F18" s="255"/>
      <c r="G18" s="255"/>
      <c r="H18" s="255"/>
    </row>
    <row r="19" spans="1:8">
      <c r="A19" s="252">
        <v>2</v>
      </c>
      <c r="B19" s="253" t="s">
        <v>122</v>
      </c>
      <c r="C19" s="254"/>
      <c r="D19" s="255">
        <f>+D147</f>
        <v>450000</v>
      </c>
      <c r="E19" s="255">
        <f>+E147</f>
        <v>48880000</v>
      </c>
      <c r="F19" s="255">
        <f>+F147</f>
        <v>0</v>
      </c>
      <c r="G19" s="255">
        <f>+G147</f>
        <v>0</v>
      </c>
      <c r="H19" s="255">
        <f t="shared" si="0"/>
        <v>49330000</v>
      </c>
    </row>
    <row r="20" spans="1:8" ht="12.6" customHeight="1">
      <c r="A20" s="252"/>
      <c r="B20" s="253"/>
      <c r="C20" s="254"/>
      <c r="D20" s="255"/>
      <c r="E20" s="255"/>
      <c r="F20" s="255"/>
      <c r="G20" s="255"/>
      <c r="H20" s="255"/>
    </row>
    <row r="21" spans="1:8" hidden="1">
      <c r="A21" s="252">
        <v>3</v>
      </c>
      <c r="B21" s="253" t="s">
        <v>640</v>
      </c>
      <c r="C21" s="254"/>
      <c r="D21" s="255">
        <f>+D183</f>
        <v>0</v>
      </c>
      <c r="E21" s="255">
        <f>+E183</f>
        <v>0</v>
      </c>
      <c r="F21" s="255">
        <f>+F183</f>
        <v>0</v>
      </c>
      <c r="G21" s="255">
        <f>+G183</f>
        <v>0</v>
      </c>
      <c r="H21" s="255">
        <f t="shared" si="0"/>
        <v>0</v>
      </c>
    </row>
    <row r="22" spans="1:8" hidden="1">
      <c r="A22" s="252"/>
      <c r="B22" s="253"/>
      <c r="C22" s="254"/>
      <c r="D22" s="255"/>
      <c r="E22" s="255"/>
      <c r="F22" s="255"/>
      <c r="G22" s="255"/>
      <c r="H22" s="255"/>
    </row>
    <row r="23" spans="1:8">
      <c r="A23" s="256">
        <v>5</v>
      </c>
      <c r="B23" s="257" t="s">
        <v>157</v>
      </c>
      <c r="C23" s="258"/>
      <c r="D23" s="255">
        <f>+D189</f>
        <v>1500000</v>
      </c>
      <c r="E23" s="255">
        <f>+E189</f>
        <v>64600000</v>
      </c>
      <c r="F23" s="255">
        <f>+F189</f>
        <v>66500000</v>
      </c>
      <c r="G23" s="255">
        <f>+G189</f>
        <v>0</v>
      </c>
      <c r="H23" s="255">
        <f t="shared" si="0"/>
        <v>132600000</v>
      </c>
    </row>
    <row r="24" spans="1:8" ht="12" hidden="1" customHeight="1">
      <c r="A24" s="252"/>
      <c r="B24" s="253"/>
      <c r="C24" s="254"/>
      <c r="D24" s="255"/>
      <c r="E24" s="255"/>
      <c r="F24" s="255"/>
      <c r="G24" s="255"/>
      <c r="H24" s="255"/>
    </row>
    <row r="25" spans="1:8" hidden="1">
      <c r="A25" s="252">
        <v>6</v>
      </c>
      <c r="B25" s="253" t="s">
        <v>185</v>
      </c>
      <c r="C25" s="254"/>
      <c r="D25" s="255">
        <f>+D211</f>
        <v>0</v>
      </c>
      <c r="E25" s="255">
        <f>+E211</f>
        <v>0</v>
      </c>
      <c r="F25" s="255">
        <f>+F211</f>
        <v>0</v>
      </c>
      <c r="G25" s="255">
        <f>+G211</f>
        <v>0</v>
      </c>
      <c r="H25" s="255">
        <f t="shared" si="0"/>
        <v>0</v>
      </c>
    </row>
    <row r="26" spans="1:8" hidden="1">
      <c r="A26" s="252"/>
      <c r="B26" s="253"/>
      <c r="C26" s="254"/>
      <c r="D26" s="255"/>
      <c r="E26" s="255"/>
      <c r="F26" s="255"/>
      <c r="G26" s="255"/>
      <c r="H26" s="255"/>
    </row>
    <row r="27" spans="1:8" hidden="1">
      <c r="A27" s="252">
        <v>7</v>
      </c>
      <c r="B27" s="253" t="s">
        <v>523</v>
      </c>
      <c r="C27" s="254"/>
      <c r="D27" s="255">
        <f>+D233</f>
        <v>0</v>
      </c>
      <c r="E27" s="255">
        <f>+E233</f>
        <v>0</v>
      </c>
      <c r="F27" s="255">
        <f>+F233</f>
        <v>0</v>
      </c>
      <c r="G27" s="255">
        <f>+G233</f>
        <v>0</v>
      </c>
      <c r="H27" s="255">
        <f t="shared" si="0"/>
        <v>0</v>
      </c>
    </row>
    <row r="28" spans="1:8">
      <c r="A28" s="259"/>
      <c r="B28" s="260"/>
      <c r="C28" s="261"/>
      <c r="D28" s="262"/>
      <c r="E28" s="262"/>
      <c r="F28" s="262"/>
      <c r="G28" s="262"/>
      <c r="H28" s="262"/>
    </row>
    <row r="29" spans="1:8" hidden="1">
      <c r="B29" s="263"/>
      <c r="C29" s="264"/>
      <c r="D29" s="265"/>
      <c r="E29" s="265"/>
      <c r="F29" s="265"/>
      <c r="G29" s="265"/>
      <c r="H29" s="265"/>
    </row>
    <row r="30" spans="1:8" hidden="1">
      <c r="B30" s="263"/>
      <c r="C30" s="264"/>
      <c r="D30" s="265">
        <f>+'MODIFICACION N° 01'!E134</f>
        <v>2950000</v>
      </c>
      <c r="E30" s="265">
        <f>+'MODIFICACION N° 01'!E1793</f>
        <v>221957365.00272366</v>
      </c>
      <c r="F30" s="265">
        <f>+'MODIFICACION N° 01'!E2405</f>
        <v>111314270.50999999</v>
      </c>
      <c r="G30" s="265">
        <f>+'MODIFICACION N° 01'!E2444</f>
        <v>0</v>
      </c>
      <c r="H30" s="265">
        <f>+'MODIFICACION N° 01'!E2449</f>
        <v>336221635.51272368</v>
      </c>
    </row>
    <row r="31" spans="1:8" hidden="1">
      <c r="B31" s="263"/>
      <c r="C31" s="264"/>
      <c r="D31" s="265">
        <f>+D13-D30</f>
        <v>0</v>
      </c>
      <c r="E31" s="265">
        <f>+E13-E30</f>
        <v>0</v>
      </c>
      <c r="F31" s="265">
        <f>+F13-F30</f>
        <v>0</v>
      </c>
      <c r="G31" s="265">
        <f>+G13-G30</f>
        <v>0</v>
      </c>
      <c r="H31" s="265">
        <f>+H13-H30</f>
        <v>0</v>
      </c>
    </row>
    <row r="32" spans="1:8">
      <c r="B32" s="263"/>
      <c r="C32" s="264"/>
      <c r="D32" s="265"/>
      <c r="E32" s="265"/>
      <c r="F32" s="265"/>
      <c r="G32" s="265"/>
      <c r="H32" s="265"/>
    </row>
    <row r="33" spans="1:8">
      <c r="B33" s="263"/>
      <c r="C33" s="264"/>
      <c r="D33" s="265"/>
      <c r="E33" s="265"/>
      <c r="F33" s="265"/>
      <c r="G33" s="265"/>
      <c r="H33" s="265"/>
    </row>
    <row r="34" spans="1:8">
      <c r="B34" s="263"/>
      <c r="C34" s="264"/>
      <c r="D34" s="265"/>
      <c r="E34" s="265"/>
      <c r="F34" s="265"/>
      <c r="G34" s="265"/>
      <c r="H34" s="265"/>
    </row>
    <row r="35" spans="1:8">
      <c r="B35" s="263"/>
      <c r="C35" s="264"/>
      <c r="D35" s="265"/>
      <c r="E35" s="265"/>
      <c r="F35" s="265"/>
      <c r="G35" s="265"/>
      <c r="H35" s="265"/>
    </row>
    <row r="36" spans="1:8">
      <c r="B36" s="263"/>
      <c r="C36" s="264"/>
      <c r="D36" s="265"/>
      <c r="E36" s="265"/>
      <c r="F36" s="265"/>
      <c r="G36" s="265"/>
      <c r="H36" s="265"/>
    </row>
    <row r="37" spans="1:8" hidden="1">
      <c r="B37" s="263"/>
      <c r="C37" s="264"/>
      <c r="D37" s="265"/>
      <c r="E37" s="265"/>
      <c r="F37" s="265"/>
      <c r="G37" s="265"/>
      <c r="H37" s="265"/>
    </row>
    <row r="38" spans="1:8" hidden="1">
      <c r="B38" s="263"/>
      <c r="C38" s="264"/>
      <c r="D38" s="265"/>
      <c r="E38" s="265"/>
      <c r="F38" s="265"/>
      <c r="G38" s="265"/>
      <c r="H38" s="265"/>
    </row>
    <row r="39" spans="1:8" hidden="1">
      <c r="B39" s="263"/>
      <c r="C39" s="264"/>
      <c r="D39" s="265"/>
      <c r="E39" s="265"/>
      <c r="F39" s="265"/>
      <c r="G39" s="265"/>
      <c r="H39" s="265"/>
    </row>
    <row r="40" spans="1:8" hidden="1">
      <c r="B40" s="263"/>
      <c r="C40" s="264"/>
      <c r="D40" s="265"/>
      <c r="E40" s="265"/>
      <c r="F40" s="265"/>
      <c r="G40" s="265"/>
      <c r="H40" s="265"/>
    </row>
    <row r="41" spans="1:8" hidden="1">
      <c r="B41" s="263"/>
      <c r="C41" s="264"/>
      <c r="D41" s="265"/>
      <c r="E41" s="265"/>
      <c r="F41" s="265"/>
      <c r="G41" s="265"/>
      <c r="H41" s="265"/>
    </row>
    <row r="42" spans="1:8" hidden="1">
      <c r="B42" s="263"/>
      <c r="C42" s="264"/>
      <c r="D42" s="265"/>
      <c r="E42" s="265"/>
      <c r="F42" s="265"/>
      <c r="G42" s="265"/>
      <c r="H42" s="265"/>
    </row>
    <row r="43" spans="1:8" hidden="1">
      <c r="B43" s="263"/>
      <c r="C43" s="264"/>
      <c r="D43" s="265"/>
      <c r="E43" s="265"/>
      <c r="F43" s="265"/>
      <c r="G43" s="265"/>
      <c r="H43" s="265"/>
    </row>
    <row r="44" spans="1:8" hidden="1">
      <c r="B44" s="263"/>
      <c r="C44" s="264"/>
      <c r="D44" s="265"/>
      <c r="E44" s="265"/>
      <c r="F44" s="265"/>
      <c r="G44" s="265"/>
      <c r="H44" s="265"/>
    </row>
    <row r="45" spans="1:8" hidden="1">
      <c r="B45" s="263"/>
      <c r="C45" s="264"/>
      <c r="D45" s="265"/>
      <c r="E45" s="265"/>
      <c r="F45" s="265"/>
      <c r="G45" s="265"/>
      <c r="H45" s="265"/>
    </row>
    <row r="46" spans="1:8" hidden="1">
      <c r="B46" s="263"/>
      <c r="C46" s="264"/>
      <c r="D46" s="265"/>
      <c r="E46" s="265"/>
      <c r="F46" s="265"/>
      <c r="G46" s="265"/>
      <c r="H46" s="265"/>
    </row>
    <row r="47" spans="1:8" ht="15.6" hidden="1">
      <c r="A47" s="731" t="s">
        <v>16</v>
      </c>
      <c r="B47" s="731"/>
      <c r="C47" s="731"/>
      <c r="D47" s="731"/>
      <c r="E47" s="731"/>
      <c r="F47" s="731"/>
      <c r="G47" s="731"/>
      <c r="H47" s="731"/>
    </row>
    <row r="48" spans="1:8" ht="15.6" hidden="1">
      <c r="A48" s="243"/>
      <c r="B48" s="243"/>
      <c r="C48" s="243"/>
      <c r="D48" s="243"/>
      <c r="E48" s="243"/>
      <c r="F48" s="243"/>
      <c r="G48" s="243"/>
      <c r="H48" s="243"/>
    </row>
    <row r="49" spans="1:8" ht="15.6" hidden="1">
      <c r="A49" s="763" t="s">
        <v>793</v>
      </c>
      <c r="B49" s="770"/>
      <c r="C49" s="770"/>
      <c r="D49" s="770"/>
      <c r="E49" s="770"/>
      <c r="F49" s="770"/>
      <c r="G49" s="770"/>
      <c r="H49" s="770"/>
    </row>
    <row r="50" spans="1:8" hidden="1">
      <c r="B50" s="263"/>
      <c r="C50" s="264"/>
      <c r="D50" s="265"/>
      <c r="E50" s="265"/>
      <c r="F50" s="265"/>
      <c r="G50" s="265"/>
      <c r="H50" s="265"/>
    </row>
    <row r="51" spans="1:8" hidden="1">
      <c r="B51" s="263"/>
      <c r="C51" s="264"/>
      <c r="D51" s="265"/>
      <c r="E51" s="265"/>
      <c r="F51" s="265"/>
      <c r="G51" s="265"/>
      <c r="H51" s="265"/>
    </row>
    <row r="52" spans="1:8" ht="13.2" customHeight="1">
      <c r="A52" s="765" t="s">
        <v>506</v>
      </c>
      <c r="B52" s="765"/>
      <c r="C52" s="765"/>
      <c r="D52" s="765"/>
      <c r="E52" s="765"/>
      <c r="F52" s="765"/>
      <c r="G52" s="765"/>
      <c r="H52" s="765"/>
    </row>
    <row r="53" spans="1:8" ht="13.2" customHeight="1">
      <c r="A53" s="765" t="s">
        <v>507</v>
      </c>
      <c r="B53" s="765"/>
      <c r="C53" s="765"/>
      <c r="D53" s="765"/>
      <c r="E53" s="765"/>
      <c r="F53" s="765"/>
      <c r="G53" s="765"/>
      <c r="H53" s="765"/>
    </row>
    <row r="54" spans="1:8" ht="12.6" customHeight="1">
      <c r="A54" s="765" t="s">
        <v>638</v>
      </c>
      <c r="B54" s="765"/>
      <c r="C54" s="765"/>
      <c r="D54" s="765"/>
      <c r="E54" s="765"/>
      <c r="F54" s="765"/>
      <c r="G54" s="765"/>
      <c r="H54" s="765"/>
    </row>
    <row r="55" spans="1:8" ht="12.6" customHeight="1">
      <c r="A55" s="244"/>
      <c r="B55" s="244"/>
      <c r="C55" s="244"/>
      <c r="D55" s="244"/>
      <c r="E55" s="244"/>
      <c r="F55" s="244"/>
      <c r="G55" s="244"/>
      <c r="H55" s="244"/>
    </row>
    <row r="56" spans="1:8" ht="12">
      <c r="B56" s="244"/>
      <c r="C56" s="244"/>
      <c r="D56" s="244"/>
      <c r="E56" s="244"/>
      <c r="F56" s="244"/>
      <c r="G56" s="244"/>
      <c r="H56" s="244"/>
    </row>
    <row r="57" spans="1:8" s="238" customFormat="1" ht="10.8" hidden="1" customHeight="1">
      <c r="B57" s="266"/>
      <c r="C57" s="266"/>
      <c r="D57" s="267">
        <f>+'MODIFICACION N° 01'!E134</f>
        <v>2950000</v>
      </c>
      <c r="E57" s="267">
        <f>+'MODIFICACION N° 01'!E1793</f>
        <v>221957365.00272366</v>
      </c>
      <c r="F57" s="267">
        <f>+'MODIFICACION N° 01'!E2405</f>
        <v>111314270.50999999</v>
      </c>
      <c r="G57" s="267">
        <f>+'MODIFICACION N° 01'!E2444</f>
        <v>0</v>
      </c>
      <c r="H57" s="267">
        <f>+'MODIFICACION N° 01'!E2449</f>
        <v>336221635.51272368</v>
      </c>
    </row>
    <row r="58" spans="1:8" ht="10.8" hidden="1" customHeight="1">
      <c r="B58" s="263"/>
      <c r="C58" s="264"/>
      <c r="D58" s="265">
        <f>+D60-D57</f>
        <v>0</v>
      </c>
      <c r="E58" s="265">
        <f>+E60-E57</f>
        <v>0</v>
      </c>
      <c r="F58" s="265">
        <f>+F60-F57</f>
        <v>0</v>
      </c>
      <c r="G58" s="265">
        <f>+G60-G57</f>
        <v>0</v>
      </c>
      <c r="H58" s="265">
        <f>+H60-H57</f>
        <v>0</v>
      </c>
    </row>
    <row r="59" spans="1:8" ht="45.6" customHeight="1">
      <c r="A59" s="768" t="s">
        <v>508</v>
      </c>
      <c r="B59" s="771" t="s">
        <v>498</v>
      </c>
      <c r="C59" s="766"/>
      <c r="D59" s="246" t="s">
        <v>499</v>
      </c>
      <c r="E59" s="246" t="s">
        <v>500</v>
      </c>
      <c r="F59" s="246" t="s">
        <v>501</v>
      </c>
      <c r="G59" s="246" t="s">
        <v>639</v>
      </c>
      <c r="H59" s="246" t="s">
        <v>503</v>
      </c>
    </row>
    <row r="60" spans="1:8" s="239" customFormat="1" ht="24" customHeight="1">
      <c r="A60" s="768"/>
      <c r="B60" s="772" t="s">
        <v>504</v>
      </c>
      <c r="C60" s="767"/>
      <c r="D60" s="247">
        <f>+D62+D89+D211+D147+D183+D189+D233</f>
        <v>2950000</v>
      </c>
      <c r="E60" s="247">
        <f>+E62+E89+E211+E147+E183+E189+E233</f>
        <v>221957365.00272366</v>
      </c>
      <c r="F60" s="247">
        <f>+F62+F89+F211+F147+F183+F189+F233</f>
        <v>111314270.50999999</v>
      </c>
      <c r="G60" s="247">
        <f>+G62+G89+G211+G147+G183+G189+G233</f>
        <v>0</v>
      </c>
      <c r="H60" s="247">
        <f>+H62+H89+H211+H147+H183+H189+H233</f>
        <v>336221635.51272368</v>
      </c>
    </row>
    <row r="61" spans="1:8">
      <c r="A61" s="268"/>
      <c r="B61" s="269"/>
      <c r="C61" s="269"/>
      <c r="D61" s="270"/>
      <c r="E61" s="270"/>
      <c r="F61" s="270"/>
      <c r="G61" s="270"/>
      <c r="H61" s="270"/>
    </row>
    <row r="62" spans="1:8">
      <c r="A62" s="86" t="s">
        <v>23</v>
      </c>
      <c r="B62" s="87">
        <v>0</v>
      </c>
      <c r="C62" s="271" t="s">
        <v>25</v>
      </c>
      <c r="D62" s="272">
        <f>+D72+D79+D83+D69+D64</f>
        <v>0</v>
      </c>
      <c r="E62" s="272">
        <f>+E72+E79+E83+E69+E64</f>
        <v>14490000.002723666</v>
      </c>
      <c r="F62" s="272">
        <f>+F72+F79+F83+F69+F64</f>
        <v>0</v>
      </c>
      <c r="G62" s="272">
        <f>+G72+G79+G83+G69+G64</f>
        <v>0</v>
      </c>
      <c r="H62" s="272">
        <f>+H72+H79+H83+H69+H64</f>
        <v>14490000.002723666</v>
      </c>
    </row>
    <row r="63" spans="1:8" ht="10.8" customHeight="1">
      <c r="A63" s="268"/>
      <c r="B63" s="90"/>
      <c r="C63" s="273"/>
      <c r="D63" s="274"/>
      <c r="E63" s="274"/>
      <c r="F63" s="274"/>
      <c r="G63" s="274"/>
      <c r="H63" s="274"/>
    </row>
    <row r="64" spans="1:8">
      <c r="A64" s="275" t="s">
        <v>26</v>
      </c>
      <c r="B64" s="276" t="s">
        <v>27</v>
      </c>
      <c r="C64" s="277" t="s">
        <v>28</v>
      </c>
      <c r="D64" s="278">
        <f>SUM(D65:D67)</f>
        <v>0</v>
      </c>
      <c r="E64" s="278">
        <f>SUM(E65:E67)</f>
        <v>10155985.52</v>
      </c>
      <c r="F64" s="278">
        <f>SUM(F65:F68)</f>
        <v>0</v>
      </c>
      <c r="G64" s="278">
        <f t="shared" ref="G64" si="1">SUM(G65:G67)</f>
        <v>0</v>
      </c>
      <c r="H64" s="278">
        <f>SUM(H65:H67)</f>
        <v>10155985.52</v>
      </c>
    </row>
    <row r="65" spans="1:8" hidden="1">
      <c r="A65" s="80" t="s">
        <v>26</v>
      </c>
      <c r="B65" s="279" t="s">
        <v>29</v>
      </c>
      <c r="C65" s="280" t="s">
        <v>30</v>
      </c>
      <c r="D65" s="274">
        <f>+'MODIFICACION N° 01'!D13</f>
        <v>0</v>
      </c>
      <c r="E65" s="274">
        <f>+'MODIFICACION N° 01'!D208+'MODIFICACION N° 01'!D284+'MODIFICACION N° 01'!D361+'MODIFICACION N° 01'!D1436+'MODIFICACION N° 01'!D913+'MODIFICACION N° 01'!D635+'MODIFICACION N° 01'!D1046+'MODIFICACION N° 01'!D404+'MODIFICACION N° 01'!D1143</f>
        <v>0</v>
      </c>
      <c r="F65" s="274">
        <f>+'MODIFICACION N° 01'!D1836+'MODIFICACION N° 01'!D1957+'MODIFICACION N° 01'!D2016+'MODIFICACION N° 01'!D2183+'MODIFICACION N° 01'!D1899+'MODIFICACION N° 01'!D2103+'MODIFICACION N° 01'!D2273</f>
        <v>0</v>
      </c>
      <c r="G65" s="274">
        <v>0</v>
      </c>
      <c r="H65" s="274">
        <f>SUM(D65:G65)</f>
        <v>0</v>
      </c>
    </row>
    <row r="66" spans="1:8">
      <c r="A66" s="80" t="s">
        <v>26</v>
      </c>
      <c r="B66" s="279" t="s">
        <v>31</v>
      </c>
      <c r="C66" s="280" t="s">
        <v>32</v>
      </c>
      <c r="D66" s="274">
        <f>+'MODIFICACION N° 01'!D14</f>
        <v>0</v>
      </c>
      <c r="E66" s="274">
        <f>+'MODIFICACION N° 01'!D362+'MODIFICACION N° 01'!D1439+'MODIFICACION N° 01'!D153+'MODIFICACION N° 01'!D209+'MODIFICACION N° 01'!D588+'MODIFICACION N° 01'!D405</f>
        <v>10155985.52</v>
      </c>
      <c r="F66" s="274">
        <v>0</v>
      </c>
      <c r="G66" s="274">
        <v>0</v>
      </c>
      <c r="H66" s="274">
        <f>SUM(D66:G66)</f>
        <v>10155985.52</v>
      </c>
    </row>
    <row r="67" spans="1:8" hidden="1">
      <c r="A67" s="80" t="s">
        <v>26</v>
      </c>
      <c r="B67" s="279" t="s">
        <v>33</v>
      </c>
      <c r="C67" s="280" t="s">
        <v>34</v>
      </c>
      <c r="D67" s="274">
        <f>+'MODIFICACION N° 01'!D15</f>
        <v>0</v>
      </c>
      <c r="E67" s="274">
        <v>0</v>
      </c>
      <c r="G67" s="274">
        <v>0</v>
      </c>
      <c r="H67" s="274">
        <f>SUM(D67:G67)</f>
        <v>0</v>
      </c>
    </row>
    <row r="68" spans="1:8">
      <c r="A68" s="268"/>
      <c r="B68" s="90"/>
      <c r="C68" s="273"/>
      <c r="D68" s="274"/>
      <c r="E68" s="274"/>
      <c r="F68" s="274">
        <f>+'MODIFICACION N° 01'!D1837</f>
        <v>0</v>
      </c>
      <c r="G68" s="274"/>
      <c r="H68" s="274"/>
    </row>
    <row r="69" spans="1:8">
      <c r="A69" s="275" t="s">
        <v>26</v>
      </c>
      <c r="B69" s="276" t="s">
        <v>35</v>
      </c>
      <c r="C69" s="277" t="s">
        <v>557</v>
      </c>
      <c r="D69" s="278">
        <f>+D70</f>
        <v>0</v>
      </c>
      <c r="E69" s="278">
        <f>+E70</f>
        <v>1164032.19</v>
      </c>
      <c r="F69" s="278">
        <f>+F70</f>
        <v>0</v>
      </c>
      <c r="G69" s="278">
        <v>0</v>
      </c>
      <c r="H69" s="278">
        <f>+H70</f>
        <v>1164032.19</v>
      </c>
    </row>
    <row r="70" spans="1:8">
      <c r="A70" s="281" t="s">
        <v>26</v>
      </c>
      <c r="B70" s="279" t="s">
        <v>37</v>
      </c>
      <c r="C70" s="280" t="s">
        <v>38</v>
      </c>
      <c r="D70" s="274">
        <f>+'MODIFICACION N° 01'!D18</f>
        <v>0</v>
      </c>
      <c r="E70" s="274">
        <f>+'MODIFICACION N° 01'!D287+'MODIFICACION N° 01'!D363+'MODIFICACION N° 01'!D1370+'MODIFICACION N° 01'!D1701+'MODIFICACION N° 01'!D1442+'MODIFICACION N° 01'!D212+'MODIFICACION N° 01'!D408+'MODIFICACION N° 01'!D1049+'MODIFICACION N° 01'!D638+'MODIFICACION N° 01'!D916</f>
        <v>1164032.19</v>
      </c>
      <c r="F70" s="274">
        <f>+'MODIFICACION N° 01'!D1840</f>
        <v>0</v>
      </c>
      <c r="G70" s="274">
        <v>0</v>
      </c>
      <c r="H70" s="274">
        <f>SUM(D70:G70)</f>
        <v>1164032.19</v>
      </c>
    </row>
    <row r="71" spans="1:8">
      <c r="A71" s="268"/>
      <c r="B71" s="90"/>
      <c r="C71" s="273"/>
      <c r="D71" s="274"/>
      <c r="E71" s="274"/>
      <c r="F71" s="274"/>
      <c r="G71" s="274"/>
      <c r="H71" s="274"/>
    </row>
    <row r="72" spans="1:8">
      <c r="A72" s="275" t="s">
        <v>26</v>
      </c>
      <c r="B72" s="276" t="s">
        <v>41</v>
      </c>
      <c r="C72" s="277" t="s">
        <v>42</v>
      </c>
      <c r="D72" s="278">
        <f>SUM(D73:D77)</f>
        <v>0</v>
      </c>
      <c r="E72" s="278">
        <f>SUM(E73:E77)</f>
        <v>943334.80916666659</v>
      </c>
      <c r="F72" s="278">
        <f>SUM(F73:F77)</f>
        <v>0</v>
      </c>
      <c r="G72" s="278">
        <f>SUM(G73:G77)</f>
        <v>0</v>
      </c>
      <c r="H72" s="278">
        <f>SUM(H73:H77)</f>
        <v>943334.80916666659</v>
      </c>
    </row>
    <row r="73" spans="1:8" hidden="1">
      <c r="A73" s="281" t="s">
        <v>26</v>
      </c>
      <c r="B73" s="279" t="s">
        <v>43</v>
      </c>
      <c r="C73" s="273" t="s">
        <v>44</v>
      </c>
      <c r="D73" s="274">
        <f>+'MODIFICACION N° 01'!D21</f>
        <v>0</v>
      </c>
      <c r="E73" s="274">
        <f>+'MODIFICACION N° 01'!D156+'MODIFICACION N° 01'!D215+'MODIFICACION N° 01'!D290+'MODIFICACION N° 01'!D366+'MODIFICACION N° 01'!D411+'MODIFICACION N° 01'!D591+'MODIFICACION N° 01'!D641+'MODIFICACION N° 01'!D919+'MODIFICACION N° 01'!D1052+'MODIFICACION N° 01'!D1147+'MODIFICACION N° 01'!D1224+'MODIFICACION N° 01'!D1373+'MODIFICACION N° 01'!D1445+'MODIFICACION N° 01'!D1704+'MODIFICACION N° 01'!D1745</f>
        <v>0</v>
      </c>
      <c r="F73" s="274">
        <f>+'MODIFICACION N° 01'!D1843+'MODIFICACION N° 01'!D1902+'MODIFICACION N° 01'!D1960+'MODIFICACION N° 01'!D2019+'MODIFICACION N° 01'!D2106+'MODIFICACION N° 01'!D2187+'MODIFICACION N° 01'!D2276</f>
        <v>0</v>
      </c>
      <c r="G73" s="274">
        <v>0</v>
      </c>
      <c r="H73" s="274">
        <f>SUM(D73:G73)</f>
        <v>0</v>
      </c>
    </row>
    <row r="74" spans="1:8" hidden="1">
      <c r="A74" s="281" t="s">
        <v>26</v>
      </c>
      <c r="B74" s="279" t="s">
        <v>227</v>
      </c>
      <c r="C74" s="273" t="s">
        <v>228</v>
      </c>
      <c r="D74" s="274">
        <f>+'MODIFICACION N° 01'!D22</f>
        <v>0</v>
      </c>
      <c r="E74" s="274">
        <f>+'MODIFICACION N° 01'!D1746+'MODIFICACION N° 01'!D1705+'MODIFICACION N° 01'!D1446+'MODIFICACION N° 01'!D1374+'MODIFICACION N° 01'!D1225+'MODIFICACION N° 01'!D1148+'MODIFICACION N° 01'!D1053+'MODIFICACION N° 01'!D920+'MODIFICACION N° 01'!D642+'MODIFICACION N° 01'!D592+'MODIFICACION N° 01'!D412+'MODIFICACION N° 01'!D291</f>
        <v>0</v>
      </c>
      <c r="F74" s="274">
        <f>+'MODIFICACION N° 01'!D2277+'MODIFICACION N° 01'!D2188+'MODIFICACION N° 01'!D2107+'MODIFICACION N° 01'!D2020+'MODIFICACION N° 01'!D1961+'MODIFICACION N° 01'!D1903+'MODIFICACION N° 01'!D1844</f>
        <v>0</v>
      </c>
      <c r="G74" s="274">
        <v>0</v>
      </c>
      <c r="H74" s="274">
        <f>SUM(D74:G74)</f>
        <v>0</v>
      </c>
    </row>
    <row r="75" spans="1:8">
      <c r="A75" s="281" t="s">
        <v>26</v>
      </c>
      <c r="B75" s="279" t="s">
        <v>45</v>
      </c>
      <c r="C75" s="273" t="s">
        <v>46</v>
      </c>
      <c r="D75" s="274">
        <f>+'MODIFICACION N° 01'!D23</f>
        <v>0</v>
      </c>
      <c r="E75" s="274">
        <f>+'MODIFICACION N° 01'!D157+'MODIFICACION N° 01'!D216+'MODIFICACION N° 01'!D292+'MODIFICACION N° 01'!D367+'MODIFICACION N° 01'!D413+'MODIFICACION N° 01'!D593+'MODIFICACION N° 01'!D643+'MODIFICACION N° 01'!D921+'MODIFICACION N° 01'!D1054+'MODIFICACION N° 01'!D1149+'MODIFICACION N° 01'!D1226+'MODIFICACION N° 01'!D1375+'MODIFICACION N° 01'!D1447+'MODIFICACION N° 01'!D1706+'MODIFICACION N° 01'!D1747</f>
        <v>943334.80916666659</v>
      </c>
      <c r="F75" s="274">
        <f>+'MODIFICACION N° 01'!D1845+'MODIFICACION N° 01'!D1904+'MODIFICACION N° 01'!D1962+'MODIFICACION N° 01'!D2021+'MODIFICACION N° 01'!D2108+'MODIFICACION N° 01'!D2189+'MODIFICACION N° 01'!D2278</f>
        <v>0</v>
      </c>
      <c r="G75" s="274">
        <v>0</v>
      </c>
      <c r="H75" s="274">
        <f>SUM(D75:G75)</f>
        <v>943334.80916666659</v>
      </c>
    </row>
    <row r="76" spans="1:8" hidden="1">
      <c r="A76" s="281" t="s">
        <v>26</v>
      </c>
      <c r="B76" s="279" t="s">
        <v>47</v>
      </c>
      <c r="C76" s="273" t="s">
        <v>48</v>
      </c>
      <c r="D76" s="274">
        <f>+'MODIFICACION N° 01'!D24</f>
        <v>0</v>
      </c>
      <c r="E76" s="274">
        <f>+'MODIFICACION N° 01'!D1748+'MODIFICACION N° 01'!D1707+'MODIFICACION N° 01'!D1448+'MODIFICACION N° 01'!D1376+'MODIFICACION N° 01'!D1227+'MODIFICACION N° 01'!D1150+'MODIFICACION N° 01'!D1055+'MODIFICACION N° 01'!D922+'MODIFICACION N° 01'!D644+'MODIFICACION N° 01'!D594+'MODIFICACION N° 01'!D414+'MODIFICACION N° 01'!D368+'MODIFICACION N° 01'!D293+'MODIFICACION N° 01'!D217+'MODIFICACION N° 01'!D158</f>
        <v>0</v>
      </c>
      <c r="F76" s="274">
        <f>+'MODIFICACION N° 01'!D2279+'MODIFICACION N° 01'!D2190+'MODIFICACION N° 01'!D2109+'MODIFICACION N° 01'!D2022+'MODIFICACION N° 01'!D1963+'MODIFICACION N° 01'!D1905+'MODIFICACION N° 01'!D1846</f>
        <v>0</v>
      </c>
      <c r="G76" s="274">
        <v>0</v>
      </c>
      <c r="H76" s="274">
        <f>SUM(D76:G76)</f>
        <v>0</v>
      </c>
    </row>
    <row r="77" spans="1:8" hidden="1">
      <c r="A77" s="281" t="s">
        <v>26</v>
      </c>
      <c r="B77" s="279" t="s">
        <v>342</v>
      </c>
      <c r="C77" s="273" t="s">
        <v>343</v>
      </c>
      <c r="D77" s="274">
        <f>+'MODIFICACION N° 01'!D25</f>
        <v>0</v>
      </c>
      <c r="E77" s="274">
        <f>+'MODIFICACION N° 01'!D159+'MODIFICACION N° 01'!D218+'MODIFICACION N° 01'!D294+'MODIFICACION N° 01'!D369+'MODIFICACION N° 01'!D415+'MODIFICACION N° 01'!D595+'MODIFICACION N° 01'!D645+'MODIFICACION N° 01'!D923+'MODIFICACION N° 01'!D1056+'MODIFICACION N° 01'!D1151+'MODIFICACION N° 01'!D1228+'MODIFICACION N° 01'!D1377+'MODIFICACION N° 01'!D1449+'MODIFICACION N° 01'!D1708+'MODIFICACION N° 01'!D1749</f>
        <v>0</v>
      </c>
      <c r="F77" s="274">
        <f>+'MODIFICACION N° 01'!D1847+'MODIFICACION N° 01'!D1906+'MODIFICACION N° 01'!D1964+'MODIFICACION N° 01'!D2023+'MODIFICACION N° 01'!D2110+'MODIFICACION N° 01'!D2191+'MODIFICACION N° 01'!D2280</f>
        <v>0</v>
      </c>
      <c r="G77" s="274">
        <v>0</v>
      </c>
      <c r="H77" s="274">
        <f>SUM(D77:G77)</f>
        <v>0</v>
      </c>
    </row>
    <row r="78" spans="1:8">
      <c r="A78" s="86"/>
      <c r="B78" s="279"/>
      <c r="C78" s="273"/>
      <c r="D78" s="274"/>
      <c r="E78" s="274"/>
      <c r="F78" s="274"/>
      <c r="G78" s="274"/>
      <c r="H78" s="274"/>
    </row>
    <row r="79" spans="1:8" ht="20.399999999999999">
      <c r="A79" s="275" t="s">
        <v>49</v>
      </c>
      <c r="B79" s="276" t="s">
        <v>50</v>
      </c>
      <c r="C79" s="282" t="s">
        <v>403</v>
      </c>
      <c r="D79" s="278">
        <f>SUM(D80:D81)</f>
        <v>0</v>
      </c>
      <c r="E79" s="278">
        <f>SUM(E80:E81)</f>
        <v>1103701.726725</v>
      </c>
      <c r="F79" s="278">
        <f>SUM(F80:F81)</f>
        <v>0</v>
      </c>
      <c r="G79" s="278">
        <v>0</v>
      </c>
      <c r="H79" s="278">
        <f>SUM(H80:H81)</f>
        <v>1103701.726725</v>
      </c>
    </row>
    <row r="80" spans="1:8" ht="20.399999999999999">
      <c r="A80" s="281" t="s">
        <v>49</v>
      </c>
      <c r="B80" s="279" t="s">
        <v>52</v>
      </c>
      <c r="C80" s="283" t="s">
        <v>262</v>
      </c>
      <c r="D80" s="284">
        <f>+'MODIFICACION N° 01'!D28</f>
        <v>0</v>
      </c>
      <c r="E80" s="284">
        <f>+'MODIFICACION N° 01'!D162+'MODIFICACION N° 01'!D221+'MODIFICACION N° 01'!D297+'MODIFICACION N° 01'!D372+'MODIFICACION N° 01'!D418+'MODIFICACION N° 01'!D598+'MODIFICACION N° 01'!D648+'MODIFICACION N° 01'!D926+'MODIFICACION N° 01'!D1059+'MODIFICACION N° 01'!D1154+'MODIFICACION N° 01'!D1231+'MODIFICACION N° 01'!D1380+'MODIFICACION N° 01'!D1452+'MODIFICACION N° 01'!D1711+'MODIFICACION N° 01'!D1752</f>
        <v>1047101.638175</v>
      </c>
      <c r="F80" s="284">
        <f>+'MODIFICACION N° 01'!D1850+'MODIFICACION N° 01'!D1909+'MODIFICACION N° 01'!D1967+'MODIFICACION N° 01'!D2026+'MODIFICACION N° 01'!D2113+'MODIFICACION N° 01'!D2194+'MODIFICACION N° 01'!D2283</f>
        <v>0</v>
      </c>
      <c r="G80" s="284">
        <v>0</v>
      </c>
      <c r="H80" s="284">
        <f>SUM(D80:G80)</f>
        <v>1047101.638175</v>
      </c>
    </row>
    <row r="81" spans="1:8" ht="20.399999999999999">
      <c r="A81" s="281" t="s">
        <v>49</v>
      </c>
      <c r="B81" s="279" t="s">
        <v>54</v>
      </c>
      <c r="C81" s="283" t="s">
        <v>55</v>
      </c>
      <c r="D81" s="284">
        <f>+'MODIFICACION N° 01'!D29</f>
        <v>0</v>
      </c>
      <c r="E81" s="284">
        <f>+'MODIFICACION N° 01'!D1753+'MODIFICACION N° 01'!D1712+'MODIFICACION N° 01'!D1453+'MODIFICACION N° 01'!D1381+'MODIFICACION N° 01'!D1232+'MODIFICACION N° 01'!D1155+'MODIFICACION N° 01'!D1060+'MODIFICACION N° 01'!D927+'MODIFICACION N° 01'!D649+'MODIFICACION N° 01'!D599+'MODIFICACION N° 01'!D419+'MODIFICACION N° 01'!D373+'MODIFICACION N° 01'!D298+'MODIFICACION N° 01'!D222+'MODIFICACION N° 01'!D163</f>
        <v>56600.088549999993</v>
      </c>
      <c r="F81" s="284">
        <f>+'MODIFICACION N° 01'!D2284+'MODIFICACION N° 01'!D2195+'MODIFICACION N° 01'!D2114+'MODIFICACION N° 01'!D2027+'MODIFICACION N° 01'!D1968+'MODIFICACION N° 01'!D1910+'MODIFICACION N° 01'!D1851</f>
        <v>0</v>
      </c>
      <c r="G81" s="284">
        <v>0</v>
      </c>
      <c r="H81" s="284">
        <f>SUM(D81:G81)</f>
        <v>56600.088549999993</v>
      </c>
    </row>
    <row r="82" spans="1:8">
      <c r="A82" s="268"/>
      <c r="B82" s="279"/>
      <c r="C82" s="273"/>
      <c r="D82" s="274"/>
      <c r="E82" s="274"/>
      <c r="F82" s="274"/>
      <c r="G82" s="274"/>
      <c r="H82" s="274"/>
    </row>
    <row r="83" spans="1:8" ht="20.399999999999999">
      <c r="A83" s="275" t="s">
        <v>49</v>
      </c>
      <c r="B83" s="276" t="s">
        <v>56</v>
      </c>
      <c r="C83" s="282" t="s">
        <v>57</v>
      </c>
      <c r="D83" s="278">
        <f>SUM(D84:D86)</f>
        <v>0</v>
      </c>
      <c r="E83" s="278">
        <f>SUM(E84:E86)</f>
        <v>1122945.7568319999</v>
      </c>
      <c r="F83" s="278">
        <f>SUM(F84:F86)</f>
        <v>0</v>
      </c>
      <c r="G83" s="278">
        <v>0</v>
      </c>
      <c r="H83" s="278">
        <f>SUM(H84:H86)</f>
        <v>1122945.7568319999</v>
      </c>
    </row>
    <row r="84" spans="1:8" ht="20.399999999999999">
      <c r="A84" s="281" t="s">
        <v>49</v>
      </c>
      <c r="B84" s="279" t="s">
        <v>58</v>
      </c>
      <c r="C84" s="283" t="s">
        <v>59</v>
      </c>
      <c r="D84" s="274">
        <f>+'MODIFICACION N° 01'!D32</f>
        <v>0</v>
      </c>
      <c r="E84" s="274">
        <f>+'MODIFICACION N° 01'!D1756+'MODIFICACION N° 01'!D1715+'MODIFICACION N° 01'!D1456+'MODIFICACION N° 01'!D1384+'MODIFICACION N° 01'!D1235+'MODIFICACION N° 01'!D1158+'MODIFICACION N° 01'!D1063+'MODIFICACION N° 01'!D930+'MODIFICACION N° 01'!D652+'MODIFICACION N° 01'!D602+'MODIFICACION N° 01'!D422+'MODIFICACION N° 01'!D376+'MODIFICACION N° 01'!D301+'MODIFICACION N° 01'!D225+'MODIFICACION N° 01'!D166</f>
        <v>613544.95988199988</v>
      </c>
      <c r="F84" s="274">
        <f>+'MODIFICACION N° 01'!D1854+'MODIFICACION N° 01'!D1913+'MODIFICACION N° 01'!D1971+'MODIFICACION N° 01'!D2030+'MODIFICACION N° 01'!D2117+'MODIFICACION N° 01'!D2198+'MODIFICACION N° 01'!D2287</f>
        <v>0</v>
      </c>
      <c r="G84" s="274">
        <v>0</v>
      </c>
      <c r="H84" s="274">
        <f>SUM(D84:G84)</f>
        <v>613544.95988199988</v>
      </c>
    </row>
    <row r="85" spans="1:8" ht="20.399999999999999">
      <c r="A85" s="281" t="s">
        <v>49</v>
      </c>
      <c r="B85" s="279" t="s">
        <v>60</v>
      </c>
      <c r="C85" s="283" t="s">
        <v>263</v>
      </c>
      <c r="D85" s="274">
        <f>+'MODIFICACION N° 01'!D33</f>
        <v>0</v>
      </c>
      <c r="E85" s="274">
        <f>+'MODIFICACION N° 01'!D167+'MODIFICACION N° 01'!D226+'MODIFICACION N° 01'!D302+'MODIFICACION N° 01'!D377+'MODIFICACION N° 01'!D423+'MODIFICACION N° 01'!D603+'MODIFICACION N° 01'!D653+'MODIFICACION N° 01'!D931+'MODIFICACION N° 01'!D1064+'MODIFICACION N° 01'!D1159+'MODIFICACION N° 01'!D1236+'MODIFICACION N° 01'!D1385+'MODIFICACION N° 01'!D1457+'MODIFICACION N° 01'!D1716+'MODIFICACION N° 01'!D1757</f>
        <v>339600.53129999997</v>
      </c>
      <c r="F85" s="274">
        <f>+'MODIFICACION N° 01'!D2288+'MODIFICACION N° 01'!D2199+'MODIFICACION N° 01'!D2118+'MODIFICACION N° 01'!D2031+'MODIFICACION N° 01'!D1972+'MODIFICACION N° 01'!D1914+'MODIFICACION N° 01'!D1855</f>
        <v>0</v>
      </c>
      <c r="G85" s="274">
        <v>0</v>
      </c>
      <c r="H85" s="274">
        <f>SUM(D85:G85)</f>
        <v>339600.53129999997</v>
      </c>
    </row>
    <row r="86" spans="1:8">
      <c r="A86" s="281" t="s">
        <v>49</v>
      </c>
      <c r="B86" s="279" t="s">
        <v>62</v>
      </c>
      <c r="C86" s="283" t="s">
        <v>63</v>
      </c>
      <c r="D86" s="274">
        <f>+'MODIFICACION N° 01'!D34</f>
        <v>0</v>
      </c>
      <c r="E86" s="274">
        <f>+'MODIFICACION N° 01'!D168+'MODIFICACION N° 01'!D227+'MODIFICACION N° 01'!D303+'MODIFICACION N° 01'!D378+'MODIFICACION N° 01'!D424+'MODIFICACION N° 01'!D604+'MODIFICACION N° 01'!D654+'MODIFICACION N° 01'!D932+'MODIFICACION N° 01'!D1065+'MODIFICACION N° 01'!D1160+'MODIFICACION N° 01'!D1237+'MODIFICACION N° 01'!D1386+'MODIFICACION N° 01'!D1458+'MODIFICACION N° 01'!D1717+'MODIFICACION N° 01'!D1758</f>
        <v>169800.26564999999</v>
      </c>
      <c r="F86" s="274">
        <f>+'MODIFICACION N° 01'!D1856+'MODIFICACION N° 01'!D1915+'MODIFICACION N° 01'!D1973+'MODIFICACION N° 01'!D2032+'MODIFICACION N° 01'!D2119+'MODIFICACION N° 01'!D2200+'MODIFICACION N° 01'!D2289</f>
        <v>0</v>
      </c>
      <c r="G86" s="274">
        <v>0</v>
      </c>
      <c r="H86" s="274">
        <f>SUM(D86:G86)</f>
        <v>169800.26564999999</v>
      </c>
    </row>
    <row r="87" spans="1:8">
      <c r="A87" s="268"/>
      <c r="B87" s="273"/>
      <c r="C87" s="273"/>
      <c r="D87" s="285"/>
      <c r="E87" s="285"/>
      <c r="F87" s="285"/>
      <c r="G87" s="285"/>
      <c r="H87" s="285"/>
    </row>
    <row r="88" spans="1:8">
      <c r="A88" s="268"/>
      <c r="B88" s="273"/>
      <c r="C88" s="273"/>
      <c r="D88" s="285"/>
      <c r="E88" s="285"/>
      <c r="F88" s="285"/>
      <c r="G88" s="285"/>
      <c r="H88" s="285"/>
    </row>
    <row r="89" spans="1:8">
      <c r="A89" s="86" t="s">
        <v>64</v>
      </c>
      <c r="B89" s="286" t="s">
        <v>205</v>
      </c>
      <c r="C89" s="271" t="s">
        <v>65</v>
      </c>
      <c r="D89" s="89">
        <f>+D91+D108+D117+D95+D100+D128+D121+D142+D124+D139</f>
        <v>1000000</v>
      </c>
      <c r="E89" s="89">
        <f>+E91+E108+E117+E95+E100+E128+E121+E142+E124</f>
        <v>93987365</v>
      </c>
      <c r="F89" s="89">
        <f>+F91+F108+F117+F95+F100+F128+F121+F142+F124</f>
        <v>44814270.509999998</v>
      </c>
      <c r="G89" s="89">
        <v>0</v>
      </c>
      <c r="H89" s="89">
        <f>+H91+H108+H117+H95+H100+H128+H121+H142+H124+H139</f>
        <v>139801635.50999999</v>
      </c>
    </row>
    <row r="90" spans="1:8">
      <c r="A90" s="268"/>
      <c r="B90" s="279"/>
      <c r="C90" s="280"/>
      <c r="D90" s="81"/>
      <c r="E90" s="81"/>
      <c r="F90" s="81"/>
      <c r="G90" s="81"/>
      <c r="H90" s="81"/>
    </row>
    <row r="91" spans="1:8" hidden="1">
      <c r="A91" s="275" t="s">
        <v>64</v>
      </c>
      <c r="B91" s="276">
        <v>1.01</v>
      </c>
      <c r="C91" s="282" t="s">
        <v>67</v>
      </c>
      <c r="D91" s="278">
        <f>SUM(D92:D93)</f>
        <v>0</v>
      </c>
      <c r="E91" s="278">
        <f>SUM(E92:E93)</f>
        <v>0</v>
      </c>
      <c r="F91" s="278">
        <f>SUM(F92:F93)</f>
        <v>0</v>
      </c>
      <c r="G91" s="278">
        <f>SUM(G92:G93)</f>
        <v>0</v>
      </c>
      <c r="H91" s="278">
        <f>SUM(H92:H93)</f>
        <v>0</v>
      </c>
    </row>
    <row r="92" spans="1:8" hidden="1">
      <c r="A92" s="80" t="s">
        <v>64</v>
      </c>
      <c r="B92" s="90" t="s">
        <v>68</v>
      </c>
      <c r="C92" s="280" t="s">
        <v>510</v>
      </c>
      <c r="D92" s="81">
        <f>+'MODIFICACION N° 01'!D40</f>
        <v>0</v>
      </c>
      <c r="E92" s="81">
        <v>0</v>
      </c>
      <c r="F92" s="81">
        <v>0</v>
      </c>
      <c r="G92" s="81">
        <v>0</v>
      </c>
      <c r="H92" s="81">
        <f>SUM(D92:G92)</f>
        <v>0</v>
      </c>
    </row>
    <row r="93" spans="1:8" hidden="1">
      <c r="A93" s="80" t="s">
        <v>64</v>
      </c>
      <c r="B93" s="90" t="s">
        <v>70</v>
      </c>
      <c r="C93" s="280" t="s">
        <v>71</v>
      </c>
      <c r="D93" s="81">
        <v>0</v>
      </c>
      <c r="E93" s="81">
        <f>+'MODIFICACION N° 01'!D1464+'MODIFICACION N° 01'!D309+'MODIFICACION N° 01'!D233+'MODIFICACION N° 01'!D661+'MODIFICACION N° 01'!D938+'MODIFICACION N° 01'!D1166+'MODIFICACION N° 01'!D1764</f>
        <v>0</v>
      </c>
      <c r="F93" s="81">
        <f>+'MODIFICACION N° 01'!D2206+'MODIFICACION N° 01'!D1980+'MODIFICACION N° 01'!D2038</f>
        <v>0</v>
      </c>
      <c r="G93" s="81">
        <v>0</v>
      </c>
      <c r="H93" s="81">
        <f>SUM(D93:G93)</f>
        <v>0</v>
      </c>
    </row>
    <row r="94" spans="1:8" hidden="1">
      <c r="A94" s="268"/>
      <c r="B94" s="279"/>
      <c r="C94" s="280"/>
      <c r="D94" s="81"/>
      <c r="E94" s="81"/>
      <c r="F94" s="81"/>
      <c r="G94" s="81"/>
      <c r="H94" s="81"/>
    </row>
    <row r="95" spans="1:8">
      <c r="A95" s="275" t="s">
        <v>64</v>
      </c>
      <c r="B95" s="287" t="s">
        <v>72</v>
      </c>
      <c r="C95" s="288" t="s">
        <v>73</v>
      </c>
      <c r="D95" s="278">
        <f>SUM(D96:D98)</f>
        <v>0</v>
      </c>
      <c r="E95" s="278">
        <f>SUM(E96:E98)</f>
        <v>50000000</v>
      </c>
      <c r="F95" s="278">
        <f>SUM(F96:F98)</f>
        <v>0</v>
      </c>
      <c r="G95" s="278">
        <f>SUM(G96:G98)</f>
        <v>0</v>
      </c>
      <c r="H95" s="278">
        <f>SUM(H96:H98)</f>
        <v>50000000</v>
      </c>
    </row>
    <row r="96" spans="1:8" hidden="1">
      <c r="A96" s="204" t="s">
        <v>64</v>
      </c>
      <c r="B96" s="279" t="s">
        <v>358</v>
      </c>
      <c r="C96" s="280" t="s">
        <v>359</v>
      </c>
      <c r="D96" s="81">
        <v>0</v>
      </c>
      <c r="E96" s="81">
        <f>+'MODIFICACION N° 01'!D1468</f>
        <v>0</v>
      </c>
      <c r="F96" s="81">
        <v>0</v>
      </c>
      <c r="G96" s="81">
        <v>0</v>
      </c>
      <c r="H96" s="81">
        <f>SUM(D96:G96)</f>
        <v>0</v>
      </c>
    </row>
    <row r="97" spans="1:8" hidden="1">
      <c r="A97" s="204" t="s">
        <v>64</v>
      </c>
      <c r="B97" s="279" t="s">
        <v>74</v>
      </c>
      <c r="C97" s="280" t="s">
        <v>75</v>
      </c>
      <c r="D97" s="81">
        <v>0</v>
      </c>
      <c r="E97" s="81">
        <f>+'MODIFICACION N° 01'!D236+'MODIFICACION N° 01'!D312+'MODIFICACION N° 01'!D430+'MODIFICACION N° 01'!D610+'MODIFICACION N° 01'!D1167+'MODIFICACION N° 01'!D1396+'MODIFICACION N° 01'!D941</f>
        <v>0</v>
      </c>
      <c r="F97" s="81">
        <v>0</v>
      </c>
      <c r="G97" s="81">
        <v>0</v>
      </c>
      <c r="H97" s="81">
        <f>SUM(D97:G97)</f>
        <v>0</v>
      </c>
    </row>
    <row r="98" spans="1:8">
      <c r="A98" s="204" t="s">
        <v>64</v>
      </c>
      <c r="B98" s="279" t="s">
        <v>76</v>
      </c>
      <c r="C98" s="280" t="s">
        <v>77</v>
      </c>
      <c r="D98" s="81">
        <v>0</v>
      </c>
      <c r="E98" s="81">
        <f>+'MODIFICACION N° 01'!D1470+'MODIFICACION N° 01'!D1397+'MODIFICACION N° 01'!D1072</f>
        <v>50000000</v>
      </c>
      <c r="F98" s="81">
        <v>0</v>
      </c>
      <c r="G98" s="81">
        <v>0</v>
      </c>
      <c r="H98" s="81">
        <f>SUM(D98:G98)</f>
        <v>50000000</v>
      </c>
    </row>
    <row r="99" spans="1:8">
      <c r="A99" s="204"/>
      <c r="B99" s="279"/>
      <c r="C99" s="280"/>
      <c r="D99" s="81"/>
      <c r="E99" s="81"/>
      <c r="F99" s="81"/>
      <c r="G99" s="81"/>
      <c r="H99" s="81"/>
    </row>
    <row r="100" spans="1:8" hidden="1">
      <c r="A100" s="275" t="s">
        <v>64</v>
      </c>
      <c r="B100" s="287" t="s">
        <v>279</v>
      </c>
      <c r="C100" s="288" t="s">
        <v>78</v>
      </c>
      <c r="D100" s="278">
        <f>SUM(D101:D106)</f>
        <v>0</v>
      </c>
      <c r="E100" s="278">
        <f>SUM(E101:E106)</f>
        <v>0</v>
      </c>
      <c r="F100" s="278">
        <f>SUM(F101:F106)</f>
        <v>0</v>
      </c>
      <c r="G100" s="278">
        <f>SUM(G101:G106)</f>
        <v>0</v>
      </c>
      <c r="H100" s="278">
        <f>SUM(H101:H106)</f>
        <v>0</v>
      </c>
    </row>
    <row r="101" spans="1:8" hidden="1">
      <c r="A101" s="204" t="s">
        <v>64</v>
      </c>
      <c r="B101" s="279" t="s">
        <v>79</v>
      </c>
      <c r="C101" s="280" t="s">
        <v>80</v>
      </c>
      <c r="D101" s="81">
        <v>0</v>
      </c>
      <c r="E101" s="81">
        <f>+'MODIFICACION N° 01'!D1473+'MODIFICACION N° 01'!D1075</f>
        <v>0</v>
      </c>
      <c r="F101" s="81">
        <v>0</v>
      </c>
      <c r="G101" s="81">
        <v>0</v>
      </c>
      <c r="H101" s="81">
        <f t="shared" ref="H101:H106" si="2">SUM(D101:G101)</f>
        <v>0</v>
      </c>
    </row>
    <row r="102" spans="1:8" hidden="1">
      <c r="A102" s="204" t="s">
        <v>64</v>
      </c>
      <c r="B102" s="279" t="s">
        <v>214</v>
      </c>
      <c r="C102" s="280" t="s">
        <v>215</v>
      </c>
      <c r="D102" s="81">
        <v>0</v>
      </c>
      <c r="E102" s="81">
        <f>+'MODIFICACION N° 01'!D1076+'MODIFICACION N° 01'!D664</f>
        <v>0</v>
      </c>
      <c r="F102" s="81">
        <v>0</v>
      </c>
      <c r="G102" s="81">
        <v>0</v>
      </c>
      <c r="H102" s="81">
        <f t="shared" si="2"/>
        <v>0</v>
      </c>
    </row>
    <row r="103" spans="1:8" hidden="1">
      <c r="A103" s="204" t="s">
        <v>64</v>
      </c>
      <c r="B103" s="279" t="s">
        <v>81</v>
      </c>
      <c r="C103" s="280" t="s">
        <v>82</v>
      </c>
      <c r="D103" s="81">
        <f>+'MODIFICACION N° 01'!D43</f>
        <v>0</v>
      </c>
      <c r="E103" s="81">
        <f>+'MODIFICACION N° 01'!D665+'MODIFICACION N° 01'!D944</f>
        <v>0</v>
      </c>
      <c r="F103" s="81">
        <f>+'MODIFICACION N° 01'!D2295</f>
        <v>0</v>
      </c>
      <c r="G103" s="81">
        <v>0</v>
      </c>
      <c r="H103" s="81">
        <f t="shared" si="2"/>
        <v>0</v>
      </c>
    </row>
    <row r="104" spans="1:8" hidden="1">
      <c r="A104" s="204" t="s">
        <v>64</v>
      </c>
      <c r="B104" s="279" t="s">
        <v>83</v>
      </c>
      <c r="C104" s="280" t="s">
        <v>84</v>
      </c>
      <c r="D104" s="81">
        <f>+'MODIFICACION N° 01'!D44</f>
        <v>0</v>
      </c>
      <c r="E104" s="81">
        <v>0</v>
      </c>
      <c r="F104" s="81">
        <v>0</v>
      </c>
      <c r="G104" s="81">
        <v>0</v>
      </c>
      <c r="H104" s="81">
        <f t="shared" si="2"/>
        <v>0</v>
      </c>
    </row>
    <row r="105" spans="1:8" ht="20.399999999999999" hidden="1">
      <c r="A105" s="204" t="s">
        <v>64</v>
      </c>
      <c r="B105" s="279" t="s">
        <v>85</v>
      </c>
      <c r="C105" s="289" t="s">
        <v>86</v>
      </c>
      <c r="D105" s="81">
        <v>0</v>
      </c>
      <c r="E105" s="81">
        <f>+'MODIFICACION N° 01'!D1077</f>
        <v>0</v>
      </c>
      <c r="F105" s="81">
        <v>0</v>
      </c>
      <c r="G105" s="81">
        <v>0</v>
      </c>
      <c r="H105" s="81">
        <f t="shared" si="2"/>
        <v>0</v>
      </c>
    </row>
    <row r="106" spans="1:8" hidden="1">
      <c r="A106" s="204" t="s">
        <v>64</v>
      </c>
      <c r="B106" s="279" t="s">
        <v>87</v>
      </c>
      <c r="C106" s="280" t="s">
        <v>88</v>
      </c>
      <c r="D106" s="81">
        <v>0</v>
      </c>
      <c r="E106" s="81">
        <v>0</v>
      </c>
      <c r="F106" s="81">
        <v>0</v>
      </c>
      <c r="G106" s="81">
        <v>0</v>
      </c>
      <c r="H106" s="81">
        <f t="shared" si="2"/>
        <v>0</v>
      </c>
    </row>
    <row r="107" spans="1:8" hidden="1">
      <c r="A107" s="204"/>
      <c r="B107" s="279"/>
      <c r="C107" s="280"/>
      <c r="D107" s="81"/>
      <c r="E107" s="81"/>
      <c r="F107" s="81"/>
      <c r="G107" s="81"/>
      <c r="H107" s="81"/>
    </row>
    <row r="108" spans="1:8">
      <c r="A108" s="275" t="s">
        <v>64</v>
      </c>
      <c r="B108" s="276" t="s">
        <v>89</v>
      </c>
      <c r="C108" s="282" t="s">
        <v>90</v>
      </c>
      <c r="D108" s="278">
        <f>SUM(D109:D115)</f>
        <v>0</v>
      </c>
      <c r="E108" s="278">
        <f t="shared" ref="E108:H108" si="3">SUM(E109:E115)</f>
        <v>8400000</v>
      </c>
      <c r="F108" s="278">
        <f t="shared" si="3"/>
        <v>44814270.509999998</v>
      </c>
      <c r="G108" s="278">
        <f t="shared" si="3"/>
        <v>0</v>
      </c>
      <c r="H108" s="278">
        <f t="shared" si="3"/>
        <v>53214270.509999998</v>
      </c>
    </row>
    <row r="109" spans="1:8">
      <c r="A109" s="281" t="s">
        <v>64</v>
      </c>
      <c r="B109" s="90" t="s">
        <v>360</v>
      </c>
      <c r="C109" s="273" t="s">
        <v>361</v>
      </c>
      <c r="D109" s="81">
        <v>0</v>
      </c>
      <c r="E109" s="81">
        <f>+'MODIFICACION N° 01'!D1476+'MODIFICACION N° 01'!D947</f>
        <v>2000000</v>
      </c>
      <c r="F109" s="81">
        <v>0</v>
      </c>
      <c r="G109" s="81">
        <v>0</v>
      </c>
      <c r="H109" s="81">
        <f t="shared" ref="H109" si="4">SUM(D109:G109)</f>
        <v>2000000</v>
      </c>
    </row>
    <row r="110" spans="1:8" hidden="1">
      <c r="A110" s="281" t="s">
        <v>64</v>
      </c>
      <c r="B110" s="90" t="s">
        <v>245</v>
      </c>
      <c r="C110" s="273" t="s">
        <v>246</v>
      </c>
      <c r="D110" s="81">
        <v>0</v>
      </c>
      <c r="E110" s="81">
        <v>0</v>
      </c>
      <c r="F110" s="81">
        <f>+'MODIFICACION N° 01'!D2298</f>
        <v>0</v>
      </c>
      <c r="G110" s="81">
        <v>0</v>
      </c>
      <c r="H110" s="81">
        <f t="shared" ref="H110:H115" si="5">SUM(D110:G110)</f>
        <v>0</v>
      </c>
    </row>
    <row r="111" spans="1:8">
      <c r="A111" s="281" t="s">
        <v>64</v>
      </c>
      <c r="B111" s="90" t="s">
        <v>207</v>
      </c>
      <c r="C111" s="273" t="s">
        <v>216</v>
      </c>
      <c r="D111" s="81">
        <v>0</v>
      </c>
      <c r="E111" s="81">
        <f>+'MODIFICACION N° 01'!D1723+'MODIFICACION N° 01'!D433+'MODIFICACION N° 01'!D668+'MODIFICACION N° 01'!D1477</f>
        <v>5000000</v>
      </c>
      <c r="F111" s="81">
        <f>+'MODIFICACION N° 01'!D2359+'MODIFICACION N° 01'!D2209+'MODIFICACION N° 01'!D2128+'MODIFICACION N° 01'!D2299</f>
        <v>44814270.509999998</v>
      </c>
      <c r="G111" s="81">
        <v>0</v>
      </c>
      <c r="H111" s="81">
        <f t="shared" si="5"/>
        <v>49814270.509999998</v>
      </c>
    </row>
    <row r="112" spans="1:8" hidden="1">
      <c r="A112" s="281" t="s">
        <v>64</v>
      </c>
      <c r="B112" s="90" t="s">
        <v>91</v>
      </c>
      <c r="C112" s="273" t="s">
        <v>92</v>
      </c>
      <c r="D112" s="81">
        <f>+'MODIFICACION N° 01'!D47</f>
        <v>0</v>
      </c>
      <c r="E112" s="81">
        <f>+'MODIFICACION N° 01'!D1170</f>
        <v>0</v>
      </c>
      <c r="F112" s="81">
        <v>0</v>
      </c>
      <c r="G112" s="81">
        <v>0</v>
      </c>
      <c r="H112" s="81">
        <f t="shared" si="5"/>
        <v>0</v>
      </c>
    </row>
    <row r="113" spans="1:8" hidden="1">
      <c r="A113" s="290" t="s">
        <v>64</v>
      </c>
      <c r="B113" s="291" t="s">
        <v>93</v>
      </c>
      <c r="C113" s="289" t="s">
        <v>94</v>
      </c>
      <c r="D113" s="81">
        <f>+'MODIFICACION N° 01'!D48</f>
        <v>0</v>
      </c>
      <c r="E113" s="81">
        <v>0</v>
      </c>
      <c r="F113" s="81">
        <v>0</v>
      </c>
      <c r="G113" s="81">
        <v>0</v>
      </c>
      <c r="H113" s="81">
        <f t="shared" si="5"/>
        <v>0</v>
      </c>
    </row>
    <row r="114" spans="1:8" hidden="1">
      <c r="A114" s="290" t="s">
        <v>64</v>
      </c>
      <c r="B114" s="291" t="s">
        <v>95</v>
      </c>
      <c r="C114" s="289" t="s">
        <v>96</v>
      </c>
      <c r="D114" s="81">
        <f>+'MODIFICACION N° 01'!D49</f>
        <v>0</v>
      </c>
      <c r="E114" s="81">
        <f>+'MODIFICACION N° 01'!D385+'MODIFICACION N° 01'!D669+'MODIFICACION N° 01'!D1604+'MODIFICACION N° 01'!D508+'MODIFICACION N° 01'!D1275</f>
        <v>0</v>
      </c>
      <c r="F114" s="81">
        <v>0</v>
      </c>
      <c r="G114" s="81">
        <v>0</v>
      </c>
      <c r="H114" s="81">
        <f t="shared" si="5"/>
        <v>0</v>
      </c>
    </row>
    <row r="115" spans="1:8">
      <c r="A115" s="281" t="s">
        <v>64</v>
      </c>
      <c r="B115" s="90" t="s">
        <v>97</v>
      </c>
      <c r="C115" s="273" t="s">
        <v>98</v>
      </c>
      <c r="D115" s="81">
        <v>0</v>
      </c>
      <c r="E115" s="81">
        <f>++'MODIFICACION N° 01'!D1480+'MODIFICACION N° 01'!D670+'MODIFICACION N° 01'!D613+'MODIFICACION N° 01'!D1724+'MODIFICACION N° 01'!D435</f>
        <v>1400000</v>
      </c>
      <c r="F115" s="81">
        <f>+'MODIFICACION N° 01'!D2300+'MODIFICACION N° 01'!D2388</f>
        <v>0</v>
      </c>
      <c r="G115" s="81">
        <v>0</v>
      </c>
      <c r="H115" s="81">
        <f t="shared" si="5"/>
        <v>1400000</v>
      </c>
    </row>
    <row r="116" spans="1:8" ht="10.8" customHeight="1">
      <c r="A116" s="268"/>
      <c r="B116" s="279"/>
      <c r="C116" s="273"/>
      <c r="D116" s="81"/>
      <c r="E116" s="81"/>
      <c r="F116" s="81"/>
      <c r="G116" s="81"/>
      <c r="H116" s="81"/>
    </row>
    <row r="117" spans="1:8">
      <c r="A117" s="275" t="s">
        <v>64</v>
      </c>
      <c r="B117" s="276">
        <v>1.05</v>
      </c>
      <c r="C117" s="282" t="s">
        <v>362</v>
      </c>
      <c r="D117" s="278">
        <f>SUM(D118:D119)</f>
        <v>0</v>
      </c>
      <c r="E117" s="278">
        <f t="shared" ref="E117:H117" si="6">SUM(E118:E119)</f>
        <v>160000</v>
      </c>
      <c r="F117" s="278">
        <f t="shared" si="6"/>
        <v>0</v>
      </c>
      <c r="G117" s="278">
        <f t="shared" si="6"/>
        <v>0</v>
      </c>
      <c r="H117" s="278">
        <f t="shared" si="6"/>
        <v>160000</v>
      </c>
    </row>
    <row r="118" spans="1:8" ht="10.199999999999999" customHeight="1">
      <c r="A118" s="281" t="s">
        <v>64</v>
      </c>
      <c r="B118" s="90" t="s">
        <v>249</v>
      </c>
      <c r="C118" s="273" t="s">
        <v>250</v>
      </c>
      <c r="D118" s="81">
        <f>+'MODIFICACION N° 01'!D52</f>
        <v>0</v>
      </c>
      <c r="E118" s="81">
        <f>+'MODIFICACION N° 01'!D673</f>
        <v>160000</v>
      </c>
      <c r="F118" s="81">
        <v>0</v>
      </c>
      <c r="G118" s="81">
        <v>0</v>
      </c>
      <c r="H118" s="81">
        <f>SUM(D118:G118)</f>
        <v>160000</v>
      </c>
    </row>
    <row r="119" spans="1:8" ht="10.199999999999999" hidden="1" customHeight="1">
      <c r="A119" s="281" t="s">
        <v>64</v>
      </c>
      <c r="B119" s="90" t="s">
        <v>580</v>
      </c>
      <c r="C119" s="273" t="s">
        <v>581</v>
      </c>
      <c r="D119" s="81">
        <f>+'MODIFICACION N° 01'!D53</f>
        <v>0</v>
      </c>
      <c r="E119" s="81">
        <v>0</v>
      </c>
      <c r="F119" s="81">
        <v>0</v>
      </c>
      <c r="G119" s="81">
        <v>0</v>
      </c>
      <c r="H119" s="81">
        <f>SUM(D119:G119)</f>
        <v>0</v>
      </c>
    </row>
    <row r="120" spans="1:8" ht="10.199999999999999" customHeight="1">
      <c r="A120" s="281"/>
      <c r="B120" s="90"/>
      <c r="C120" s="273"/>
      <c r="D120" s="81"/>
      <c r="E120" s="81"/>
      <c r="F120" s="81"/>
      <c r="G120" s="81"/>
      <c r="H120" s="81"/>
    </row>
    <row r="121" spans="1:8" hidden="1">
      <c r="A121" s="275" t="s">
        <v>64</v>
      </c>
      <c r="B121" s="276" t="s">
        <v>99</v>
      </c>
      <c r="C121" s="282" t="s">
        <v>100</v>
      </c>
      <c r="D121" s="278">
        <f>SUM(D122:D122)</f>
        <v>0</v>
      </c>
      <c r="E121" s="278">
        <f>SUM(E122:E122)</f>
        <v>0</v>
      </c>
      <c r="F121" s="278">
        <f>SUM(F122:F122)</f>
        <v>0</v>
      </c>
      <c r="G121" s="278">
        <f>SUM(G122:G122)</f>
        <v>0</v>
      </c>
      <c r="H121" s="278">
        <f>SUM(H122:H122)</f>
        <v>0</v>
      </c>
    </row>
    <row r="122" spans="1:8" hidden="1">
      <c r="A122" s="281" t="s">
        <v>64</v>
      </c>
      <c r="B122" s="90" t="s">
        <v>101</v>
      </c>
      <c r="C122" s="273" t="s">
        <v>102</v>
      </c>
      <c r="D122" s="81">
        <f>+'MODIFICACION N° 01'!D56</f>
        <v>0</v>
      </c>
      <c r="E122" s="81">
        <f>+'MODIFICACION N° 01'!D616</f>
        <v>0</v>
      </c>
      <c r="F122" s="81">
        <f>+'MODIFICACION N° 01'!D1862</f>
        <v>0</v>
      </c>
      <c r="G122" s="81">
        <v>0</v>
      </c>
      <c r="H122" s="81">
        <f>SUM(D122:G122)</f>
        <v>0</v>
      </c>
    </row>
    <row r="123" spans="1:8" ht="10.199999999999999" hidden="1" customHeight="1">
      <c r="A123" s="281"/>
      <c r="B123" s="90"/>
      <c r="C123" s="273"/>
      <c r="D123" s="81"/>
      <c r="E123" s="81"/>
      <c r="F123" s="81"/>
      <c r="G123" s="81"/>
      <c r="H123" s="81"/>
    </row>
    <row r="124" spans="1:8" ht="10.199999999999999" customHeight="1">
      <c r="A124" s="275" t="s">
        <v>64</v>
      </c>
      <c r="B124" s="276" t="s">
        <v>281</v>
      </c>
      <c r="C124" s="282" t="s">
        <v>282</v>
      </c>
      <c r="D124" s="278">
        <f>+D125</f>
        <v>0</v>
      </c>
      <c r="E124" s="278">
        <f>+E125+E126</f>
        <v>3825089</v>
      </c>
      <c r="F124" s="278">
        <f>+F125+F126</f>
        <v>0</v>
      </c>
      <c r="G124" s="278">
        <f>+G125+G126</f>
        <v>0</v>
      </c>
      <c r="H124" s="278">
        <f>SUM(H125:H126)</f>
        <v>3825089</v>
      </c>
    </row>
    <row r="125" spans="1:8" ht="10.199999999999999" customHeight="1">
      <c r="A125" s="281" t="s">
        <v>64</v>
      </c>
      <c r="B125" s="90" t="s">
        <v>363</v>
      </c>
      <c r="C125" s="273" t="s">
        <v>364</v>
      </c>
      <c r="D125" s="81">
        <f>+'MODIFICACION N° 01'!D59</f>
        <v>0</v>
      </c>
      <c r="E125" s="81">
        <f>+'MODIFICACION N° 01'!D677+'MODIFICACION N° 01'!D950</f>
        <v>3640000</v>
      </c>
      <c r="F125" s="81">
        <v>0</v>
      </c>
      <c r="G125" s="81">
        <v>0</v>
      </c>
      <c r="H125" s="81">
        <f>SUM(D125:G125)</f>
        <v>3640000</v>
      </c>
    </row>
    <row r="126" spans="1:8" ht="10.199999999999999" customHeight="1">
      <c r="A126" s="281" t="s">
        <v>64</v>
      </c>
      <c r="B126" s="90" t="s">
        <v>283</v>
      </c>
      <c r="C126" s="273" t="s">
        <v>284</v>
      </c>
      <c r="D126" s="81">
        <v>0</v>
      </c>
      <c r="E126" s="81">
        <f>+'MODIFICACION N° 01'!D678+'MODIFICACION N° 01'!D1563</f>
        <v>185089</v>
      </c>
      <c r="F126" s="81">
        <v>0</v>
      </c>
      <c r="G126" s="81">
        <v>0</v>
      </c>
      <c r="H126" s="81">
        <f>SUM(D126:G126)</f>
        <v>185089</v>
      </c>
    </row>
    <row r="127" spans="1:8" ht="10.199999999999999" customHeight="1">
      <c r="A127" s="281"/>
      <c r="B127" s="90"/>
      <c r="C127" s="273"/>
      <c r="D127" s="81"/>
      <c r="E127" s="81"/>
      <c r="F127" s="81"/>
      <c r="G127" s="81"/>
      <c r="H127" s="81"/>
    </row>
    <row r="128" spans="1:8" ht="10.199999999999999" customHeight="1">
      <c r="A128" s="275" t="s">
        <v>64</v>
      </c>
      <c r="B128" s="276" t="s">
        <v>251</v>
      </c>
      <c r="C128" s="282" t="s">
        <v>103</v>
      </c>
      <c r="D128" s="278">
        <f>SUM(D129:D137)</f>
        <v>1000000</v>
      </c>
      <c r="E128" s="278">
        <f>SUM(E129:E137)</f>
        <v>31602276</v>
      </c>
      <c r="F128" s="278">
        <f>SUM(F129:F137)</f>
        <v>0</v>
      </c>
      <c r="G128" s="278">
        <f>SUM(G129:G137)</f>
        <v>0</v>
      </c>
      <c r="H128" s="278">
        <f>SUM(H129:H137)</f>
        <v>32602276</v>
      </c>
    </row>
    <row r="129" spans="1:8" hidden="1">
      <c r="A129" s="281" t="s">
        <v>64</v>
      </c>
      <c r="B129" s="90" t="s">
        <v>104</v>
      </c>
      <c r="C129" s="283" t="s">
        <v>105</v>
      </c>
      <c r="D129" s="81">
        <f>+'MODIFICACION N° 01'!D62</f>
        <v>0</v>
      </c>
      <c r="E129" s="81">
        <f>+'MODIFICACION N° 01'!D1080+'MODIFICACION N° 01'!D1490+'MODIFICACION N° 01'!D681</f>
        <v>0</v>
      </c>
      <c r="F129" s="81">
        <f>+'MODIFICACION N° 01'!D1815</f>
        <v>0</v>
      </c>
      <c r="G129" s="81">
        <v>0</v>
      </c>
      <c r="H129" s="81">
        <f t="shared" ref="H129:H135" si="7">SUM(D129:G129)</f>
        <v>0</v>
      </c>
    </row>
    <row r="130" spans="1:8" hidden="1">
      <c r="A130" s="281" t="s">
        <v>64</v>
      </c>
      <c r="B130" s="90" t="s">
        <v>570</v>
      </c>
      <c r="C130" s="283" t="s">
        <v>571</v>
      </c>
      <c r="D130" s="81">
        <v>0</v>
      </c>
      <c r="E130" s="81">
        <f>+'MODIFICACION N° 01'!D1081</f>
        <v>0</v>
      </c>
      <c r="F130" s="81">
        <v>0</v>
      </c>
      <c r="G130" s="81"/>
      <c r="H130" s="81">
        <f t="shared" si="7"/>
        <v>0</v>
      </c>
    </row>
    <row r="131" spans="1:8">
      <c r="A131" s="281" t="s">
        <v>64</v>
      </c>
      <c r="B131" s="90" t="s">
        <v>252</v>
      </c>
      <c r="C131" s="283" t="s">
        <v>253</v>
      </c>
      <c r="D131" s="81">
        <v>0</v>
      </c>
      <c r="E131" s="81">
        <f>+'MODIFICACION N° 01'!D438+'MODIFICACION N° 01'!D1082</f>
        <v>30352276</v>
      </c>
      <c r="F131" s="81">
        <f>+'MODIFICACION N° 01'!D1816</f>
        <v>0</v>
      </c>
      <c r="G131" s="81">
        <v>0</v>
      </c>
      <c r="H131" s="81">
        <f t="shared" si="7"/>
        <v>30352276</v>
      </c>
    </row>
    <row r="132" spans="1:8" ht="20.399999999999999" hidden="1">
      <c r="A132" s="281" t="s">
        <v>64</v>
      </c>
      <c r="B132" s="90" t="s">
        <v>108</v>
      </c>
      <c r="C132" s="283" t="s">
        <v>109</v>
      </c>
      <c r="D132" s="81">
        <f>+'MODIFICACION N° 01'!D64</f>
        <v>0</v>
      </c>
      <c r="E132" s="81">
        <f>+'MODIFICACION N° 01'!D315+'MODIFICACION N° 01'!D439+'MODIFICACION N° 01'!D682</f>
        <v>0</v>
      </c>
      <c r="F132" s="81">
        <f>+'MODIFICACION N° 01'!D2212</f>
        <v>0</v>
      </c>
      <c r="G132" s="81">
        <v>0</v>
      </c>
      <c r="H132" s="81">
        <f t="shared" si="7"/>
        <v>0</v>
      </c>
    </row>
    <row r="133" spans="1:8" hidden="1">
      <c r="A133" s="281" t="s">
        <v>64</v>
      </c>
      <c r="B133" s="90" t="s">
        <v>110</v>
      </c>
      <c r="C133" s="283" t="s">
        <v>111</v>
      </c>
      <c r="D133" s="81">
        <f>+'MODIFICACION N° 01'!D63</f>
        <v>0</v>
      </c>
      <c r="E133" s="81">
        <f>+'MODIFICACION N° 01'!D1173+'MODIFICACION N° 01'!D1491+'MODIFICACION N° 01'!D239</f>
        <v>0</v>
      </c>
      <c r="F133" s="81">
        <f>+'MODIFICACION N° 01'!D2213</f>
        <v>0</v>
      </c>
      <c r="G133" s="81">
        <v>0</v>
      </c>
      <c r="H133" s="81">
        <f t="shared" si="7"/>
        <v>0</v>
      </c>
    </row>
    <row r="134" spans="1:8" ht="9" customHeight="1">
      <c r="A134" s="281" t="s">
        <v>64</v>
      </c>
      <c r="B134" s="90" t="s">
        <v>106</v>
      </c>
      <c r="C134" s="283" t="s">
        <v>107</v>
      </c>
      <c r="D134" s="81">
        <f>+'MODIFICACION N° 01'!D65</f>
        <v>1000000</v>
      </c>
      <c r="E134" s="81">
        <f>+'MODIFICACION N° 01'!D683</f>
        <v>0</v>
      </c>
      <c r="F134" s="81">
        <v>0</v>
      </c>
      <c r="G134" s="81">
        <v>0</v>
      </c>
      <c r="H134" s="81">
        <f t="shared" si="7"/>
        <v>1000000</v>
      </c>
    </row>
    <row r="135" spans="1:8" ht="20.399999999999999" hidden="1">
      <c r="A135" s="281" t="s">
        <v>64</v>
      </c>
      <c r="B135" s="90" t="s">
        <v>112</v>
      </c>
      <c r="C135" s="283" t="s">
        <v>113</v>
      </c>
      <c r="D135" s="81">
        <f>+'MODIFICACION N° 01'!D66</f>
        <v>0</v>
      </c>
      <c r="E135" s="81">
        <f>+'MODIFICACION N° 01'!D1294</f>
        <v>0</v>
      </c>
      <c r="F135" s="81">
        <v>0</v>
      </c>
      <c r="G135" s="81">
        <v>0</v>
      </c>
      <c r="H135" s="81">
        <f t="shared" si="7"/>
        <v>0</v>
      </c>
    </row>
    <row r="136" spans="1:8" ht="20.399999999999999" hidden="1">
      <c r="A136" s="281" t="s">
        <v>64</v>
      </c>
      <c r="B136" s="90" t="s">
        <v>114</v>
      </c>
      <c r="C136" s="283" t="s">
        <v>115</v>
      </c>
      <c r="D136" s="81">
        <f>+'MODIFICACION N° 01'!D67</f>
        <v>0</v>
      </c>
      <c r="E136" s="81">
        <f>+'MODIFICACION N° 01'!D316+'MODIFICACION N° 01'!D1492+'MODIFICACION N° 01'!D440</f>
        <v>0</v>
      </c>
      <c r="F136" s="81">
        <v>0</v>
      </c>
      <c r="G136" s="81">
        <v>0</v>
      </c>
      <c r="H136" s="81">
        <f t="shared" ref="H136:H140" si="8">SUM(D136:G136)</f>
        <v>0</v>
      </c>
    </row>
    <row r="137" spans="1:8" ht="10.199999999999999" customHeight="1">
      <c r="A137" s="281" t="s">
        <v>64</v>
      </c>
      <c r="B137" s="90" t="s">
        <v>116</v>
      </c>
      <c r="C137" s="273" t="s">
        <v>117</v>
      </c>
      <c r="D137" s="81">
        <v>0</v>
      </c>
      <c r="E137" s="81">
        <f>+'MODIFICACION N° 01'!D1493+'MODIFICACION N° 01'!D953</f>
        <v>1250000</v>
      </c>
      <c r="F137" s="81">
        <v>0</v>
      </c>
      <c r="G137" s="81">
        <v>0</v>
      </c>
      <c r="H137" s="81">
        <f t="shared" si="8"/>
        <v>1250000</v>
      </c>
    </row>
    <row r="138" spans="1:8" ht="10.199999999999999" customHeight="1">
      <c r="A138" s="281"/>
      <c r="B138" s="90"/>
      <c r="C138" s="273"/>
      <c r="D138" s="81"/>
      <c r="E138" s="81"/>
      <c r="F138" s="81"/>
      <c r="G138" s="81"/>
      <c r="H138" s="81"/>
    </row>
    <row r="139" spans="1:8" ht="10.199999999999999" hidden="1" customHeight="1">
      <c r="A139" s="275" t="s">
        <v>374</v>
      </c>
      <c r="B139" s="276">
        <v>1.0900000000000001</v>
      </c>
      <c r="C139" s="282" t="s">
        <v>511</v>
      </c>
      <c r="D139" s="278">
        <f>+D140</f>
        <v>0</v>
      </c>
      <c r="E139" s="278">
        <f>+E140</f>
        <v>0</v>
      </c>
      <c r="F139" s="278">
        <f>+F140</f>
        <v>0</v>
      </c>
      <c r="G139" s="278"/>
      <c r="H139" s="278">
        <f>SUM(D139:G139)</f>
        <v>0</v>
      </c>
    </row>
    <row r="140" spans="1:8" ht="10.199999999999999" hidden="1" customHeight="1">
      <c r="A140" s="281" t="s">
        <v>374</v>
      </c>
      <c r="B140" s="90" t="s">
        <v>512</v>
      </c>
      <c r="C140" s="273" t="s">
        <v>513</v>
      </c>
      <c r="D140" s="81">
        <f>+'MODIFICACION N° 01'!D70</f>
        <v>0</v>
      </c>
      <c r="E140" s="81">
        <v>0</v>
      </c>
      <c r="F140" s="81">
        <v>0</v>
      </c>
      <c r="G140" s="81"/>
      <c r="H140" s="81">
        <f t="shared" si="8"/>
        <v>0</v>
      </c>
    </row>
    <row r="141" spans="1:8" ht="10.199999999999999" hidden="1" customHeight="1">
      <c r="A141" s="281"/>
      <c r="B141" s="90"/>
      <c r="C141" s="273"/>
      <c r="D141" s="81"/>
      <c r="E141" s="81"/>
      <c r="F141" s="81"/>
      <c r="G141" s="81"/>
      <c r="H141" s="81"/>
    </row>
    <row r="142" spans="1:8" ht="10.199999999999999" hidden="1" customHeight="1">
      <c r="A142" s="275" t="s">
        <v>64</v>
      </c>
      <c r="B142" s="276" t="s">
        <v>118</v>
      </c>
      <c r="C142" s="282" t="s">
        <v>119</v>
      </c>
      <c r="D142" s="278">
        <f>SUM(D143:D144)</f>
        <v>0</v>
      </c>
      <c r="E142" s="278">
        <f>SUM(E143:E144)</f>
        <v>0</v>
      </c>
      <c r="F142" s="278">
        <f>SUM(F143:F144)</f>
        <v>0</v>
      </c>
      <c r="G142" s="278">
        <f>SUM(G143:G144)</f>
        <v>0</v>
      </c>
      <c r="H142" s="278">
        <f>SUM(H143:H144)</f>
        <v>0</v>
      </c>
    </row>
    <row r="143" spans="1:8" ht="10.199999999999999" hidden="1" customHeight="1">
      <c r="A143" s="281" t="s">
        <v>64</v>
      </c>
      <c r="B143" s="90" t="s">
        <v>545</v>
      </c>
      <c r="C143" s="273" t="s">
        <v>546</v>
      </c>
      <c r="D143" s="81">
        <v>0</v>
      </c>
      <c r="E143" s="81">
        <f>+'MODIFICACION N° 01'!D443+'MODIFICACION N° 01'!D1176</f>
        <v>0</v>
      </c>
      <c r="F143" s="81">
        <v>0</v>
      </c>
      <c r="G143" s="81">
        <v>0</v>
      </c>
      <c r="H143" s="81">
        <f>SUM(D143:G143)</f>
        <v>0</v>
      </c>
    </row>
    <row r="144" spans="1:8" ht="10.199999999999999" hidden="1" customHeight="1">
      <c r="A144" s="281" t="s">
        <v>64</v>
      </c>
      <c r="B144" s="90" t="s">
        <v>120</v>
      </c>
      <c r="C144" s="273" t="s">
        <v>121</v>
      </c>
      <c r="D144" s="81">
        <v>0</v>
      </c>
      <c r="E144" s="81">
        <f>+'MODIFICACION N° 01'!D1403</f>
        <v>0</v>
      </c>
      <c r="F144" s="81">
        <v>0</v>
      </c>
      <c r="G144" s="81">
        <v>0</v>
      </c>
      <c r="H144" s="81">
        <f>SUM(D144:G144)</f>
        <v>0</v>
      </c>
    </row>
    <row r="145" spans="1:8" ht="10.199999999999999" hidden="1" customHeight="1">
      <c r="A145" s="281"/>
      <c r="B145" s="90"/>
      <c r="C145" s="273"/>
      <c r="D145" s="81"/>
      <c r="E145" s="81"/>
      <c r="F145" s="81"/>
      <c r="G145" s="81"/>
      <c r="H145" s="81"/>
    </row>
    <row r="146" spans="1:8" ht="10.199999999999999" customHeight="1">
      <c r="A146" s="281"/>
      <c r="B146" s="90"/>
      <c r="C146" s="273"/>
      <c r="D146" s="81"/>
      <c r="E146" s="81"/>
      <c r="F146" s="81"/>
      <c r="G146" s="81"/>
      <c r="H146" s="81"/>
    </row>
    <row r="147" spans="1:8" ht="10.199999999999999" customHeight="1">
      <c r="A147" s="86" t="s">
        <v>64</v>
      </c>
      <c r="B147" s="286">
        <v>2</v>
      </c>
      <c r="C147" s="271" t="s">
        <v>122</v>
      </c>
      <c r="D147" s="89">
        <f>+D149+D159+D168+D172+D156</f>
        <v>450000</v>
      </c>
      <c r="E147" s="89">
        <f>+E149+E159+E168+E172+E156</f>
        <v>48880000</v>
      </c>
      <c r="F147" s="89">
        <f>+F149+F159+F168+F172+F156</f>
        <v>0</v>
      </c>
      <c r="G147" s="89">
        <f>+G149+G159+G168+G172+G156</f>
        <v>0</v>
      </c>
      <c r="H147" s="89">
        <f>+H149+H159+H168+H172+H156</f>
        <v>49330000</v>
      </c>
    </row>
    <row r="148" spans="1:8" ht="10.199999999999999" customHeight="1">
      <c r="A148" s="281"/>
      <c r="B148" s="90"/>
      <c r="C148" s="273"/>
      <c r="D148" s="81"/>
      <c r="E148" s="81"/>
      <c r="F148" s="81"/>
      <c r="G148" s="81"/>
      <c r="H148" s="81"/>
    </row>
    <row r="149" spans="1:8" ht="10.199999999999999" customHeight="1">
      <c r="A149" s="275" t="s">
        <v>64</v>
      </c>
      <c r="B149" s="276" t="s">
        <v>123</v>
      </c>
      <c r="C149" s="282" t="s">
        <v>124</v>
      </c>
      <c r="D149" s="278">
        <f>SUM(D150:D153)</f>
        <v>0</v>
      </c>
      <c r="E149" s="278">
        <f>SUM(E150:E154)</f>
        <v>1330000</v>
      </c>
      <c r="F149" s="278">
        <f>SUM(F150:F153)</f>
        <v>0</v>
      </c>
      <c r="G149" s="278">
        <f>SUM(G150:G153)</f>
        <v>0</v>
      </c>
      <c r="H149" s="278">
        <f>SUM(H150:H154)</f>
        <v>1330000</v>
      </c>
    </row>
    <row r="150" spans="1:8" ht="10.199999999999999" hidden="1" customHeight="1">
      <c r="A150" s="281" t="s">
        <v>64</v>
      </c>
      <c r="B150" s="90" t="s">
        <v>125</v>
      </c>
      <c r="C150" s="273" t="s">
        <v>126</v>
      </c>
      <c r="D150" s="81">
        <f>+'MODIFICACION N° 01'!D78</f>
        <v>0</v>
      </c>
      <c r="E150" s="81">
        <f>+'MODIFICACION N° 01'!D245+'MODIFICACION N° 01'!D449+'MODIFICACION N° 01'!D1499+'MODIFICACION N° 01'!D1770</f>
        <v>0</v>
      </c>
      <c r="F150" s="81">
        <f>+'MODIFICACION N° 01'!D1921+'MODIFICACION N° 01'!D1986+'MODIFICACION N° 01'!D2219</f>
        <v>0</v>
      </c>
      <c r="G150" s="81">
        <v>0</v>
      </c>
      <c r="H150" s="81">
        <f>SUM(D150:G150)</f>
        <v>0</v>
      </c>
    </row>
    <row r="151" spans="1:8" ht="10.199999999999999" hidden="1" customHeight="1">
      <c r="A151" s="281" t="s">
        <v>64</v>
      </c>
      <c r="B151" s="90" t="s">
        <v>127</v>
      </c>
      <c r="C151" s="273" t="s">
        <v>128</v>
      </c>
      <c r="D151" s="81">
        <v>0</v>
      </c>
      <c r="E151" s="81">
        <f>+'MODIFICACION N° 01'!D1409+'MODIFICACION N° 01'!D621+'MODIFICACION N° 01'!D321+'MODIFICACION N° 01'!D1182+'MODIFICACION N° 01'!D1089</f>
        <v>0</v>
      </c>
      <c r="F151" s="81">
        <f>+'MODIFICACION N° 01'!D1922+'MODIFICACION N° 01'!D2047++'MODIFICACION N° 01'!D2220</f>
        <v>0</v>
      </c>
      <c r="G151" s="81">
        <v>0</v>
      </c>
      <c r="H151" s="81">
        <f>SUM(D151:G151)</f>
        <v>0</v>
      </c>
    </row>
    <row r="152" spans="1:8" ht="10.199999999999999" hidden="1" customHeight="1">
      <c r="A152" s="281" t="s">
        <v>64</v>
      </c>
      <c r="B152" s="90" t="s">
        <v>365</v>
      </c>
      <c r="C152" s="273" t="s">
        <v>366</v>
      </c>
      <c r="D152" s="81">
        <v>0</v>
      </c>
      <c r="E152" s="81">
        <v>0</v>
      </c>
      <c r="F152" s="81">
        <v>0</v>
      </c>
      <c r="G152" s="81">
        <v>0</v>
      </c>
      <c r="H152" s="81">
        <f>SUM(D152:G152)</f>
        <v>0</v>
      </c>
    </row>
    <row r="153" spans="1:8" ht="10.199999999999999" customHeight="1">
      <c r="A153" s="281" t="s">
        <v>64</v>
      </c>
      <c r="B153" s="90" t="s">
        <v>129</v>
      </c>
      <c r="C153" s="273" t="s">
        <v>130</v>
      </c>
      <c r="D153" s="81">
        <v>0</v>
      </c>
      <c r="E153" s="81">
        <f>+'MODIFICACION N° 01'!D322+'MODIFICACION N° 01'!D1500+'MODIFICACION N° 01'!D689</f>
        <v>100000</v>
      </c>
      <c r="F153" s="81">
        <f>+'MODIFICACION N° 01'!D1987+'MODIFICACION N° 01'!D2221</f>
        <v>0</v>
      </c>
      <c r="G153" s="81">
        <v>0</v>
      </c>
      <c r="H153" s="81">
        <f>SUM(D153:G153)</f>
        <v>100000</v>
      </c>
    </row>
    <row r="154" spans="1:8" ht="10.199999999999999" customHeight="1">
      <c r="A154" s="281" t="s">
        <v>64</v>
      </c>
      <c r="B154" s="90" t="s">
        <v>218</v>
      </c>
      <c r="C154" s="273" t="s">
        <v>597</v>
      </c>
      <c r="D154" s="81">
        <v>0</v>
      </c>
      <c r="E154" s="81">
        <f>+'MODIFICACION N° 01'!D1501+'MODIFICACION N° 01'!D246+'MODIFICACION N° 01'!D450</f>
        <v>1230000</v>
      </c>
      <c r="F154" s="81"/>
      <c r="G154" s="81"/>
      <c r="H154" s="81">
        <f>SUM(D154:G154)</f>
        <v>1230000</v>
      </c>
    </row>
    <row r="155" spans="1:8" ht="10.199999999999999" customHeight="1">
      <c r="A155" s="281"/>
      <c r="B155" s="90"/>
      <c r="C155" s="273"/>
      <c r="D155" s="81"/>
      <c r="E155" s="81"/>
      <c r="F155" s="81"/>
      <c r="G155" s="81"/>
      <c r="H155" s="81"/>
    </row>
    <row r="156" spans="1:8" ht="10.199999999999999" customHeight="1">
      <c r="A156" s="275" t="s">
        <v>64</v>
      </c>
      <c r="B156" s="276" t="s">
        <v>236</v>
      </c>
      <c r="C156" s="282" t="s">
        <v>237</v>
      </c>
      <c r="D156" s="278">
        <f>SUM(D157)</f>
        <v>0</v>
      </c>
      <c r="E156" s="278">
        <f>SUM(E157)</f>
        <v>415000</v>
      </c>
      <c r="F156" s="278">
        <f>SUM(F157)</f>
        <v>0</v>
      </c>
      <c r="G156" s="278">
        <f>SUM(G157)</f>
        <v>0</v>
      </c>
      <c r="H156" s="278">
        <f>SUM(H157)</f>
        <v>415000</v>
      </c>
    </row>
    <row r="157" spans="1:8" ht="10.199999999999999" customHeight="1">
      <c r="A157" s="281" t="s">
        <v>64</v>
      </c>
      <c r="B157" s="90" t="s">
        <v>285</v>
      </c>
      <c r="C157" s="273" t="s">
        <v>286</v>
      </c>
      <c r="D157" s="81">
        <v>0</v>
      </c>
      <c r="E157" s="81">
        <f>+'MODIFICACION N° 01'!D959+'MODIFICACION N° 01'!D692</f>
        <v>415000</v>
      </c>
      <c r="F157" s="81">
        <v>0</v>
      </c>
      <c r="G157" s="81">
        <v>0</v>
      </c>
      <c r="H157" s="81">
        <f>SUM(D157:G157)</f>
        <v>415000</v>
      </c>
    </row>
    <row r="158" spans="1:8" ht="10.199999999999999" customHeight="1">
      <c r="A158" s="281"/>
      <c r="B158" s="90"/>
      <c r="C158" s="273"/>
      <c r="D158" s="81"/>
      <c r="E158" s="81"/>
      <c r="F158" s="81"/>
      <c r="G158" s="81"/>
      <c r="H158" s="81"/>
    </row>
    <row r="159" spans="1:8" ht="20.399999999999999">
      <c r="A159" s="275" t="s">
        <v>64</v>
      </c>
      <c r="B159" s="276" t="s">
        <v>131</v>
      </c>
      <c r="C159" s="282" t="s">
        <v>132</v>
      </c>
      <c r="D159" s="278">
        <f>SUM(D160:D166)</f>
        <v>0</v>
      </c>
      <c r="E159" s="278">
        <f>SUM(E160:E166)</f>
        <v>45210000</v>
      </c>
      <c r="F159" s="278">
        <f>SUM(F160:F166)</f>
        <v>0</v>
      </c>
      <c r="G159" s="278">
        <f>SUM(G160:G166)</f>
        <v>0</v>
      </c>
      <c r="H159" s="278">
        <f>SUM(H160:H166)</f>
        <v>45210000</v>
      </c>
    </row>
    <row r="160" spans="1:8" hidden="1">
      <c r="A160" s="281" t="s">
        <v>64</v>
      </c>
      <c r="B160" s="90" t="s">
        <v>133</v>
      </c>
      <c r="C160" s="273" t="s">
        <v>134</v>
      </c>
      <c r="D160" s="81">
        <v>0</v>
      </c>
      <c r="E160" s="81">
        <f>+'MODIFICACION N° 01'!D962+'MODIFICACION N° 01'!D325+'MODIFICACION N° 01'!D1504+'MODIFICACION N° 01'!D454+'MODIFICACION N° 01'!D695+'MODIFICACION N° 01'!D249</f>
        <v>0</v>
      </c>
      <c r="F160" s="81">
        <f>+'MODIFICACION N° 01'!D1925++'MODIFICACION N° 01'!D1990+'MODIFICACION N° 01'!D2051+'MODIFICACION N° 01'!D2224</f>
        <v>0</v>
      </c>
      <c r="G160" s="81">
        <f>+'MODIFICACION N° 01'!D2428</f>
        <v>0</v>
      </c>
      <c r="H160" s="81">
        <f>SUM(D160:G160)</f>
        <v>0</v>
      </c>
    </row>
    <row r="161" spans="1:8" hidden="1">
      <c r="A161" s="281" t="s">
        <v>64</v>
      </c>
      <c r="B161" s="90" t="s">
        <v>135</v>
      </c>
      <c r="C161" s="273" t="s">
        <v>136</v>
      </c>
      <c r="D161" s="81">
        <f>+'MODIFICACION N° 01'!D81</f>
        <v>0</v>
      </c>
      <c r="E161" s="81">
        <f>+'MODIFICACION N° 01'!D326+'MODIFICACION N° 01'!D455</f>
        <v>0</v>
      </c>
      <c r="F161" s="81">
        <f>+'MODIFICACION N° 01'!D1926+'MODIFICACION N° 01'!D1991+'MODIFICACION N° 01'!D2052+'MODIFICACION N° 01'!D2225</f>
        <v>0</v>
      </c>
      <c r="G161" s="81">
        <f>+'MODIFICACION N° 01'!D2429</f>
        <v>0</v>
      </c>
      <c r="H161" s="81">
        <f t="shared" ref="H161:H166" si="9">SUM(D161:G161)</f>
        <v>0</v>
      </c>
    </row>
    <row r="162" spans="1:8" hidden="1">
      <c r="A162" s="281" t="s">
        <v>64</v>
      </c>
      <c r="B162" s="90" t="s">
        <v>287</v>
      </c>
      <c r="C162" s="273" t="s">
        <v>288</v>
      </c>
      <c r="D162" s="81">
        <v>0</v>
      </c>
      <c r="E162" s="81">
        <f>+'MODIFICACION N° 01'!D1505</f>
        <v>0</v>
      </c>
      <c r="F162" s="81">
        <f>+'MODIFICACION N° 01'!D1927+'MODIFICACION N° 01'!D1992+'MODIFICACION N° 01'!D2053+'MODIFICACION N° 01'!D2226</f>
        <v>0</v>
      </c>
      <c r="G162" s="81">
        <f>+'MODIFICACION N° 01'!D2430</f>
        <v>0</v>
      </c>
      <c r="H162" s="81">
        <f t="shared" si="9"/>
        <v>0</v>
      </c>
    </row>
    <row r="163" spans="1:8" hidden="1">
      <c r="A163" s="281" t="s">
        <v>64</v>
      </c>
      <c r="B163" s="90" t="s">
        <v>254</v>
      </c>
      <c r="C163" s="283" t="s">
        <v>255</v>
      </c>
      <c r="D163" s="81">
        <f>+'MODIFICACION N° 01'!D82</f>
        <v>0</v>
      </c>
      <c r="E163" s="81">
        <f>+'MODIFICACION N° 01'!D1093+'MODIFICACION N° 01'!D456+'MODIFICACION N° 01'!D1572+'MODIFICACION N° 01'!D696</f>
        <v>0</v>
      </c>
      <c r="F163" s="81">
        <v>0</v>
      </c>
      <c r="G163" s="81">
        <v>0</v>
      </c>
      <c r="H163" s="81">
        <f t="shared" si="9"/>
        <v>0</v>
      </c>
    </row>
    <row r="164" spans="1:8" hidden="1">
      <c r="A164" s="281" t="s">
        <v>64</v>
      </c>
      <c r="B164" s="90" t="s">
        <v>137</v>
      </c>
      <c r="C164" s="283" t="s">
        <v>138</v>
      </c>
      <c r="D164" s="81">
        <v>0</v>
      </c>
      <c r="E164" s="81">
        <f>+'MODIFICACION N° 01'!D697</f>
        <v>0</v>
      </c>
      <c r="F164" s="81"/>
      <c r="G164" s="81"/>
      <c r="H164" s="81">
        <f t="shared" si="9"/>
        <v>0</v>
      </c>
    </row>
    <row r="165" spans="1:8" ht="10.199999999999999" customHeight="1">
      <c r="A165" s="281" t="s">
        <v>64</v>
      </c>
      <c r="B165" s="90" t="s">
        <v>240</v>
      </c>
      <c r="C165" s="273" t="s">
        <v>241</v>
      </c>
      <c r="D165" s="81">
        <f>+'MODIFICACION N° 01'!D83</f>
        <v>0</v>
      </c>
      <c r="E165" s="81">
        <f>+'MODIFICACION N° 01'!D698+'MODIFICACION N° 01'!D457+'MODIFICACION N° 01'!D1094+'MODIFICACION N° 01'!D1507</f>
        <v>45060000</v>
      </c>
      <c r="F165" s="81">
        <f>+'MODIFICACION N° 01'!D2227+'MODIFICACION N° 01'!D2142</f>
        <v>0</v>
      </c>
      <c r="G165" s="81">
        <f>+'MODIFICACION N° 01'!D2431</f>
        <v>0</v>
      </c>
      <c r="H165" s="81">
        <f t="shared" si="9"/>
        <v>45060000</v>
      </c>
    </row>
    <row r="166" spans="1:8" ht="20.399999999999999">
      <c r="A166" s="292" t="s">
        <v>64</v>
      </c>
      <c r="B166" s="293" t="s">
        <v>256</v>
      </c>
      <c r="C166" s="283" t="s">
        <v>257</v>
      </c>
      <c r="D166" s="81">
        <f>+'MODIFICACION N° 01'!D84</f>
        <v>0</v>
      </c>
      <c r="E166" s="81">
        <f>+'MODIFICACION N° 01'!D327+'MODIFICACION N° 01'!D458+'MODIFICACION N° 01'!D699</f>
        <v>150000</v>
      </c>
      <c r="F166" s="81">
        <v>0</v>
      </c>
      <c r="G166" s="81">
        <v>0</v>
      </c>
      <c r="H166" s="81">
        <f t="shared" si="9"/>
        <v>150000</v>
      </c>
    </row>
    <row r="167" spans="1:8" ht="10.199999999999999" customHeight="1">
      <c r="A167" s="281"/>
      <c r="B167" s="90"/>
      <c r="C167" s="273"/>
      <c r="D167" s="81"/>
      <c r="E167" s="81"/>
      <c r="F167" s="81"/>
      <c r="G167" s="81"/>
      <c r="H167" s="81"/>
    </row>
    <row r="168" spans="1:8" ht="10.199999999999999" customHeight="1">
      <c r="A168" s="275" t="s">
        <v>64</v>
      </c>
      <c r="B168" s="276" t="s">
        <v>139</v>
      </c>
      <c r="C168" s="282" t="s">
        <v>140</v>
      </c>
      <c r="D168" s="278">
        <f>SUM(D169:D170)</f>
        <v>0</v>
      </c>
      <c r="E168" s="278">
        <f>SUM(E169:E170)</f>
        <v>550000</v>
      </c>
      <c r="F168" s="278">
        <f>SUM(F169:F170)</f>
        <v>0</v>
      </c>
      <c r="G168" s="278">
        <f>SUM(G169:G170)</f>
        <v>0</v>
      </c>
      <c r="H168" s="278">
        <f>SUM(H169:H170)</f>
        <v>550000</v>
      </c>
    </row>
    <row r="169" spans="1:8" ht="10.199999999999999" customHeight="1">
      <c r="A169" s="281" t="s">
        <v>64</v>
      </c>
      <c r="B169" s="90" t="s">
        <v>141</v>
      </c>
      <c r="C169" s="273" t="s">
        <v>142</v>
      </c>
      <c r="D169" s="81">
        <f>+'MODIFICACION N° 01'!D87</f>
        <v>0</v>
      </c>
      <c r="E169" s="81">
        <f>+'MODIFICACION N° 01'!D330+'MODIFICACION N° 01'!D1510+'MODIFICACION N° 01'!D461+'MODIFICACION N° 01'!D1773+'MODIFICACION N° 01'!D1188+'MODIFICACION N° 01'!D252</f>
        <v>200000</v>
      </c>
      <c r="F169" s="81">
        <f>+'MODIFICACION N° 01'!D2230</f>
        <v>0</v>
      </c>
      <c r="G169" s="81">
        <v>0</v>
      </c>
      <c r="H169" s="81">
        <f>SUM(D169:G169)</f>
        <v>200000</v>
      </c>
    </row>
    <row r="170" spans="1:8" ht="10.199999999999999" customHeight="1">
      <c r="A170" s="281" t="s">
        <v>64</v>
      </c>
      <c r="B170" s="90" t="s">
        <v>143</v>
      </c>
      <c r="C170" s="273" t="s">
        <v>144</v>
      </c>
      <c r="D170" s="81">
        <f>+'MODIFICACION N° 01'!D88</f>
        <v>0</v>
      </c>
      <c r="E170" s="81">
        <f>+'MODIFICACION N° 01'!D462+'MODIFICACION N° 01'!D1511+'MODIFICACION N° 01'!D331+'MODIFICACION N° 01'!D1774+'MODIFICACION N° 01'!D1412+'MODIFICACION N° 01'!D253+'MODIFICACION N° 01'!D1189</f>
        <v>350000</v>
      </c>
      <c r="F170" s="81">
        <f>+'MODIFICACION N° 01'!D2231+'MODIFICACION N° 01'!D2057</f>
        <v>0</v>
      </c>
      <c r="G170" s="81">
        <v>0</v>
      </c>
      <c r="H170" s="81">
        <f>SUM(D170:F170)</f>
        <v>350000</v>
      </c>
    </row>
    <row r="171" spans="1:8" ht="10.199999999999999" customHeight="1">
      <c r="A171" s="281"/>
      <c r="B171" s="90"/>
      <c r="C171" s="273"/>
      <c r="D171" s="81"/>
      <c r="E171" s="81"/>
      <c r="F171" s="81"/>
      <c r="G171" s="81"/>
      <c r="H171" s="81"/>
    </row>
    <row r="172" spans="1:8" ht="10.199999999999999" customHeight="1">
      <c r="A172" s="275" t="s">
        <v>64</v>
      </c>
      <c r="B172" s="276" t="s">
        <v>145</v>
      </c>
      <c r="C172" s="282" t="s">
        <v>146</v>
      </c>
      <c r="D172" s="278">
        <f>SUM(D173:D180)</f>
        <v>450000</v>
      </c>
      <c r="E172" s="278">
        <f>SUM(E173:E180)</f>
        <v>1375000</v>
      </c>
      <c r="F172" s="278">
        <f>SUM(F173:F180)</f>
        <v>0</v>
      </c>
      <c r="G172" s="278">
        <f>SUM(G173:G180)</f>
        <v>0</v>
      </c>
      <c r="H172" s="278">
        <f>SUM(H173:H180)</f>
        <v>1825000</v>
      </c>
    </row>
    <row r="173" spans="1:8" ht="10.8" hidden="1" customHeight="1">
      <c r="A173" s="281" t="s">
        <v>64</v>
      </c>
      <c r="B173" s="90" t="s">
        <v>147</v>
      </c>
      <c r="C173" s="273" t="s">
        <v>148</v>
      </c>
      <c r="D173" s="81">
        <f>+'MODIFICACION N° 01'!D92</f>
        <v>0</v>
      </c>
      <c r="E173" s="81">
        <f>+'MODIFICACION N° 01'!D1515</f>
        <v>0</v>
      </c>
      <c r="F173" s="81">
        <v>0</v>
      </c>
      <c r="G173" s="81">
        <f>+'MODIFICACION N° 01'!D2434</f>
        <v>0</v>
      </c>
      <c r="H173" s="81">
        <f t="shared" ref="H173:H180" si="10">SUM(D173:G173)</f>
        <v>0</v>
      </c>
    </row>
    <row r="174" spans="1:8" hidden="1">
      <c r="A174" s="281" t="s">
        <v>64</v>
      </c>
      <c r="B174" s="90" t="s">
        <v>369</v>
      </c>
      <c r="C174" s="283" t="s">
        <v>370</v>
      </c>
      <c r="D174" s="81">
        <f>+'MODIFICACION N° 01'!D93</f>
        <v>0</v>
      </c>
      <c r="E174" s="81">
        <f>+'MODIFICACION N° 01'!D1516</f>
        <v>0</v>
      </c>
      <c r="F174" s="81">
        <v>0</v>
      </c>
      <c r="G174" s="81">
        <v>0</v>
      </c>
      <c r="H174" s="81">
        <f t="shared" si="10"/>
        <v>0</v>
      </c>
    </row>
    <row r="175" spans="1:8" ht="10.199999999999999" customHeight="1">
      <c r="A175" s="281" t="s">
        <v>64</v>
      </c>
      <c r="B175" s="90" t="s">
        <v>149</v>
      </c>
      <c r="C175" s="273" t="s">
        <v>150</v>
      </c>
      <c r="D175" s="81">
        <f>+'MODIFICACION N° 01'!D94</f>
        <v>0</v>
      </c>
      <c r="E175" s="81">
        <f>+'MODIFICACION N° 01'!D702</f>
        <v>100000</v>
      </c>
      <c r="F175" s="81">
        <v>0</v>
      </c>
      <c r="G175" s="81">
        <v>0</v>
      </c>
      <c r="H175" s="81">
        <f t="shared" si="10"/>
        <v>100000</v>
      </c>
    </row>
    <row r="176" spans="1:8" ht="10.199999999999999" customHeight="1">
      <c r="A176" s="281" t="s">
        <v>64</v>
      </c>
      <c r="B176" s="90" t="s">
        <v>151</v>
      </c>
      <c r="C176" s="273" t="s">
        <v>152</v>
      </c>
      <c r="D176" s="81">
        <f>+'MODIFICACION N° 01'!D95</f>
        <v>0</v>
      </c>
      <c r="E176" s="81">
        <f>+'MODIFICACION N° 01'!D334+'MODIFICACION N° 01'!D1518+'MODIFICACION N° 01'!D465+'MODIFICACION N° 01'!D1777+'MODIFICACION N° 01'!D703+'MODIFICACION N° 01'!D177+'MODIFICACION N° 01'!D1101+'MODIFICACION N° 01'!D256+'MODIFICACION N° 01'!D1415</f>
        <v>1275000</v>
      </c>
      <c r="F176" s="81">
        <f>+'MODIFICACION N° 01'!D2060+'MODIFICACION N° 01'!D2234</f>
        <v>0</v>
      </c>
      <c r="G176" s="81">
        <v>0</v>
      </c>
      <c r="H176" s="81">
        <f t="shared" si="10"/>
        <v>1275000</v>
      </c>
    </row>
    <row r="177" spans="1:8" ht="10.199999999999999" hidden="1" customHeight="1">
      <c r="A177" s="281" t="s">
        <v>64</v>
      </c>
      <c r="B177" s="90" t="s">
        <v>153</v>
      </c>
      <c r="C177" s="273" t="s">
        <v>154</v>
      </c>
      <c r="D177" s="81">
        <f>+'MODIFICACION N° 01'!D96</f>
        <v>0</v>
      </c>
      <c r="E177" s="81">
        <f>+'MODIFICACION N° 01'!D1778</f>
        <v>0</v>
      </c>
      <c r="F177" s="81">
        <f>+'MODIFICACION N° 01'!D1995+'MODIFICACION N° 01'!D2061+'MODIFICACION N° 01'!D2235</f>
        <v>0</v>
      </c>
      <c r="G177" s="81">
        <v>0</v>
      </c>
      <c r="H177" s="81">
        <f t="shared" si="10"/>
        <v>0</v>
      </c>
    </row>
    <row r="178" spans="1:8" ht="10.199999999999999" customHeight="1">
      <c r="A178" s="281" t="s">
        <v>64</v>
      </c>
      <c r="B178" s="90" t="s">
        <v>155</v>
      </c>
      <c r="C178" s="273" t="s">
        <v>156</v>
      </c>
      <c r="D178" s="81">
        <f>+'MODIFICACION N° 01'!D97</f>
        <v>450000</v>
      </c>
      <c r="E178" s="81">
        <f>+'MODIFICACION N° 01'!D335+'MODIFICACION N° 01'!D1519+'MODIFICACION N° 01'!D1779+'MODIFICACION N° 01'!D704</f>
        <v>0</v>
      </c>
      <c r="F178" s="81">
        <f>+'MODIFICACION N° 01'!D1930+'MODIFICACION N° 01'!D1996+'MODIFICACION N° 01'!D2062</f>
        <v>0</v>
      </c>
      <c r="G178" s="81">
        <v>0</v>
      </c>
      <c r="H178" s="81">
        <f t="shared" si="10"/>
        <v>450000</v>
      </c>
    </row>
    <row r="179" spans="1:8" ht="10.199999999999999" hidden="1" customHeight="1">
      <c r="A179" s="281" t="s">
        <v>64</v>
      </c>
      <c r="B179" s="90" t="s">
        <v>289</v>
      </c>
      <c r="C179" s="273" t="s">
        <v>290</v>
      </c>
      <c r="D179" s="81">
        <v>0</v>
      </c>
      <c r="E179" s="81">
        <f>+'MODIFICACION N° 01'!D966</f>
        <v>0</v>
      </c>
      <c r="F179" s="81">
        <v>0</v>
      </c>
      <c r="G179" s="81"/>
      <c r="H179" s="81">
        <f t="shared" si="10"/>
        <v>0</v>
      </c>
    </row>
    <row r="180" spans="1:8" ht="10.199999999999999" hidden="1" customHeight="1">
      <c r="A180" s="281" t="s">
        <v>64</v>
      </c>
      <c r="B180" s="90" t="s">
        <v>291</v>
      </c>
      <c r="C180" s="273" t="s">
        <v>315</v>
      </c>
      <c r="D180" s="81">
        <f>+'MODIFICACION N° 01'!D98</f>
        <v>0</v>
      </c>
      <c r="E180" s="81">
        <f>+'MODIFICACION N° 01'!D967+'MODIFICACION N° 01'!D466+'MODIFICACION N° 01'!D705+'MODIFICACION N° 01'!D1520</f>
        <v>0</v>
      </c>
      <c r="F180" s="81">
        <f>+'MODIFICACION N° 01'!D2237</f>
        <v>0</v>
      </c>
      <c r="G180" s="81">
        <v>0</v>
      </c>
      <c r="H180" s="81">
        <f t="shared" si="10"/>
        <v>0</v>
      </c>
    </row>
    <row r="181" spans="1:8" ht="10.199999999999999" customHeight="1">
      <c r="A181" s="281"/>
      <c r="B181" s="90"/>
      <c r="C181" s="273"/>
      <c r="D181" s="81"/>
      <c r="E181" s="81"/>
      <c r="F181" s="81"/>
      <c r="G181" s="81"/>
      <c r="H181" s="81"/>
    </row>
    <row r="182" spans="1:8" ht="10.199999999999999" hidden="1" customHeight="1">
      <c r="A182" s="281"/>
      <c r="B182" s="90"/>
      <c r="C182" s="271"/>
      <c r="D182" s="81"/>
      <c r="E182" s="81"/>
      <c r="F182" s="81"/>
      <c r="G182" s="81"/>
      <c r="H182" s="81"/>
    </row>
    <row r="183" spans="1:8" hidden="1">
      <c r="A183" s="275" t="s">
        <v>547</v>
      </c>
      <c r="B183" s="286" t="s">
        <v>641</v>
      </c>
      <c r="C183" s="271" t="s">
        <v>640</v>
      </c>
      <c r="D183" s="89">
        <f>+D185</f>
        <v>0</v>
      </c>
      <c r="E183" s="89">
        <f>+E185</f>
        <v>0</v>
      </c>
      <c r="F183" s="89">
        <f>+F185</f>
        <v>0</v>
      </c>
      <c r="G183" s="89">
        <f>+G185</f>
        <v>0</v>
      </c>
      <c r="H183" s="89">
        <f>+H185</f>
        <v>0</v>
      </c>
    </row>
    <row r="184" spans="1:8" ht="7.8" hidden="1" customHeight="1">
      <c r="A184" s="281"/>
      <c r="B184" s="90"/>
      <c r="C184" s="273"/>
      <c r="D184" s="81"/>
      <c r="E184" s="81"/>
      <c r="F184" s="81"/>
      <c r="G184" s="81"/>
      <c r="H184" s="81"/>
    </row>
    <row r="185" spans="1:8" hidden="1">
      <c r="A185" s="275" t="s">
        <v>547</v>
      </c>
      <c r="B185" s="287" t="s">
        <v>642</v>
      </c>
      <c r="C185" s="288" t="s">
        <v>549</v>
      </c>
      <c r="D185" s="278">
        <f>+D186</f>
        <v>0</v>
      </c>
      <c r="E185" s="278">
        <f>+E186</f>
        <v>0</v>
      </c>
      <c r="F185" s="278">
        <f>+F186</f>
        <v>0</v>
      </c>
      <c r="G185" s="278">
        <f>+G186</f>
        <v>0</v>
      </c>
      <c r="H185" s="278">
        <f>SUM(D185:F185)</f>
        <v>0</v>
      </c>
    </row>
    <row r="186" spans="1:8" ht="20.399999999999999" hidden="1">
      <c r="A186" s="281" t="s">
        <v>547</v>
      </c>
      <c r="B186" s="90" t="s">
        <v>550</v>
      </c>
      <c r="C186" s="283" t="s">
        <v>551</v>
      </c>
      <c r="D186" s="81">
        <v>0</v>
      </c>
      <c r="E186" s="81">
        <f>+'MODIFICACION N° 01'!D472+'MODIFICACION N° 01'!D1195</f>
        <v>0</v>
      </c>
      <c r="F186" s="81">
        <v>0</v>
      </c>
      <c r="G186" s="81">
        <v>0</v>
      </c>
      <c r="H186" s="81">
        <f>SUM(D186:G186)</f>
        <v>0</v>
      </c>
    </row>
    <row r="187" spans="1:8" hidden="1">
      <c r="A187" s="281"/>
      <c r="B187" s="90"/>
      <c r="C187" s="273"/>
      <c r="D187" s="81"/>
      <c r="E187" s="81"/>
      <c r="F187" s="81"/>
      <c r="G187" s="81"/>
      <c r="H187" s="81"/>
    </row>
    <row r="188" spans="1:8">
      <c r="A188" s="281"/>
      <c r="B188" s="90"/>
      <c r="C188" s="273"/>
      <c r="D188" s="81"/>
      <c r="E188" s="81"/>
      <c r="F188" s="81"/>
      <c r="G188" s="81"/>
      <c r="H188" s="81"/>
    </row>
    <row r="189" spans="1:8">
      <c r="A189" s="275">
        <v>2</v>
      </c>
      <c r="B189" s="286">
        <v>5</v>
      </c>
      <c r="C189" s="271" t="s">
        <v>157</v>
      </c>
      <c r="D189" s="89">
        <f>+D191+D201+D207</f>
        <v>1500000</v>
      </c>
      <c r="E189" s="89">
        <f>+E191+E201+E207</f>
        <v>64600000</v>
      </c>
      <c r="F189" s="89">
        <f>+F191+F201+F207</f>
        <v>66500000</v>
      </c>
      <c r="G189" s="89">
        <f>+G191+G201+G207</f>
        <v>0</v>
      </c>
      <c r="H189" s="89">
        <f>+H191+H201+H207</f>
        <v>132600000</v>
      </c>
    </row>
    <row r="190" spans="1:8">
      <c r="A190" s="281"/>
      <c r="B190" s="90"/>
      <c r="C190" s="273"/>
      <c r="D190" s="81"/>
      <c r="E190" s="81"/>
      <c r="F190" s="81"/>
      <c r="G190" s="81"/>
      <c r="H190" s="81"/>
    </row>
    <row r="191" spans="1:8">
      <c r="A191" s="275" t="s">
        <v>158</v>
      </c>
      <c r="B191" s="287" t="s">
        <v>159</v>
      </c>
      <c r="C191" s="288" t="s">
        <v>160</v>
      </c>
      <c r="D191" s="278">
        <f>SUM(D192:D199)</f>
        <v>1500000</v>
      </c>
      <c r="E191" s="278">
        <f>SUM(E192:E199)</f>
        <v>64600000</v>
      </c>
      <c r="F191" s="278">
        <f>SUM(F192:F199)</f>
        <v>6500000</v>
      </c>
      <c r="G191" s="278">
        <f>SUM(G192:G199)</f>
        <v>0</v>
      </c>
      <c r="H191" s="278">
        <f>SUM(H192:H199)</f>
        <v>72600000</v>
      </c>
    </row>
    <row r="192" spans="1:8">
      <c r="A192" s="281" t="s">
        <v>158</v>
      </c>
      <c r="B192" s="90" t="s">
        <v>221</v>
      </c>
      <c r="C192" s="283" t="s">
        <v>222</v>
      </c>
      <c r="D192" s="81">
        <v>0</v>
      </c>
      <c r="E192" s="81">
        <f>+'MODIFICACION N° 01'!D1526+'MODIFICACION N° 01'!D183+'MODIFICACION N° 01'!D478+'MODIFICACION N° 01'!D1785+'MODIFICACION N° 01'!D1730+'MODIFICACION N° 01'!D1201</f>
        <v>64400000</v>
      </c>
      <c r="F192" s="81">
        <f>+'MODIFICACION N° 01'!D2243</f>
        <v>0</v>
      </c>
      <c r="G192" s="81">
        <v>0</v>
      </c>
      <c r="H192" s="81">
        <f>SUM(D192:G192)</f>
        <v>64400000</v>
      </c>
    </row>
    <row r="193" spans="1:8">
      <c r="A193" s="281" t="s">
        <v>158</v>
      </c>
      <c r="B193" s="90" t="s">
        <v>161</v>
      </c>
      <c r="C193" s="283" t="s">
        <v>162</v>
      </c>
      <c r="D193" s="81">
        <v>0</v>
      </c>
      <c r="E193" s="81">
        <f>+'MODIFICACION N° 01'!D341+'MODIFICACION N° 01'!D1107+'MODIFICACION N° 01'!D261+'MODIFICACION N° 01'!D1335+'MODIFICACION N° 01'!D479</f>
        <v>200000</v>
      </c>
      <c r="F193" s="81">
        <f>+'MODIFICACION N° 01'!D1868+'MODIFICACION N° 01'!D1937</f>
        <v>0</v>
      </c>
      <c r="G193" s="81">
        <v>0</v>
      </c>
      <c r="H193" s="81">
        <f>SUM(D193:G193)</f>
        <v>200000</v>
      </c>
    </row>
    <row r="194" spans="1:8">
      <c r="A194" s="281" t="s">
        <v>158</v>
      </c>
      <c r="B194" s="90" t="s">
        <v>163</v>
      </c>
      <c r="C194" s="283" t="s">
        <v>164</v>
      </c>
      <c r="D194" s="81">
        <f>+'MODIFICACION N° 01'!D104</f>
        <v>0</v>
      </c>
      <c r="E194" s="81">
        <f>+'MODIFICACION N° 01'!D1108+'MODIFICACION N° 01'!D711</f>
        <v>0</v>
      </c>
      <c r="F194" s="81">
        <f>+'MODIFICACION N° 01'!D2158</f>
        <v>6500000</v>
      </c>
      <c r="G194" s="81">
        <v>0</v>
      </c>
      <c r="H194" s="81">
        <f t="shared" ref="H194:H199" si="11">SUM(D194:G194)</f>
        <v>6500000</v>
      </c>
    </row>
    <row r="195" spans="1:8">
      <c r="A195" s="281" t="s">
        <v>158</v>
      </c>
      <c r="B195" s="90" t="s">
        <v>165</v>
      </c>
      <c r="C195" s="283" t="s">
        <v>166</v>
      </c>
      <c r="D195" s="81">
        <f>+'MODIFICACION N° 01'!D105</f>
        <v>1500000</v>
      </c>
      <c r="E195" s="81">
        <f>+'MODIFICACION N° 01'!D1109+'MODIFICACION N° 01'!D712+'MODIFICACION N° 01'!D480+'MODIFICACION N° 01'!D391</f>
        <v>0</v>
      </c>
      <c r="F195" s="81">
        <v>0</v>
      </c>
      <c r="G195" s="81">
        <v>0</v>
      </c>
      <c r="H195" s="81">
        <f t="shared" si="11"/>
        <v>1500000</v>
      </c>
    </row>
    <row r="196" spans="1:8" hidden="1">
      <c r="A196" s="281" t="s">
        <v>158</v>
      </c>
      <c r="B196" s="90" t="s">
        <v>167</v>
      </c>
      <c r="C196" s="283" t="s">
        <v>168</v>
      </c>
      <c r="D196" s="81">
        <f>+'MODIFICACION N° 01'!D106</f>
        <v>0</v>
      </c>
      <c r="E196" s="81">
        <f>+'MODIFICACION N° 01'!D1527+'MODIFICACION N° 01'!D481+'MODIFICACION N° 01'!D713</f>
        <v>0</v>
      </c>
      <c r="F196" s="81">
        <f>+'MODIFICACION N° 01'!D2068</f>
        <v>0</v>
      </c>
      <c r="G196" s="81">
        <v>0</v>
      </c>
      <c r="H196" s="81">
        <f t="shared" si="11"/>
        <v>0</v>
      </c>
    </row>
    <row r="197" spans="1:8" hidden="1">
      <c r="A197" s="281" t="s">
        <v>158</v>
      </c>
      <c r="B197" s="90" t="s">
        <v>372</v>
      </c>
      <c r="C197" s="283" t="s">
        <v>373</v>
      </c>
      <c r="D197" s="255">
        <v>0</v>
      </c>
      <c r="E197" s="255">
        <f>+'MODIFICACION N° 01'!D482</f>
        <v>0</v>
      </c>
      <c r="F197" s="255">
        <f>+'MODIFICACION N° 01'!D2159</f>
        <v>0</v>
      </c>
      <c r="G197" s="255">
        <v>0</v>
      </c>
      <c r="H197" s="255">
        <f t="shared" si="11"/>
        <v>0</v>
      </c>
    </row>
    <row r="198" spans="1:8" hidden="1">
      <c r="A198" s="281" t="s">
        <v>158</v>
      </c>
      <c r="B198" s="90" t="s">
        <v>293</v>
      </c>
      <c r="C198" s="283" t="s">
        <v>294</v>
      </c>
      <c r="D198" s="81">
        <f>+'MODIFICACION N° 01'!D107</f>
        <v>0</v>
      </c>
      <c r="E198" s="81">
        <f>+'MODIFICACION N° 01'!D714</f>
        <v>0</v>
      </c>
      <c r="F198" s="81">
        <v>0</v>
      </c>
      <c r="G198" s="81">
        <v>0</v>
      </c>
      <c r="H198" s="81">
        <f t="shared" si="11"/>
        <v>0</v>
      </c>
    </row>
    <row r="199" spans="1:8" hidden="1">
      <c r="A199" s="281" t="s">
        <v>158</v>
      </c>
      <c r="B199" s="90" t="s">
        <v>169</v>
      </c>
      <c r="C199" s="283" t="s">
        <v>170</v>
      </c>
      <c r="D199" s="81">
        <f>+'MODIFICACION N° 01'!D108</f>
        <v>0</v>
      </c>
      <c r="E199" s="81">
        <f>+'MODIFICACION N° 01'!D1528+'MODIFICACION N° 01'!D715+'MODIFICACION N° 01'!D1786+'MODIFICACION N° 01'!D1731+'MODIFICACION N° 01'!D1111</f>
        <v>0</v>
      </c>
      <c r="F199" s="81">
        <v>0</v>
      </c>
      <c r="G199" s="81">
        <v>0</v>
      </c>
      <c r="H199" s="81">
        <f t="shared" si="11"/>
        <v>0</v>
      </c>
    </row>
    <row r="200" spans="1:8">
      <c r="A200" s="281"/>
      <c r="B200" s="90"/>
      <c r="C200" s="273"/>
      <c r="D200" s="81"/>
      <c r="E200" s="81"/>
      <c r="F200" s="81"/>
      <c r="G200" s="81"/>
      <c r="H200" s="81"/>
    </row>
    <row r="201" spans="1:8">
      <c r="A201" s="275"/>
      <c r="B201" s="287" t="s">
        <v>171</v>
      </c>
      <c r="C201" s="288" t="s">
        <v>172</v>
      </c>
      <c r="D201" s="278">
        <f>SUM(D202:D206)</f>
        <v>0</v>
      </c>
      <c r="E201" s="278">
        <f t="shared" ref="E201:F201" si="12">SUM(E202:E206)</f>
        <v>0</v>
      </c>
      <c r="F201" s="278">
        <f t="shared" si="12"/>
        <v>60000000</v>
      </c>
      <c r="G201" s="278">
        <f t="shared" ref="G201:H201" si="13">SUM(G202:G206)</f>
        <v>0</v>
      </c>
      <c r="H201" s="278">
        <f t="shared" si="13"/>
        <v>60000000</v>
      </c>
    </row>
    <row r="202" spans="1:8">
      <c r="A202" s="281" t="s">
        <v>414</v>
      </c>
      <c r="B202" s="90" t="s">
        <v>415</v>
      </c>
      <c r="C202" s="273" t="s">
        <v>416</v>
      </c>
      <c r="D202" s="81">
        <v>0</v>
      </c>
      <c r="E202" s="81">
        <v>0</v>
      </c>
      <c r="F202" s="81">
        <f>+'MODIFICACION N° 01'!D2162</f>
        <v>60000000</v>
      </c>
      <c r="G202" s="278"/>
      <c r="H202" s="81">
        <f>SUM(D202:G202)</f>
        <v>60000000</v>
      </c>
    </row>
    <row r="203" spans="1:8" hidden="1">
      <c r="A203" s="281" t="s">
        <v>229</v>
      </c>
      <c r="B203" s="90" t="s">
        <v>230</v>
      </c>
      <c r="C203" s="273" t="s">
        <v>231</v>
      </c>
      <c r="D203" s="81">
        <v>0</v>
      </c>
      <c r="E203" s="81">
        <v>0</v>
      </c>
      <c r="F203" s="81">
        <f>+'MODIFICACION N° 01'!D2246+'MODIFICACION N° 01'!D1871+'MODIFICACION N° 01'!D1885</f>
        <v>0</v>
      </c>
      <c r="G203" s="81">
        <v>0</v>
      </c>
      <c r="H203" s="81">
        <f>SUM(D203:G203)</f>
        <v>0</v>
      </c>
    </row>
    <row r="204" spans="1:8" hidden="1">
      <c r="A204" s="281" t="s">
        <v>173</v>
      </c>
      <c r="B204" s="90" t="s">
        <v>174</v>
      </c>
      <c r="C204" s="273" t="s">
        <v>175</v>
      </c>
      <c r="D204" s="81">
        <v>0</v>
      </c>
      <c r="E204" s="81">
        <f>+'MODIFICACION N° 01'!D1204+'MODIFICACION N° 01'!D485+'MODIFICACION N° 01'!D1531</f>
        <v>0</v>
      </c>
      <c r="F204" s="81">
        <f>+'MODIFICACION N° 01'!D2164</f>
        <v>0</v>
      </c>
      <c r="G204" s="81">
        <v>0</v>
      </c>
      <c r="H204" s="81">
        <f>SUM(D204:G204)</f>
        <v>0</v>
      </c>
    </row>
    <row r="205" spans="1:8" hidden="1">
      <c r="A205" s="281" t="s">
        <v>181</v>
      </c>
      <c r="B205" s="279" t="s">
        <v>182</v>
      </c>
      <c r="C205" s="289" t="s">
        <v>183</v>
      </c>
      <c r="D205" s="81">
        <v>0</v>
      </c>
      <c r="E205" s="81">
        <f>+'MODIFICACION N° 01'!D1532+'MODIFICACION N° 01'!D718+'MODIFICACION N° 01'!D1114+'MODIFICACION N° 01'!D264</f>
        <v>0</v>
      </c>
      <c r="F205" s="81">
        <f>+'MODIFICACION N° 01'!D2082+'MODIFICACION N° 01'!D2307</f>
        <v>0</v>
      </c>
      <c r="G205" s="81">
        <v>0</v>
      </c>
      <c r="H205" s="81">
        <f>SUM(D205:G205)</f>
        <v>0</v>
      </c>
    </row>
    <row r="206" spans="1:8">
      <c r="A206" s="281"/>
      <c r="B206" s="90"/>
      <c r="C206" s="273"/>
      <c r="D206" s="81"/>
      <c r="E206" s="81"/>
      <c r="F206" s="81"/>
      <c r="G206" s="81"/>
      <c r="H206" s="81"/>
    </row>
    <row r="207" spans="1:8" hidden="1">
      <c r="A207" s="281" t="s">
        <v>158</v>
      </c>
      <c r="B207" s="294">
        <v>5.99</v>
      </c>
      <c r="C207" s="295" t="s">
        <v>177</v>
      </c>
      <c r="D207" s="278">
        <f>+D208</f>
        <v>0</v>
      </c>
      <c r="E207" s="278">
        <f>+E208</f>
        <v>0</v>
      </c>
      <c r="F207" s="278">
        <f>+F208</f>
        <v>0</v>
      </c>
      <c r="G207" s="278">
        <f>+G208</f>
        <v>0</v>
      </c>
      <c r="H207" s="278">
        <f>SUM(D207:F207)</f>
        <v>0</v>
      </c>
    </row>
    <row r="208" spans="1:8" hidden="1">
      <c r="A208" s="281" t="s">
        <v>178</v>
      </c>
      <c r="B208" s="90" t="s">
        <v>179</v>
      </c>
      <c r="C208" s="273" t="s">
        <v>535</v>
      </c>
      <c r="D208" s="81">
        <f>+'MODIFICACION N° 01'!D111</f>
        <v>0</v>
      </c>
      <c r="E208" s="81">
        <f>+'MODIFICACION N° 01'!D1117</f>
        <v>0</v>
      </c>
      <c r="F208" s="81">
        <f>+'MODIFICACION N° 01'!D2255+'MODIFICACION N° 01'!D1874</f>
        <v>0</v>
      </c>
      <c r="G208" s="81">
        <v>0</v>
      </c>
      <c r="H208" s="81">
        <f>SUM(D208:G208)</f>
        <v>0</v>
      </c>
    </row>
    <row r="209" spans="1:8" hidden="1">
      <c r="A209" s="281"/>
      <c r="B209" s="90"/>
      <c r="C209" s="273"/>
      <c r="D209" s="81"/>
      <c r="E209" s="81"/>
      <c r="F209" s="81"/>
      <c r="G209" s="81"/>
      <c r="H209" s="81"/>
    </row>
    <row r="210" spans="1:8" hidden="1">
      <c r="A210" s="281"/>
      <c r="B210" s="90"/>
      <c r="C210" s="273"/>
      <c r="D210" s="81"/>
      <c r="E210" s="81"/>
      <c r="F210" s="81"/>
      <c r="G210" s="81"/>
      <c r="H210" s="81"/>
    </row>
    <row r="211" spans="1:8" ht="10.199999999999999" hidden="1" customHeight="1">
      <c r="A211" s="275" t="s">
        <v>348</v>
      </c>
      <c r="B211" s="286">
        <v>6</v>
      </c>
      <c r="C211" s="271" t="s">
        <v>185</v>
      </c>
      <c r="D211" s="89">
        <f>+D213+D217+D220+D223+D228</f>
        <v>0</v>
      </c>
      <c r="E211" s="89">
        <f t="shared" ref="E211:F211" si="14">+E213+E217+E220+E223+E228</f>
        <v>0</v>
      </c>
      <c r="F211" s="89">
        <f t="shared" si="14"/>
        <v>0</v>
      </c>
      <c r="G211" s="89">
        <f>+G220+G228+G223+G213</f>
        <v>0</v>
      </c>
      <c r="H211" s="89">
        <f>+H220+H228+H223+H213+H217</f>
        <v>0</v>
      </c>
    </row>
    <row r="212" spans="1:8" ht="10.199999999999999" hidden="1" customHeight="1">
      <c r="A212" s="281"/>
      <c r="B212" s="90"/>
      <c r="C212" s="273"/>
      <c r="D212" s="81"/>
      <c r="E212" s="81"/>
      <c r="F212" s="81"/>
      <c r="G212" s="81"/>
      <c r="H212" s="81"/>
    </row>
    <row r="213" spans="1:8" ht="20.399999999999999" hidden="1">
      <c r="A213" s="275" t="s">
        <v>374</v>
      </c>
      <c r="B213" s="276" t="s">
        <v>375</v>
      </c>
      <c r="C213" s="282" t="s">
        <v>595</v>
      </c>
      <c r="D213" s="278">
        <f>+D214</f>
        <v>0</v>
      </c>
      <c r="E213" s="278">
        <f>+E214</f>
        <v>0</v>
      </c>
      <c r="F213" s="278">
        <f>+F214</f>
        <v>0</v>
      </c>
      <c r="G213" s="278">
        <f>+G214</f>
        <v>0</v>
      </c>
      <c r="H213" s="278">
        <f>SUM(D213:F213)</f>
        <v>0</v>
      </c>
    </row>
    <row r="214" spans="1:8" hidden="1">
      <c r="A214" s="281" t="s">
        <v>374</v>
      </c>
      <c r="B214" s="279" t="s">
        <v>377</v>
      </c>
      <c r="C214" s="284" t="s">
        <v>378</v>
      </c>
      <c r="D214" s="81">
        <f>SUM(D215:D215)</f>
        <v>0</v>
      </c>
      <c r="E214" s="81">
        <f>SUM(E215:E215)</f>
        <v>0</v>
      </c>
      <c r="F214" s="81">
        <f>SUM(F215:F215)</f>
        <v>0</v>
      </c>
      <c r="G214" s="81">
        <f>SUM(G215:G215)</f>
        <v>0</v>
      </c>
      <c r="H214" s="81">
        <f>SUM(D214:G214)</f>
        <v>0</v>
      </c>
    </row>
    <row r="215" spans="1:8" ht="10.199999999999999" hidden="1" customHeight="1">
      <c r="A215" s="296"/>
      <c r="B215" s="297" t="s">
        <v>379</v>
      </c>
      <c r="C215" s="298" t="s">
        <v>380</v>
      </c>
      <c r="D215" s="299">
        <f>+'MODIFICACION N° 01'!D113</f>
        <v>0</v>
      </c>
      <c r="E215" s="299">
        <f>+'MODIFICACION N° 01'!D1539</f>
        <v>0</v>
      </c>
      <c r="F215" s="299">
        <v>0</v>
      </c>
      <c r="G215" s="299">
        <v>0</v>
      </c>
      <c r="H215" s="299">
        <f>SUM(D215:G215)</f>
        <v>0</v>
      </c>
    </row>
    <row r="216" spans="1:8" ht="10.199999999999999" hidden="1" customHeight="1">
      <c r="A216" s="281"/>
      <c r="B216" s="90"/>
      <c r="C216" s="273"/>
      <c r="D216" s="81"/>
      <c r="E216" s="81"/>
      <c r="F216" s="81"/>
      <c r="G216" s="81"/>
      <c r="H216" s="299"/>
    </row>
    <row r="217" spans="1:8" ht="10.199999999999999" hidden="1" customHeight="1">
      <c r="A217" s="275" t="s">
        <v>184</v>
      </c>
      <c r="B217" s="276" t="s">
        <v>558</v>
      </c>
      <c r="C217" s="282" t="s">
        <v>559</v>
      </c>
      <c r="D217" s="278">
        <f>+D218</f>
        <v>0</v>
      </c>
      <c r="E217" s="278">
        <f>+E218</f>
        <v>0</v>
      </c>
      <c r="F217" s="278">
        <f>+F218</f>
        <v>0</v>
      </c>
      <c r="G217" s="278">
        <f>+G218</f>
        <v>0</v>
      </c>
      <c r="H217" s="278">
        <f>SUM(D217:G217)</f>
        <v>0</v>
      </c>
    </row>
    <row r="218" spans="1:8" ht="10.199999999999999" hidden="1" customHeight="1">
      <c r="A218" s="281" t="s">
        <v>184</v>
      </c>
      <c r="B218" s="279" t="s">
        <v>560</v>
      </c>
      <c r="C218" s="81" t="s">
        <v>561</v>
      </c>
      <c r="D218" s="81">
        <v>0</v>
      </c>
      <c r="E218" s="81">
        <f>+'MODIFICACION N° 01'!D724</f>
        <v>0</v>
      </c>
      <c r="F218" s="81">
        <v>0</v>
      </c>
      <c r="G218" s="81">
        <v>0</v>
      </c>
      <c r="H218" s="81">
        <f>SUM(D218:G218)</f>
        <v>0</v>
      </c>
    </row>
    <row r="219" spans="1:8" ht="10.199999999999999" hidden="1" customHeight="1">
      <c r="A219" s="281"/>
      <c r="B219" s="90"/>
      <c r="C219" s="273"/>
      <c r="D219" s="81"/>
      <c r="E219" s="81"/>
      <c r="F219" s="81"/>
      <c r="G219" s="81"/>
      <c r="H219" s="81"/>
    </row>
    <row r="220" spans="1:8" ht="10.199999999999999" hidden="1" customHeight="1">
      <c r="A220" s="275" t="s">
        <v>184</v>
      </c>
      <c r="B220" s="276" t="s">
        <v>515</v>
      </c>
      <c r="C220" s="282" t="s">
        <v>516</v>
      </c>
      <c r="D220" s="278">
        <f>+D221</f>
        <v>0</v>
      </c>
      <c r="E220" s="278">
        <f>+E221</f>
        <v>0</v>
      </c>
      <c r="F220" s="278">
        <f>+F221</f>
        <v>0</v>
      </c>
      <c r="G220" s="278">
        <f>+G221</f>
        <v>0</v>
      </c>
      <c r="H220" s="278">
        <f>+H221</f>
        <v>0</v>
      </c>
    </row>
    <row r="221" spans="1:8" ht="10.199999999999999" hidden="1" customHeight="1">
      <c r="A221" s="281" t="s">
        <v>184</v>
      </c>
      <c r="B221" s="279" t="s">
        <v>466</v>
      </c>
      <c r="C221" s="81" t="s">
        <v>467</v>
      </c>
      <c r="D221" s="81">
        <f>+'MODIFICACION N° 01'!D117</f>
        <v>0</v>
      </c>
      <c r="E221" s="81">
        <f>+'MODIFICACION N° 01'!D193+'MODIFICACION N° 01'!D270+'MODIFICACION N° 01'!D1123+'MODIFICACION N° 01'!D347+'MODIFICACION N° 01'!D1210+'MODIFICACION N° 01'!D1422+'MODIFICACION N° 01'!D1255+'MODIFICACION N° 01'!D973+'MODIFICACION N° 01'!D727</f>
        <v>0</v>
      </c>
      <c r="F221" s="81">
        <f>+'MODIFICACION N° 01'!D2313+'MODIFICACION N° 01'!D1943+'MODIFICACION N° 01'!D2252+'MODIFICACION N° 01'!D2002+'MODIFICACION N° 01'!D2170</f>
        <v>0</v>
      </c>
      <c r="G221" s="81">
        <v>0</v>
      </c>
      <c r="H221" s="81">
        <f>SUM(D221:G221)</f>
        <v>0</v>
      </c>
    </row>
    <row r="222" spans="1:8" ht="10.199999999999999" hidden="1" customHeight="1">
      <c r="A222" s="281"/>
      <c r="B222" s="279"/>
      <c r="C222" s="81"/>
      <c r="D222" s="81"/>
      <c r="E222" s="81"/>
      <c r="F222" s="81"/>
      <c r="G222" s="81"/>
      <c r="H222" s="81"/>
    </row>
    <row r="223" spans="1:8" ht="20.399999999999999" hidden="1" customHeight="1">
      <c r="A223" s="275" t="s">
        <v>184</v>
      </c>
      <c r="B223" s="276" t="s">
        <v>517</v>
      </c>
      <c r="C223" s="282" t="s">
        <v>643</v>
      </c>
      <c r="D223" s="278">
        <f>+D224</f>
        <v>0</v>
      </c>
      <c r="E223" s="278">
        <f>+E224</f>
        <v>0</v>
      </c>
      <c r="F223" s="278">
        <f>+F224</f>
        <v>0</v>
      </c>
      <c r="G223" s="278">
        <f>+G224</f>
        <v>0</v>
      </c>
      <c r="H223" s="278">
        <f>SUM(D223:F223)</f>
        <v>0</v>
      </c>
    </row>
    <row r="224" spans="1:8" ht="10.199999999999999" hidden="1" customHeight="1">
      <c r="A224" s="281" t="s">
        <v>184</v>
      </c>
      <c r="B224" s="279" t="s">
        <v>519</v>
      </c>
      <c r="C224" s="81" t="s">
        <v>520</v>
      </c>
      <c r="D224" s="81">
        <f>SUM(D225:D226)</f>
        <v>0</v>
      </c>
      <c r="E224" s="81">
        <f>SUM(E225:E226)</f>
        <v>0</v>
      </c>
      <c r="F224" s="81">
        <f>SUM(F225:F226)</f>
        <v>0</v>
      </c>
      <c r="G224" s="81">
        <f>SUM(G225:G226)</f>
        <v>0</v>
      </c>
      <c r="H224" s="81">
        <f>SUM(D224:G224)</f>
        <v>0</v>
      </c>
    </row>
    <row r="225" spans="1:8" ht="20.399999999999999" hidden="1">
      <c r="A225" s="296"/>
      <c r="B225" s="297" t="s">
        <v>521</v>
      </c>
      <c r="C225" s="298" t="s">
        <v>522</v>
      </c>
      <c r="D225" s="299">
        <f>+'MODIFICACION N° 01'!D121</f>
        <v>0</v>
      </c>
      <c r="E225" s="299">
        <v>0</v>
      </c>
      <c r="F225" s="299">
        <v>0</v>
      </c>
      <c r="G225" s="299">
        <v>0</v>
      </c>
      <c r="H225" s="299">
        <f>SUM(D225:G225)</f>
        <v>0</v>
      </c>
    </row>
    <row r="226" spans="1:8" ht="11.4" hidden="1" customHeight="1">
      <c r="A226" s="296"/>
      <c r="B226" s="297" t="s">
        <v>644</v>
      </c>
      <c r="C226" s="299" t="s">
        <v>645</v>
      </c>
      <c r="D226" s="299">
        <v>0</v>
      </c>
      <c r="E226" s="299">
        <v>0</v>
      </c>
      <c r="F226" s="299">
        <v>0</v>
      </c>
      <c r="G226" s="299">
        <v>0</v>
      </c>
      <c r="H226" s="299">
        <f>SUM(D226:G226)</f>
        <v>0</v>
      </c>
    </row>
    <row r="227" spans="1:8" ht="10.199999999999999" hidden="1" customHeight="1">
      <c r="A227" s="281"/>
      <c r="B227" s="279"/>
      <c r="C227" s="81"/>
      <c r="D227" s="81"/>
      <c r="E227" s="81"/>
      <c r="F227" s="81"/>
      <c r="G227" s="81"/>
      <c r="H227" s="81"/>
    </row>
    <row r="228" spans="1:8" ht="10.199999999999999" hidden="1" customHeight="1">
      <c r="A228" s="275" t="s">
        <v>184</v>
      </c>
      <c r="B228" s="287" t="s">
        <v>186</v>
      </c>
      <c r="C228" s="288" t="s">
        <v>187</v>
      </c>
      <c r="D228" s="278">
        <f>SUM(D229:D230)</f>
        <v>0</v>
      </c>
      <c r="E228" s="278">
        <f>SUM(E229:E230)</f>
        <v>0</v>
      </c>
      <c r="F228" s="278">
        <f>SUM(F229:F230)</f>
        <v>0</v>
      </c>
      <c r="G228" s="278">
        <f>SUM(G229:G230)</f>
        <v>0</v>
      </c>
      <c r="H228" s="278">
        <f>SUM(D228:F228)</f>
        <v>0</v>
      </c>
    </row>
    <row r="229" spans="1:8" ht="10.199999999999999" hidden="1" customHeight="1">
      <c r="A229" s="281" t="s">
        <v>184</v>
      </c>
      <c r="B229" s="279" t="s">
        <v>349</v>
      </c>
      <c r="C229" s="81" t="s">
        <v>350</v>
      </c>
      <c r="D229" s="81">
        <f>+'MODIFICACION N° 01'!D124</f>
        <v>0</v>
      </c>
      <c r="E229" s="81">
        <v>0</v>
      </c>
      <c r="F229" s="81">
        <f>+'MODIFICACION N° 01'!D2371</f>
        <v>0</v>
      </c>
      <c r="G229" s="81">
        <v>0</v>
      </c>
      <c r="H229" s="81">
        <f>SUM(D229:G229)</f>
        <v>0</v>
      </c>
    </row>
    <row r="230" spans="1:8" ht="10.199999999999999" hidden="1" customHeight="1">
      <c r="A230" s="281" t="s">
        <v>184</v>
      </c>
      <c r="B230" s="279" t="s">
        <v>188</v>
      </c>
      <c r="C230" s="81" t="s">
        <v>189</v>
      </c>
      <c r="D230" s="81">
        <v>0</v>
      </c>
      <c r="E230" s="81">
        <v>0</v>
      </c>
      <c r="F230" s="81">
        <v>0</v>
      </c>
      <c r="G230" s="81">
        <v>0</v>
      </c>
      <c r="H230" s="81">
        <f>SUM(D230:G230)</f>
        <v>0</v>
      </c>
    </row>
    <row r="231" spans="1:8" ht="10.199999999999999" hidden="1" customHeight="1">
      <c r="A231" s="281"/>
      <c r="B231" s="279"/>
      <c r="C231" s="81"/>
      <c r="D231" s="81"/>
      <c r="E231" s="81"/>
      <c r="F231" s="81"/>
      <c r="G231" s="81"/>
      <c r="H231" s="81"/>
    </row>
    <row r="232" spans="1:8" ht="10.199999999999999" hidden="1" customHeight="1">
      <c r="A232" s="281"/>
      <c r="B232" s="279"/>
      <c r="C232" s="81"/>
      <c r="D232" s="81"/>
      <c r="E232" s="81"/>
      <c r="F232" s="81"/>
      <c r="G232" s="81"/>
      <c r="H232" s="81"/>
    </row>
    <row r="233" spans="1:8" ht="10.199999999999999" hidden="1" customHeight="1">
      <c r="A233" s="275">
        <v>2.2999999999999998</v>
      </c>
      <c r="B233" s="286" t="s">
        <v>5</v>
      </c>
      <c r="C233" s="271" t="s">
        <v>523</v>
      </c>
      <c r="D233" s="89">
        <f>+D235</f>
        <v>0</v>
      </c>
      <c r="E233" s="89">
        <f>+E235</f>
        <v>0</v>
      </c>
      <c r="F233" s="89">
        <f>+F235</f>
        <v>0</v>
      </c>
      <c r="G233" s="89">
        <f>+G235</f>
        <v>0</v>
      </c>
      <c r="H233" s="89">
        <f>+H235</f>
        <v>0</v>
      </c>
    </row>
    <row r="234" spans="1:8" ht="10.199999999999999" hidden="1" customHeight="1">
      <c r="A234" s="281"/>
      <c r="B234" s="90"/>
      <c r="C234" s="273"/>
      <c r="D234" s="81"/>
      <c r="E234" s="81"/>
      <c r="F234" s="81"/>
      <c r="G234" s="81"/>
      <c r="H234" s="81"/>
    </row>
    <row r="235" spans="1:8" ht="20.399999999999999" hidden="1">
      <c r="A235" s="275" t="s">
        <v>524</v>
      </c>
      <c r="B235" s="276" t="s">
        <v>525</v>
      </c>
      <c r="C235" s="282" t="s">
        <v>526</v>
      </c>
      <c r="D235" s="278">
        <f>+D236</f>
        <v>0</v>
      </c>
      <c r="E235" s="278">
        <f>+E236</f>
        <v>0</v>
      </c>
      <c r="F235" s="278">
        <f>+F236</f>
        <v>0</v>
      </c>
      <c r="G235" s="278">
        <f>+G236</f>
        <v>0</v>
      </c>
      <c r="H235" s="278">
        <f>+H236</f>
        <v>0</v>
      </c>
    </row>
    <row r="236" spans="1:8" ht="10.199999999999999" hidden="1" customHeight="1">
      <c r="A236" s="281" t="s">
        <v>524</v>
      </c>
      <c r="B236" s="279" t="s">
        <v>527</v>
      </c>
      <c r="C236" s="81" t="s">
        <v>528</v>
      </c>
      <c r="D236" s="81">
        <f>+D237</f>
        <v>0</v>
      </c>
      <c r="E236" s="81">
        <f>+E237</f>
        <v>0</v>
      </c>
      <c r="F236" s="81">
        <f>+F237</f>
        <v>0</v>
      </c>
      <c r="G236" s="81">
        <v>0</v>
      </c>
      <c r="H236" s="81">
        <f>SUM(D236:G236)</f>
        <v>0</v>
      </c>
    </row>
    <row r="237" spans="1:8" ht="20.399999999999999" hidden="1">
      <c r="A237" s="296"/>
      <c r="B237" s="297" t="s">
        <v>529</v>
      </c>
      <c r="C237" s="298" t="s">
        <v>530</v>
      </c>
      <c r="D237" s="299">
        <f>+'MODIFICACION N° 01'!D131</f>
        <v>0</v>
      </c>
      <c r="E237" s="299">
        <v>0</v>
      </c>
      <c r="F237" s="299">
        <v>0</v>
      </c>
      <c r="G237" s="299">
        <v>0</v>
      </c>
      <c r="H237" s="299">
        <f>SUM(D237:G237)</f>
        <v>0</v>
      </c>
    </row>
    <row r="238" spans="1:8" ht="10.8" customHeight="1">
      <c r="A238" s="300"/>
      <c r="B238" s="301"/>
      <c r="C238" s="301"/>
      <c r="D238" s="301"/>
      <c r="E238" s="301"/>
      <c r="F238" s="301"/>
      <c r="G238" s="301"/>
      <c r="H238" s="301"/>
    </row>
    <row r="239" spans="1:8" ht="10.8" customHeight="1">
      <c r="B239" s="302"/>
      <c r="C239" s="303"/>
      <c r="D239" s="304"/>
      <c r="E239" s="304"/>
      <c r="F239" s="304"/>
      <c r="G239" s="304"/>
      <c r="H239" s="304"/>
    </row>
    <row r="240" spans="1:8" ht="10.8" customHeight="1">
      <c r="B240" s="263"/>
      <c r="C240" s="264"/>
      <c r="D240" s="265"/>
      <c r="E240" s="265"/>
      <c r="F240" s="265"/>
      <c r="G240" s="265"/>
      <c r="H240" s="265"/>
    </row>
    <row r="241" spans="2:8">
      <c r="B241" s="263"/>
      <c r="C241" s="264"/>
      <c r="D241" s="265"/>
      <c r="E241" s="265"/>
      <c r="F241" s="265"/>
      <c r="G241" s="265"/>
      <c r="H241" s="265"/>
    </row>
    <row r="242" spans="2:8">
      <c r="B242" s="263"/>
      <c r="C242" s="264"/>
      <c r="D242" s="265"/>
      <c r="E242" s="265"/>
      <c r="F242" s="265"/>
      <c r="G242" s="265"/>
      <c r="H242" s="265"/>
    </row>
    <row r="243" spans="2:8">
      <c r="B243" s="263"/>
      <c r="C243" s="264"/>
      <c r="D243" s="265"/>
      <c r="E243" s="265"/>
      <c r="F243" s="265"/>
      <c r="G243" s="265"/>
      <c r="H243" s="265"/>
    </row>
    <row r="244" spans="2:8">
      <c r="B244" s="263"/>
      <c r="C244" s="264"/>
      <c r="D244" s="265"/>
      <c r="E244" s="265"/>
      <c r="F244" s="265"/>
      <c r="G244" s="265"/>
      <c r="H244" s="265"/>
    </row>
    <row r="245" spans="2:8">
      <c r="B245" s="263"/>
      <c r="C245" s="264"/>
      <c r="D245" s="265"/>
      <c r="E245" s="265"/>
      <c r="F245" s="265"/>
      <c r="G245" s="265"/>
      <c r="H245" s="265"/>
    </row>
    <row r="246" spans="2:8">
      <c r="B246" s="263"/>
      <c r="C246" s="264"/>
      <c r="D246" s="265"/>
      <c r="E246" s="265"/>
      <c r="F246" s="265"/>
      <c r="G246" s="265"/>
      <c r="H246" s="265"/>
    </row>
    <row r="247" spans="2:8">
      <c r="B247" s="263"/>
      <c r="C247" s="264"/>
      <c r="D247" s="265"/>
      <c r="E247" s="265"/>
      <c r="F247" s="265"/>
      <c r="G247" s="265"/>
      <c r="H247" s="265"/>
    </row>
    <row r="248" spans="2:8">
      <c r="B248" s="263"/>
      <c r="C248" s="264"/>
      <c r="D248" s="265"/>
      <c r="E248" s="265"/>
      <c r="F248" s="265"/>
      <c r="G248" s="265"/>
      <c r="H248" s="265"/>
    </row>
    <row r="249" spans="2:8">
      <c r="B249" s="263"/>
      <c r="C249" s="264"/>
      <c r="D249" s="265"/>
      <c r="E249" s="265"/>
      <c r="F249" s="265"/>
      <c r="G249" s="265"/>
      <c r="H249" s="265"/>
    </row>
    <row r="250" spans="2:8">
      <c r="B250" s="263"/>
      <c r="C250" s="264"/>
      <c r="D250" s="265"/>
      <c r="E250" s="265"/>
      <c r="F250" s="265"/>
      <c r="G250" s="265"/>
      <c r="H250" s="265"/>
    </row>
    <row r="251" spans="2:8">
      <c r="B251" s="263"/>
      <c r="C251" s="264"/>
      <c r="D251" s="265"/>
      <c r="E251" s="265"/>
      <c r="F251" s="265"/>
      <c r="G251" s="265"/>
      <c r="H251" s="265"/>
    </row>
    <row r="252" spans="2:8">
      <c r="B252" s="263"/>
      <c r="C252" s="264"/>
      <c r="D252" s="265"/>
      <c r="E252" s="265"/>
      <c r="F252" s="265"/>
      <c r="G252" s="265"/>
      <c r="H252" s="265"/>
    </row>
    <row r="253" spans="2:8">
      <c r="B253" s="263"/>
      <c r="C253" s="264"/>
      <c r="D253" s="265"/>
      <c r="E253" s="265"/>
      <c r="F253" s="265"/>
      <c r="G253" s="265"/>
      <c r="H253" s="265"/>
    </row>
    <row r="254" spans="2:8">
      <c r="B254" s="263"/>
      <c r="C254" s="264"/>
      <c r="D254" s="265"/>
      <c r="E254" s="265"/>
      <c r="F254" s="265"/>
      <c r="G254" s="265"/>
      <c r="H254" s="265"/>
    </row>
    <row r="255" spans="2:8">
      <c r="B255" s="263"/>
      <c r="C255" s="264"/>
      <c r="D255" s="265"/>
      <c r="E255" s="265"/>
      <c r="F255" s="265"/>
      <c r="G255" s="265"/>
      <c r="H255" s="265"/>
    </row>
    <row r="256" spans="2:8">
      <c r="B256" s="263"/>
      <c r="C256" s="264"/>
      <c r="D256" s="265"/>
      <c r="E256" s="265"/>
      <c r="F256" s="265"/>
      <c r="G256" s="265"/>
      <c r="H256" s="265"/>
    </row>
  </sheetData>
  <mergeCells count="15">
    <mergeCell ref="A53:H53"/>
    <mergeCell ref="A54:H54"/>
    <mergeCell ref="B59:C59"/>
    <mergeCell ref="B60:C60"/>
    <mergeCell ref="A59:A60"/>
    <mergeCell ref="A12:C12"/>
    <mergeCell ref="A13:C13"/>
    <mergeCell ref="A47:H47"/>
    <mergeCell ref="A49:H49"/>
    <mergeCell ref="A52:H52"/>
    <mergeCell ref="A1:H1"/>
    <mergeCell ref="A3:H3"/>
    <mergeCell ref="A7:H7"/>
    <mergeCell ref="A8:H8"/>
    <mergeCell ref="A9:H9"/>
  </mergeCells>
  <printOptions horizontalCentered="1"/>
  <pageMargins left="0.39370078740157483" right="0.39370078740157483" top="0.59055118110236227" bottom="0.59055118110236227" header="0.31496062992125984" footer="0.31496062992125984"/>
  <pageSetup scale="95" firstPageNumber="13" fitToHeight="10" orientation="landscape" useFirstPageNumber="1" verticalDpi="597" r:id="rId1"/>
  <headerFooter alignWithMargins="0">
    <oddHeader>&amp;CPágina &amp;P</oddHeader>
  </headerFooter>
  <rowBreaks count="2" manualBreakCount="2">
    <brk id="70" max="7" man="1"/>
    <brk id="157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-0.249977111117893"/>
  </sheetPr>
  <dimension ref="A1:G179"/>
  <sheetViews>
    <sheetView showGridLines="0" zoomScaleNormal="100" workbookViewId="0">
      <selection activeCell="K24" sqref="K24"/>
    </sheetView>
  </sheetViews>
  <sheetFormatPr baseColWidth="10" defaultColWidth="11.5546875" defaultRowHeight="13.2"/>
  <cols>
    <col min="1" max="1" width="3.5546875" style="1" customWidth="1"/>
    <col min="2" max="2" width="6.5546875" style="1" customWidth="1"/>
    <col min="3" max="3" width="33.21875" style="1" customWidth="1"/>
    <col min="4" max="6" width="18.44140625" style="1" customWidth="1"/>
    <col min="7" max="7" width="18.44140625" style="183" customWidth="1"/>
    <col min="8" max="16384" width="11.5546875" style="6"/>
  </cols>
  <sheetData>
    <row r="1" spans="1:7" s="181" customFormat="1" ht="15.6">
      <c r="A1" s="773" t="s">
        <v>646</v>
      </c>
      <c r="B1" s="773"/>
      <c r="C1" s="773"/>
      <c r="D1" s="773"/>
      <c r="E1" s="773"/>
      <c r="F1" s="773"/>
      <c r="G1" s="773"/>
    </row>
    <row r="2" spans="1:7" s="181" customFormat="1" ht="15.6">
      <c r="A2" s="773"/>
      <c r="B2" s="773"/>
      <c r="C2" s="773"/>
      <c r="D2" s="773"/>
      <c r="E2" s="773"/>
      <c r="F2" s="184"/>
      <c r="G2" s="185"/>
    </row>
    <row r="3" spans="1:7" s="182" customFormat="1" ht="15.6">
      <c r="A3" s="769" t="str">
        <f>+'IND-ESTR-CLASIF '!A69:E69</f>
        <v>MODIFICACIÓN  Nº 02-2025</v>
      </c>
      <c r="B3" s="769"/>
      <c r="C3" s="769"/>
      <c r="D3" s="769"/>
      <c r="E3" s="769"/>
      <c r="F3" s="769"/>
      <c r="G3" s="769"/>
    </row>
    <row r="4" spans="1:7">
      <c r="A4" s="186"/>
      <c r="B4" s="186"/>
      <c r="C4" s="186"/>
      <c r="D4" s="186"/>
      <c r="E4" s="186"/>
      <c r="F4" s="186"/>
      <c r="G4" s="187"/>
    </row>
    <row r="5" spans="1:7">
      <c r="A5" s="186"/>
      <c r="B5" s="186"/>
      <c r="C5" s="186"/>
      <c r="D5" s="186"/>
      <c r="E5" s="186"/>
      <c r="F5" s="186"/>
      <c r="G5" s="187"/>
    </row>
    <row r="6" spans="1:7">
      <c r="A6" s="774" t="s">
        <v>647</v>
      </c>
      <c r="B6" s="774"/>
      <c r="C6" s="774"/>
      <c r="D6" s="774"/>
      <c r="E6" s="774"/>
      <c r="F6" s="774"/>
      <c r="G6" s="774"/>
    </row>
    <row r="7" spans="1:7">
      <c r="A7" s="774" t="s">
        <v>648</v>
      </c>
      <c r="B7" s="774"/>
      <c r="C7" s="774"/>
      <c r="D7" s="774"/>
      <c r="E7" s="774"/>
      <c r="F7" s="774"/>
      <c r="G7" s="774"/>
    </row>
    <row r="8" spans="1:7">
      <c r="A8" s="774" t="s">
        <v>497</v>
      </c>
      <c r="B8" s="774"/>
      <c r="C8" s="774"/>
      <c r="D8" s="774"/>
      <c r="E8" s="774"/>
      <c r="F8" s="774"/>
      <c r="G8" s="774"/>
    </row>
    <row r="9" spans="1:7">
      <c r="A9" s="8"/>
      <c r="B9" s="8"/>
      <c r="C9" s="8"/>
      <c r="D9" s="8"/>
      <c r="E9" s="8"/>
      <c r="F9" s="8"/>
      <c r="G9" s="8"/>
    </row>
    <row r="10" spans="1:7">
      <c r="A10" s="8"/>
      <c r="B10" s="8"/>
      <c r="C10" s="8"/>
      <c r="D10" s="8"/>
      <c r="E10" s="8"/>
      <c r="F10" s="8"/>
      <c r="G10" s="188"/>
    </row>
    <row r="11" spans="1:7" ht="13.2" hidden="1" customHeight="1">
      <c r="A11" s="186"/>
      <c r="B11" s="186"/>
      <c r="C11" s="186"/>
      <c r="D11" s="189">
        <f>+'EGR x PART GRAL (DISMINUCIONES)'!D13</f>
        <v>-2950000</v>
      </c>
      <c r="E11" s="189">
        <f>+'EGR x PART GRAL (DISMINUCIONES)'!E13</f>
        <v>-65157365</v>
      </c>
      <c r="F11" s="189">
        <f>+'EGR x PART GRAL (DISMINUCIONES)'!F13</f>
        <v>-268114270.50999999</v>
      </c>
      <c r="G11" s="190">
        <f>+'EGR x PART GRAL (DISMINUCIONES)'!H13</f>
        <v>-336221635.50999999</v>
      </c>
    </row>
    <row r="12" spans="1:7" ht="13.8" hidden="1" customHeight="1">
      <c r="A12" s="191"/>
      <c r="B12" s="191"/>
      <c r="C12" s="192"/>
      <c r="D12" s="193">
        <f>+D11-D14</f>
        <v>0</v>
      </c>
      <c r="E12" s="193">
        <f>+E11-E14</f>
        <v>0</v>
      </c>
      <c r="F12" s="193">
        <f>+F11-F14</f>
        <v>0</v>
      </c>
      <c r="G12" s="190">
        <f>+G11-G14</f>
        <v>0</v>
      </c>
    </row>
    <row r="13" spans="1:7" ht="49.8" customHeight="1">
      <c r="A13" s="775" t="s">
        <v>508</v>
      </c>
      <c r="B13" s="775"/>
      <c r="C13" s="775"/>
      <c r="D13" s="70" t="s">
        <v>649</v>
      </c>
      <c r="E13" s="70" t="s">
        <v>500</v>
      </c>
      <c r="F13" s="70" t="s">
        <v>501</v>
      </c>
      <c r="G13" s="70" t="s">
        <v>503</v>
      </c>
    </row>
    <row r="14" spans="1:7" ht="30" customHeight="1">
      <c r="A14" s="776" t="s">
        <v>650</v>
      </c>
      <c r="B14" s="776"/>
      <c r="C14" s="776"/>
      <c r="D14" s="194">
        <f>+D16+D40+D66+D86</f>
        <v>-2950000</v>
      </c>
      <c r="E14" s="194">
        <f>+E16+E40+E66+E86</f>
        <v>-65157365</v>
      </c>
      <c r="F14" s="194">
        <f>+F16+F40+F66+F86</f>
        <v>-268114270.50999999</v>
      </c>
      <c r="G14" s="195">
        <f>SUM(D14:F14)</f>
        <v>-336221635.50999999</v>
      </c>
    </row>
    <row r="15" spans="1:7">
      <c r="A15" s="196"/>
      <c r="B15" s="196"/>
      <c r="C15" s="197"/>
      <c r="D15" s="198"/>
      <c r="E15" s="198"/>
      <c r="F15" s="198"/>
      <c r="G15" s="199"/>
    </row>
    <row r="16" spans="1:7">
      <c r="A16" s="200">
        <v>1</v>
      </c>
      <c r="B16" s="200"/>
      <c r="C16" s="201" t="s">
        <v>651</v>
      </c>
      <c r="D16" s="202">
        <f>+D18+D27+D33</f>
        <v>-950000</v>
      </c>
      <c r="E16" s="202">
        <f>+E18+E27+E33</f>
        <v>-57152276</v>
      </c>
      <c r="F16" s="202">
        <f>+F18+F27+F33</f>
        <v>0</v>
      </c>
      <c r="G16" s="203">
        <f>SUM(D16:F16)</f>
        <v>-58102276</v>
      </c>
    </row>
    <row r="17" spans="1:7">
      <c r="A17" s="204"/>
      <c r="B17" s="204"/>
      <c r="C17" s="205"/>
      <c r="D17" s="206"/>
      <c r="E17" s="206"/>
      <c r="F17" s="206"/>
      <c r="G17" s="207"/>
    </row>
    <row r="18" spans="1:7">
      <c r="A18" s="208"/>
      <c r="B18" s="209">
        <v>1.1000000000000001</v>
      </c>
      <c r="C18" s="210" t="s">
        <v>652</v>
      </c>
      <c r="D18" s="211">
        <f>+D20+D24</f>
        <v>-950000</v>
      </c>
      <c r="E18" s="211">
        <f>+E20+E24</f>
        <v>-57152276</v>
      </c>
      <c r="F18" s="211">
        <f>+F20+F24</f>
        <v>0</v>
      </c>
      <c r="G18" s="212">
        <f>SUM(D18:F18)</f>
        <v>-58102276</v>
      </c>
    </row>
    <row r="19" spans="1:7">
      <c r="A19" s="204"/>
      <c r="B19" s="213"/>
      <c r="C19" s="201"/>
      <c r="D19" s="206"/>
      <c r="E19" s="206"/>
      <c r="F19" s="206"/>
      <c r="G19" s="207"/>
    </row>
    <row r="20" spans="1:7" hidden="1">
      <c r="A20" s="204"/>
      <c r="B20" s="214" t="s">
        <v>23</v>
      </c>
      <c r="C20" s="215" t="s">
        <v>25</v>
      </c>
      <c r="D20" s="216">
        <f>SUM(D21:D22)</f>
        <v>0</v>
      </c>
      <c r="E20" s="216">
        <f>SUM(E21:E22)</f>
        <v>0</v>
      </c>
      <c r="F20" s="216">
        <f>SUM(F21:F22)</f>
        <v>0</v>
      </c>
      <c r="G20" s="217">
        <f>SUM(D20:F20)</f>
        <v>0</v>
      </c>
    </row>
    <row r="21" spans="1:7" ht="12.6" hidden="1" customHeight="1">
      <c r="A21" s="204"/>
      <c r="B21" s="218" t="s">
        <v>26</v>
      </c>
      <c r="C21" s="205" t="s">
        <v>653</v>
      </c>
      <c r="D21" s="206">
        <f>+'EGR x PART GRAL (DISMINUCIONES)'!D68+'EGR x PART GRAL (DISMINUCIONES)'!D77+'EGR x PART GRAL (DISMINUCIONES)'!D73</f>
        <v>0</v>
      </c>
      <c r="E21" s="206">
        <f>+'EGR x PART GRAL (DISMINUCIONES)'!E68+'EGR x PART GRAL (DISMINUCIONES)'!E77+'EGR x PART GRAL (DISMINUCIONES)'!E73</f>
        <v>0</v>
      </c>
      <c r="F21" s="206">
        <f>+'EGR x PART GRAL (DISMINUCIONES)'!F68+'EGR x PART GRAL (DISMINUCIONES)'!F77-'CAPITALIZACIÓN DE G.CORRIENTE'!L22</f>
        <v>0</v>
      </c>
      <c r="G21" s="217">
        <f>SUM(D21:F21)</f>
        <v>0</v>
      </c>
    </row>
    <row r="22" spans="1:7" hidden="1">
      <c r="A22" s="204"/>
      <c r="B22" s="218" t="s">
        <v>49</v>
      </c>
      <c r="C22" s="205" t="s">
        <v>654</v>
      </c>
      <c r="D22" s="206">
        <f>+'EGR x PART GRAL (DISMINUCIONES)'!D83+'EGR x PART GRAL (DISMINUCIONES)'!D87</f>
        <v>0</v>
      </c>
      <c r="E22" s="206">
        <f>+'EGR x PART GRAL (DISMINUCIONES)'!E83+'EGR x PART GRAL (DISMINUCIONES)'!E87</f>
        <v>0</v>
      </c>
      <c r="F22" s="206">
        <f>+'EGR x PART GRAL (DISMINUCIONES)'!F83+'EGR x PART GRAL (DISMINUCIONES)'!F87-'CAPITALIZACIÓN DE G.CORRIENTE'!L23</f>
        <v>0</v>
      </c>
      <c r="G22" s="217">
        <f>SUM(D22:F22)</f>
        <v>0</v>
      </c>
    </row>
    <row r="23" spans="1:7" hidden="1">
      <c r="A23" s="204"/>
      <c r="B23" s="218"/>
      <c r="C23" s="205"/>
      <c r="D23" s="206"/>
      <c r="E23" s="206"/>
      <c r="F23" s="206"/>
      <c r="G23" s="217"/>
    </row>
    <row r="24" spans="1:7">
      <c r="A24" s="204"/>
      <c r="B24" s="214" t="s">
        <v>64</v>
      </c>
      <c r="C24" s="215" t="s">
        <v>655</v>
      </c>
      <c r="D24" s="216">
        <f>+'EGR x PART GRAL (DISMINUCIONES)'!D95+'EGR x PART GRAL (DISMINUCIONES)'!D101+'EGR x PART GRAL (DISMINUCIONES)'!D106+'EGR x PART GRAL (DISMINUCIONES)'!D114+'EGR x PART GRAL (DISMINUCIONES)'!D123+'EGR x PART GRAL (DISMINUCIONES)'!D126+'EGR x PART GRAL (DISMINUCIONES)'!D129+'EGR x PART GRAL (DISMINUCIONES)'!D133+'EGR x PART GRAL (DISMINUCIONES)'!D149+'EGR x PART GRAL (DISMINUCIONES)'!D156+'EGR x PART GRAL (DISMINUCIONES)'!D162+'EGR x PART GRAL (DISMINUCIONES)'!D170+'EGR x PART GRAL (DISMINUCIONES)'!D174+'EGR x PART GRAL (DISMINUCIONES)'!D144</f>
        <v>-950000</v>
      </c>
      <c r="E24" s="216">
        <f>+'EGR x PART GRAL (DISMINUCIONES)'!E95+'EGR x PART GRAL (DISMINUCIONES)'!E101+'EGR x PART GRAL (DISMINUCIONES)'!E106+'EGR x PART GRAL (DISMINUCIONES)'!E114+'EGR x PART GRAL (DISMINUCIONES)'!E123+'EGR x PART GRAL (DISMINUCIONES)'!E126+'EGR x PART GRAL (DISMINUCIONES)'!E129+'EGR x PART GRAL (DISMINUCIONES)'!E133+'EGR x PART GRAL (DISMINUCIONES)'!E149+'EGR x PART GRAL (DISMINUCIONES)'!E156+'EGR x PART GRAL (DISMINUCIONES)'!E162+'EGR x PART GRAL (DISMINUCIONES)'!E170+'EGR x PART GRAL (DISMINUCIONES)'!E174+'EGR x PART GRAL (DISMINUCIONES)'!E144</f>
        <v>-57152276</v>
      </c>
      <c r="F24" s="216">
        <f>+'EGR x PART GRAL (DISMINUCIONES)'!F95+'EGR x PART GRAL (DISMINUCIONES)'!F101+'EGR x PART GRAL (DISMINUCIONES)'!F106+'EGR x PART GRAL (DISMINUCIONES)'!F114+'EGR x PART GRAL (DISMINUCIONES)'!F123+'EGR x PART GRAL (DISMINUCIONES)'!F126+'EGR x PART GRAL (DISMINUCIONES)'!F129+'EGR x PART GRAL (DISMINUCIONES)'!F133+'EGR x PART GRAL (DISMINUCIONES)'!F149+'EGR x PART GRAL (DISMINUCIONES)'!F156+'EGR x PART GRAL (DISMINUCIONES)'!F162+'EGR x PART GRAL (DISMINUCIONES)'!F170+'EGR x PART GRAL (DISMINUCIONES)'!F174+'EGR x PART GRAL (DISMINUCIONES)'!F143-'CAPITALIZACIÓN DE G.CORRIENTE'!L25</f>
        <v>0</v>
      </c>
      <c r="G24" s="217">
        <f>SUM(D24:F24)</f>
        <v>-58102276</v>
      </c>
    </row>
    <row r="25" spans="1:7" ht="13.2" hidden="1" customHeight="1">
      <c r="A25" s="204"/>
      <c r="B25" s="213"/>
      <c r="C25" s="205"/>
      <c r="D25" s="206"/>
      <c r="E25" s="206"/>
      <c r="F25" s="206"/>
      <c r="G25" s="217"/>
    </row>
    <row r="26" spans="1:7" ht="13.2" hidden="1" customHeight="1">
      <c r="A26" s="204"/>
      <c r="B26" s="213"/>
      <c r="C26" s="205"/>
      <c r="D26" s="206"/>
      <c r="E26" s="206"/>
      <c r="F26" s="206"/>
      <c r="G26" s="217"/>
    </row>
    <row r="27" spans="1:7" ht="13.2" hidden="1" customHeight="1">
      <c r="A27" s="208"/>
      <c r="B27" s="209">
        <v>1.2</v>
      </c>
      <c r="C27" s="210" t="s">
        <v>656</v>
      </c>
      <c r="D27" s="211">
        <f>SUM(D29:D30)</f>
        <v>0</v>
      </c>
      <c r="E27" s="211">
        <f>SUM(E29:E30)</f>
        <v>0</v>
      </c>
      <c r="F27" s="211">
        <f>SUM(F29:F30)</f>
        <v>0</v>
      </c>
      <c r="G27" s="212">
        <f>SUM(D27:F27)</f>
        <v>0</v>
      </c>
    </row>
    <row r="28" spans="1:7" ht="13.2" hidden="1" customHeight="1">
      <c r="A28" s="204"/>
      <c r="B28" s="213"/>
      <c r="C28" s="205"/>
      <c r="D28" s="206"/>
      <c r="E28" s="206"/>
      <c r="F28" s="206"/>
      <c r="G28" s="217"/>
    </row>
    <row r="29" spans="1:7" ht="13.2" hidden="1" customHeight="1">
      <c r="A29" s="204"/>
      <c r="B29" s="214" t="s">
        <v>547</v>
      </c>
      <c r="C29" s="215" t="s">
        <v>657</v>
      </c>
      <c r="D29" s="216">
        <v>0</v>
      </c>
      <c r="E29" s="216">
        <v>0</v>
      </c>
      <c r="F29" s="216">
        <v>0</v>
      </c>
      <c r="G29" s="217">
        <f>SUM(D29:F29)</f>
        <v>0</v>
      </c>
    </row>
    <row r="30" spans="1:7" ht="13.2" hidden="1" customHeight="1">
      <c r="A30" s="204"/>
      <c r="B30" s="214" t="s">
        <v>658</v>
      </c>
      <c r="C30" s="215" t="s">
        <v>659</v>
      </c>
      <c r="D30" s="216">
        <v>0</v>
      </c>
      <c r="E30" s="216">
        <v>0</v>
      </c>
      <c r="F30" s="216">
        <v>0</v>
      </c>
      <c r="G30" s="217">
        <f>SUM(D30:F30)</f>
        <v>0</v>
      </c>
    </row>
    <row r="31" spans="1:7" ht="13.2" hidden="1" customHeight="1">
      <c r="A31" s="204"/>
      <c r="B31" s="213"/>
      <c r="C31" s="205"/>
      <c r="D31" s="206"/>
      <c r="E31" s="206"/>
      <c r="F31" s="206"/>
      <c r="G31" s="217"/>
    </row>
    <row r="32" spans="1:7" ht="13.2" hidden="1" customHeight="1">
      <c r="A32" s="204"/>
      <c r="B32" s="213"/>
      <c r="C32" s="205"/>
      <c r="D32" s="206"/>
      <c r="E32" s="206"/>
      <c r="F32" s="206"/>
      <c r="G32" s="217"/>
    </row>
    <row r="33" spans="1:7" ht="13.2" hidden="1" customHeight="1">
      <c r="A33" s="208"/>
      <c r="B33" s="209">
        <v>1.3</v>
      </c>
      <c r="C33" s="210" t="s">
        <v>185</v>
      </c>
      <c r="D33" s="211">
        <f>SUM(D35:D37)</f>
        <v>0</v>
      </c>
      <c r="E33" s="211">
        <f>SUM(E35:E37)</f>
        <v>0</v>
      </c>
      <c r="F33" s="211">
        <f>SUM(F35:F37)</f>
        <v>0</v>
      </c>
      <c r="G33" s="212">
        <f>SUM(D33:F33)</f>
        <v>0</v>
      </c>
    </row>
    <row r="34" spans="1:7" ht="13.2" hidden="1" customHeight="1">
      <c r="A34" s="204"/>
      <c r="B34" s="213"/>
      <c r="C34" s="205"/>
      <c r="D34" s="206"/>
      <c r="E34" s="206"/>
      <c r="F34" s="206"/>
      <c r="G34" s="217"/>
    </row>
    <row r="35" spans="1:7" ht="20.399999999999999" hidden="1">
      <c r="A35" s="204"/>
      <c r="B35" s="214" t="s">
        <v>374</v>
      </c>
      <c r="C35" s="219" t="s">
        <v>376</v>
      </c>
      <c r="D35" s="216">
        <f>+'EGR x PART GRAL (DISMINUCIONES)'!D214</f>
        <v>0</v>
      </c>
      <c r="E35" s="216">
        <f>+'EGR x PART GRAL (DISMINUCIONES)'!E214</f>
        <v>0</v>
      </c>
      <c r="F35" s="216">
        <f>+'EGR x PART GRAL (DISMINUCIONES)'!G214</f>
        <v>0</v>
      </c>
      <c r="G35" s="217">
        <f>SUM(D35:F35)</f>
        <v>0</v>
      </c>
    </row>
    <row r="36" spans="1:7" ht="20.399999999999999" hidden="1">
      <c r="A36" s="204"/>
      <c r="B36" s="214" t="s">
        <v>184</v>
      </c>
      <c r="C36" s="219" t="s">
        <v>660</v>
      </c>
      <c r="D36" s="216">
        <f>+'EGR x PART GRAL (DISMINUCIONES)'!D220+'EGR x PART GRAL (DISMINUCIONES)'!D217</f>
        <v>0</v>
      </c>
      <c r="E36" s="216">
        <f>+'EGR x PART GRAL (DISMINUCIONES)'!E220+'EGR x PART GRAL (DISMINUCIONES)'!E217</f>
        <v>0</v>
      </c>
      <c r="F36" s="216">
        <f>+'EGR x PART GRAL (DISMINUCIONES)'!F220+'EGR x PART GRAL (DISMINUCIONES)'!F217</f>
        <v>0</v>
      </c>
      <c r="G36" s="217">
        <f>SUM(D36:F36)</f>
        <v>0</v>
      </c>
    </row>
    <row r="37" spans="1:7" ht="20.399999999999999" hidden="1">
      <c r="A37" s="204"/>
      <c r="B37" s="214" t="s">
        <v>661</v>
      </c>
      <c r="C37" s="219" t="s">
        <v>662</v>
      </c>
      <c r="D37" s="216">
        <v>0</v>
      </c>
      <c r="E37" s="216">
        <v>0</v>
      </c>
      <c r="F37" s="216">
        <v>0</v>
      </c>
      <c r="G37" s="217">
        <f>SUM(D37:F37)</f>
        <v>0</v>
      </c>
    </row>
    <row r="38" spans="1:7" ht="13.2" customHeight="1">
      <c r="A38" s="204"/>
      <c r="B38" s="213"/>
      <c r="C38" s="205"/>
      <c r="D38" s="206"/>
      <c r="E38" s="206"/>
      <c r="F38" s="206"/>
      <c r="G38" s="217"/>
    </row>
    <row r="39" spans="1:7" ht="13.2" customHeight="1">
      <c r="A39" s="204"/>
      <c r="B39" s="213"/>
      <c r="C39" s="205"/>
      <c r="D39" s="206"/>
      <c r="E39" s="206"/>
      <c r="F39" s="206"/>
      <c r="G39" s="217"/>
    </row>
    <row r="40" spans="1:7" ht="13.2" customHeight="1">
      <c r="A40" s="200">
        <v>2</v>
      </c>
      <c r="B40" s="200"/>
      <c r="C40" s="201" t="s">
        <v>663</v>
      </c>
      <c r="D40" s="202">
        <f>+D42+D50+D59</f>
        <v>-2000000</v>
      </c>
      <c r="E40" s="202">
        <f>+E42+E50+E59</f>
        <v>-4400000</v>
      </c>
      <c r="F40" s="202">
        <f>+F42+F50+F59</f>
        <v>-268114270.50999999</v>
      </c>
      <c r="G40" s="203">
        <f>SUM(D40:F40)</f>
        <v>-274514270.50999999</v>
      </c>
    </row>
    <row r="41" spans="1:7" ht="13.2" customHeight="1">
      <c r="A41" s="204"/>
      <c r="B41" s="213"/>
      <c r="C41" s="205"/>
      <c r="D41" s="206"/>
      <c r="E41" s="206"/>
      <c r="F41" s="206"/>
      <c r="G41" s="217"/>
    </row>
    <row r="42" spans="1:7" ht="13.2" hidden="1" customHeight="1">
      <c r="A42" s="208"/>
      <c r="B42" s="209">
        <v>2.1</v>
      </c>
      <c r="C42" s="210" t="s">
        <v>664</v>
      </c>
      <c r="D42" s="211">
        <f>SUM(D44:D48)</f>
        <v>0</v>
      </c>
      <c r="E42" s="211">
        <f>SUM(E44:E48)</f>
        <v>0</v>
      </c>
      <c r="F42" s="211">
        <f>SUM(F44:F48)</f>
        <v>0</v>
      </c>
      <c r="G42" s="212">
        <f>SUM(D42:F42)</f>
        <v>0</v>
      </c>
    </row>
    <row r="43" spans="1:7" ht="13.2" hidden="1" customHeight="1">
      <c r="A43" s="204"/>
      <c r="B43" s="213"/>
      <c r="C43" s="205"/>
      <c r="D43" s="206"/>
      <c r="E43" s="206"/>
      <c r="F43" s="206"/>
      <c r="G43" s="217"/>
    </row>
    <row r="44" spans="1:7" hidden="1">
      <c r="A44" s="204"/>
      <c r="B44" s="214" t="s">
        <v>414</v>
      </c>
      <c r="C44" s="215" t="s">
        <v>665</v>
      </c>
      <c r="D44" s="216">
        <f>+'EGR x PART GRAL (DISMINUCIONES)'!D198</f>
        <v>0</v>
      </c>
      <c r="E44" s="216">
        <f>+'EGR x PART GRAL (DISMINUCIONES)'!E198</f>
        <v>0</v>
      </c>
      <c r="F44" s="216">
        <f>+'EGR x PART GRAL (DISMINUCIONES)'!G198+'EGR x PART GRAL (DISMINUCIONES)'!F198</f>
        <v>0</v>
      </c>
      <c r="G44" s="217">
        <f>SUM(D44:F44)</f>
        <v>0</v>
      </c>
    </row>
    <row r="45" spans="1:7" ht="13.2" hidden="1" customHeight="1">
      <c r="A45" s="204"/>
      <c r="B45" s="214" t="s">
        <v>229</v>
      </c>
      <c r="C45" s="215" t="s">
        <v>666</v>
      </c>
      <c r="D45" s="216">
        <f>+'EGR x PART GRAL (DISMINUCIONES)'!D199</f>
        <v>0</v>
      </c>
      <c r="E45" s="216">
        <f>+'EGR x PART GRAL (DISMINUCIONES)'!E199</f>
        <v>0</v>
      </c>
      <c r="F45" s="216">
        <f>+'EGR x PART GRAL (DISMINUCIONES)'!G199+'CAPITALIZACIÓN DE G.CORRIENTE'!F15+'CAPITALIZACIÓN DE G.CORRIENTE'!G15+'CAPITALIZACIÓN DE G.CORRIENTE'!H15</f>
        <v>0</v>
      </c>
      <c r="G45" s="217">
        <f>SUM(D45:F45)</f>
        <v>0</v>
      </c>
    </row>
    <row r="46" spans="1:7" ht="13.2" hidden="1" customHeight="1">
      <c r="A46" s="204"/>
      <c r="B46" s="214" t="s">
        <v>667</v>
      </c>
      <c r="C46" s="215" t="s">
        <v>668</v>
      </c>
      <c r="D46" s="216">
        <v>0</v>
      </c>
      <c r="E46" s="216">
        <v>0</v>
      </c>
      <c r="F46" s="216">
        <v>0</v>
      </c>
      <c r="G46" s="217">
        <f>SUM(D46:F46)</f>
        <v>0</v>
      </c>
    </row>
    <row r="47" spans="1:7" ht="13.2" hidden="1" customHeight="1">
      <c r="A47" s="204"/>
      <c r="B47" s="214" t="s">
        <v>173</v>
      </c>
      <c r="C47" s="215" t="s">
        <v>628</v>
      </c>
      <c r="D47" s="216">
        <f>+'EGR x PART GRAL (DISMINUCIONES)'!D200</f>
        <v>0</v>
      </c>
      <c r="E47" s="216">
        <f>+'EGR x PART GRAL (DISMINUCIONES)'!E200</f>
        <v>0</v>
      </c>
      <c r="F47" s="216">
        <f>+'EGR x PART GRAL (DISMINUCIONES)'!G200+'CAPITALIZACIÓN DE G.CORRIENTE'!I15+'CAPITALIZACIÓN DE G.CORRIENTE'!J15</f>
        <v>0</v>
      </c>
      <c r="G47" s="217">
        <f>SUM(D47:F47)</f>
        <v>0</v>
      </c>
    </row>
    <row r="48" spans="1:7" ht="13.2" hidden="1" customHeight="1">
      <c r="A48" s="204"/>
      <c r="B48" s="214" t="s">
        <v>181</v>
      </c>
      <c r="C48" s="215" t="s">
        <v>669</v>
      </c>
      <c r="D48" s="216">
        <f>+'EGR x PART GRAL (DISMINUCIONES)'!D201</f>
        <v>0</v>
      </c>
      <c r="E48" s="216">
        <f>+'EGR x PART GRAL (DISMINUCIONES)'!E201</f>
        <v>0</v>
      </c>
      <c r="F48" s="216">
        <f>+'EGR x PART GRAL (DISMINUCIONES)'!G201+'EGR x PART GRAL (DISMINUCIONES)'!F201+'CAPITALIZACIÓN DE G.CORRIENTE'!K15</f>
        <v>0</v>
      </c>
      <c r="G48" s="217">
        <f>SUM(D48:F48)</f>
        <v>0</v>
      </c>
    </row>
    <row r="49" spans="1:7" hidden="1">
      <c r="A49" s="204"/>
      <c r="B49" s="213"/>
      <c r="C49" s="205"/>
      <c r="D49" s="206"/>
      <c r="E49" s="206"/>
      <c r="F49" s="206"/>
      <c r="G49" s="217"/>
    </row>
    <row r="50" spans="1:7" ht="13.2" customHeight="1">
      <c r="A50" s="208"/>
      <c r="B50" s="209">
        <v>2.2000000000000002</v>
      </c>
      <c r="C50" s="210" t="s">
        <v>670</v>
      </c>
      <c r="D50" s="211">
        <f>SUM(D52:D56)</f>
        <v>-2000000</v>
      </c>
      <c r="E50" s="211">
        <f>SUM(E52:E56)</f>
        <v>-4400000</v>
      </c>
      <c r="F50" s="211">
        <f>SUM(F52:F56)</f>
        <v>-268114270.50999999</v>
      </c>
      <c r="G50" s="212">
        <f>SUM(D50:F50)</f>
        <v>-274514270.50999999</v>
      </c>
    </row>
    <row r="51" spans="1:7" ht="13.2" customHeight="1">
      <c r="A51" s="204"/>
      <c r="B51" s="213"/>
      <c r="C51" s="205"/>
      <c r="D51" s="206"/>
      <c r="E51" s="206"/>
      <c r="F51" s="206"/>
      <c r="G51" s="217"/>
    </row>
    <row r="52" spans="1:7" ht="13.2" customHeight="1">
      <c r="A52" s="204"/>
      <c r="B52" s="214" t="s">
        <v>158</v>
      </c>
      <c r="C52" s="215" t="s">
        <v>671</v>
      </c>
      <c r="D52" s="216">
        <f>+'EGR x PART GRAL (DISMINUCIONES)'!D187</f>
        <v>-2000000</v>
      </c>
      <c r="E52" s="216">
        <f>+'EGR x PART GRAL (DISMINUCIONES)'!E187</f>
        <v>-4400000</v>
      </c>
      <c r="F52" s="216">
        <f>+'EGR x PART GRAL (DISMINUCIONES)'!G187+'EGR x PART GRAL (DISMINUCIONES)'!F187</f>
        <v>0</v>
      </c>
      <c r="G52" s="217">
        <f>SUM(D52:F52)</f>
        <v>-6400000</v>
      </c>
    </row>
    <row r="53" spans="1:7" ht="13.2" customHeight="1">
      <c r="A53" s="204"/>
      <c r="B53" s="214" t="s">
        <v>672</v>
      </c>
      <c r="C53" s="215" t="s">
        <v>673</v>
      </c>
      <c r="D53" s="216">
        <v>0</v>
      </c>
      <c r="E53" s="216">
        <v>0</v>
      </c>
      <c r="F53" s="216">
        <f>+'EGR x PART GRAL (DISMINUCIONES)'!F204</f>
        <v>-268114270.50999999</v>
      </c>
      <c r="G53" s="217">
        <f>SUM(D53:F53)</f>
        <v>-268114270.50999999</v>
      </c>
    </row>
    <row r="54" spans="1:7" ht="13.2" hidden="1" customHeight="1">
      <c r="A54" s="204"/>
      <c r="B54" s="214" t="s">
        <v>674</v>
      </c>
      <c r="C54" s="215" t="s">
        <v>675</v>
      </c>
      <c r="D54" s="216">
        <v>0</v>
      </c>
      <c r="E54" s="216">
        <v>0</v>
      </c>
      <c r="F54" s="216">
        <v>0</v>
      </c>
      <c r="G54" s="217">
        <f>SUM(D54:F54)</f>
        <v>0</v>
      </c>
    </row>
    <row r="55" spans="1:7" ht="13.2" hidden="1" customHeight="1">
      <c r="A55" s="204"/>
      <c r="B55" s="214" t="s">
        <v>178</v>
      </c>
      <c r="C55" s="215" t="s">
        <v>676</v>
      </c>
      <c r="D55" s="216">
        <f>+'EGR x PART GRAL (DISMINUCIONES)'!D208</f>
        <v>0</v>
      </c>
      <c r="E55" s="216">
        <f>+'EGR x PART GRAL (DISMINUCIONES)'!E208</f>
        <v>0</v>
      </c>
      <c r="F55" s="216">
        <f>+'EGR x PART GRAL (DISMINUCIONES)'!G208</f>
        <v>0</v>
      </c>
      <c r="G55" s="217">
        <f>SUM(D55:F55)</f>
        <v>0</v>
      </c>
    </row>
    <row r="56" spans="1:7" ht="13.2" hidden="1" customHeight="1">
      <c r="A56" s="204"/>
      <c r="B56" s="214" t="s">
        <v>295</v>
      </c>
      <c r="C56" s="215" t="s">
        <v>677</v>
      </c>
      <c r="D56" s="216">
        <f>+'EGR x PART GRAL (DISMINUCIONES)'!D207</f>
        <v>0</v>
      </c>
      <c r="E56" s="216">
        <f>+'EGR x PART GRAL (DISMINUCIONES)'!E207</f>
        <v>0</v>
      </c>
      <c r="F56" s="216">
        <f>+'EGR x PART GRAL (DISMINUCIONES)'!G207</f>
        <v>0</v>
      </c>
      <c r="G56" s="217">
        <f>SUM(D56:F56)</f>
        <v>0</v>
      </c>
    </row>
    <row r="57" spans="1:7" ht="13.2" hidden="1" customHeight="1">
      <c r="A57" s="204"/>
      <c r="B57" s="214"/>
      <c r="C57" s="215"/>
      <c r="D57" s="216"/>
      <c r="E57" s="216"/>
      <c r="F57" s="216"/>
      <c r="G57" s="217"/>
    </row>
    <row r="58" spans="1:7" ht="13.2" customHeight="1">
      <c r="A58" s="204"/>
      <c r="B58" s="214"/>
      <c r="C58" s="215"/>
      <c r="D58" s="206"/>
      <c r="E58" s="206"/>
      <c r="F58" s="206"/>
      <c r="G58" s="217"/>
    </row>
    <row r="59" spans="1:7" ht="13.2" hidden="1" customHeight="1">
      <c r="A59" s="208"/>
      <c r="B59" s="209">
        <v>2.2999999999999998</v>
      </c>
      <c r="C59" s="210" t="s">
        <v>523</v>
      </c>
      <c r="D59" s="211">
        <f>SUM(D61:D63)</f>
        <v>0</v>
      </c>
      <c r="E59" s="211">
        <f>SUM(E61:E63)</f>
        <v>0</v>
      </c>
      <c r="F59" s="211">
        <f>SUM(F61:F63)</f>
        <v>0</v>
      </c>
      <c r="G59" s="212">
        <f>SUM(D59:F59)</f>
        <v>0</v>
      </c>
    </row>
    <row r="60" spans="1:7" ht="13.2" hidden="1" customHeight="1">
      <c r="A60" s="204"/>
      <c r="B60" s="214"/>
      <c r="C60" s="215"/>
      <c r="D60" s="206"/>
      <c r="E60" s="206"/>
      <c r="F60" s="206"/>
      <c r="G60" s="217"/>
    </row>
    <row r="61" spans="1:7" ht="20.399999999999999" hidden="1">
      <c r="A61" s="204"/>
      <c r="B61" s="214" t="s">
        <v>678</v>
      </c>
      <c r="C61" s="219" t="s">
        <v>679</v>
      </c>
      <c r="D61" s="216">
        <v>0</v>
      </c>
      <c r="E61" s="216">
        <v>0</v>
      </c>
      <c r="F61" s="216">
        <v>0</v>
      </c>
      <c r="G61" s="217">
        <f>SUM(D61:F61)</f>
        <v>0</v>
      </c>
    </row>
    <row r="62" spans="1:7" ht="20.399999999999999" hidden="1">
      <c r="A62" s="204"/>
      <c r="B62" s="214" t="s">
        <v>524</v>
      </c>
      <c r="C62" s="219" t="s">
        <v>680</v>
      </c>
      <c r="D62" s="216">
        <v>0</v>
      </c>
      <c r="E62" s="216">
        <v>0</v>
      </c>
      <c r="F62" s="216">
        <v>0</v>
      </c>
      <c r="G62" s="217">
        <f>SUM(D62:F62)</f>
        <v>0</v>
      </c>
    </row>
    <row r="63" spans="1:7" ht="20.399999999999999" hidden="1">
      <c r="A63" s="204"/>
      <c r="B63" s="214" t="s">
        <v>681</v>
      </c>
      <c r="C63" s="219" t="s">
        <v>682</v>
      </c>
      <c r="D63" s="216">
        <v>0</v>
      </c>
      <c r="E63" s="216">
        <v>0</v>
      </c>
      <c r="F63" s="216">
        <v>0</v>
      </c>
      <c r="G63" s="217">
        <f>SUM(D63:F63)</f>
        <v>0</v>
      </c>
    </row>
    <row r="64" spans="1:7" ht="13.2" hidden="1" customHeight="1">
      <c r="A64" s="204"/>
      <c r="B64" s="214"/>
      <c r="C64" s="215"/>
      <c r="D64" s="206"/>
      <c r="E64" s="206"/>
      <c r="F64" s="206"/>
      <c r="G64" s="217"/>
    </row>
    <row r="65" spans="1:7" ht="13.2" hidden="1" customHeight="1">
      <c r="A65" s="204"/>
      <c r="B65" s="214"/>
      <c r="C65" s="215"/>
      <c r="D65" s="206"/>
      <c r="E65" s="206"/>
      <c r="F65" s="206"/>
      <c r="G65" s="217"/>
    </row>
    <row r="66" spans="1:7" ht="13.2" hidden="1" customHeight="1">
      <c r="A66" s="200">
        <v>3</v>
      </c>
      <c r="B66" s="200"/>
      <c r="C66" s="201" t="s">
        <v>683</v>
      </c>
      <c r="D66" s="202">
        <f>+D68+D71+D74+D80</f>
        <v>0</v>
      </c>
      <c r="E66" s="202">
        <f>+E68+E71+E74+E80</f>
        <v>0</v>
      </c>
      <c r="F66" s="202">
        <f>+F68+F71+F74+F80</f>
        <v>0</v>
      </c>
      <c r="G66" s="203">
        <f>SUM(D66:F66)</f>
        <v>0</v>
      </c>
    </row>
    <row r="67" spans="1:7" ht="13.2" hidden="1" customHeight="1">
      <c r="A67" s="204"/>
      <c r="B67" s="214"/>
      <c r="C67" s="215"/>
      <c r="D67" s="206"/>
      <c r="E67" s="206"/>
      <c r="F67" s="206"/>
      <c r="G67" s="217"/>
    </row>
    <row r="68" spans="1:7" ht="13.2" hidden="1" customHeight="1">
      <c r="A68" s="208"/>
      <c r="B68" s="209">
        <v>3.1</v>
      </c>
      <c r="C68" s="210" t="s">
        <v>684</v>
      </c>
      <c r="D68" s="211">
        <v>0</v>
      </c>
      <c r="E68" s="211">
        <v>0</v>
      </c>
      <c r="F68" s="211">
        <v>0</v>
      </c>
      <c r="G68" s="212">
        <f>SUM(D68:F68)</f>
        <v>0</v>
      </c>
    </row>
    <row r="69" spans="1:7" ht="13.2" hidden="1" customHeight="1">
      <c r="A69" s="208"/>
      <c r="B69" s="209"/>
      <c r="C69" s="210"/>
      <c r="D69" s="211"/>
      <c r="E69" s="211"/>
      <c r="F69" s="211"/>
      <c r="G69" s="212"/>
    </row>
    <row r="70" spans="1:7" ht="13.2" hidden="1" customHeight="1">
      <c r="A70" s="208"/>
      <c r="B70" s="209"/>
      <c r="C70" s="210"/>
      <c r="D70" s="211"/>
      <c r="E70" s="211"/>
      <c r="F70" s="211"/>
      <c r="G70" s="212"/>
    </row>
    <row r="71" spans="1:7" ht="13.2" hidden="1" customHeight="1">
      <c r="A71" s="208"/>
      <c r="B71" s="209">
        <v>3.2</v>
      </c>
      <c r="C71" s="210" t="s">
        <v>685</v>
      </c>
      <c r="D71" s="211">
        <v>0</v>
      </c>
      <c r="E71" s="211">
        <v>0</v>
      </c>
      <c r="F71" s="211">
        <v>0</v>
      </c>
      <c r="G71" s="212">
        <f>SUM(D71:F71)</f>
        <v>0</v>
      </c>
    </row>
    <row r="72" spans="1:7" ht="13.2" hidden="1" customHeight="1">
      <c r="A72" s="208"/>
      <c r="B72" s="209"/>
      <c r="C72" s="210"/>
      <c r="D72" s="211"/>
      <c r="E72" s="211"/>
      <c r="F72" s="211"/>
      <c r="G72" s="212"/>
    </row>
    <row r="73" spans="1:7" ht="13.2" hidden="1" customHeight="1">
      <c r="A73" s="208"/>
      <c r="B73" s="209"/>
      <c r="C73" s="210"/>
      <c r="D73" s="211"/>
      <c r="E73" s="211"/>
      <c r="F73" s="211"/>
      <c r="G73" s="212"/>
    </row>
    <row r="74" spans="1:7" ht="13.2" hidden="1" customHeight="1">
      <c r="A74" s="208"/>
      <c r="B74" s="209">
        <v>3.3</v>
      </c>
      <c r="C74" s="210" t="s">
        <v>686</v>
      </c>
      <c r="D74" s="211">
        <f>SUM(D76:D77)</f>
        <v>0</v>
      </c>
      <c r="E74" s="211">
        <f>SUM(E76:E77)</f>
        <v>0</v>
      </c>
      <c r="F74" s="211">
        <f>SUM(F76:F77)</f>
        <v>0</v>
      </c>
      <c r="G74" s="212">
        <f>SUM(D74:F74)</f>
        <v>0</v>
      </c>
    </row>
    <row r="75" spans="1:7" ht="13.2" hidden="1" customHeight="1">
      <c r="A75" s="204"/>
      <c r="B75" s="209"/>
      <c r="C75" s="215"/>
      <c r="D75" s="206"/>
      <c r="E75" s="206"/>
      <c r="F75" s="206"/>
      <c r="G75" s="217"/>
    </row>
    <row r="76" spans="1:7" ht="13.2" hidden="1" customHeight="1">
      <c r="A76" s="204"/>
      <c r="B76" s="214" t="s">
        <v>687</v>
      </c>
      <c r="C76" s="215" t="s">
        <v>688</v>
      </c>
      <c r="D76" s="216">
        <v>0</v>
      </c>
      <c r="E76" s="216">
        <v>0</v>
      </c>
      <c r="F76" s="216">
        <v>0</v>
      </c>
      <c r="G76" s="217">
        <f>SUM(D76:F76)</f>
        <v>0</v>
      </c>
    </row>
    <row r="77" spans="1:7" ht="13.2" hidden="1" customHeight="1">
      <c r="A77" s="204"/>
      <c r="B77" s="214" t="s">
        <v>687</v>
      </c>
      <c r="C77" s="215" t="s">
        <v>689</v>
      </c>
      <c r="D77" s="216">
        <v>0</v>
      </c>
      <c r="E77" s="216">
        <v>0</v>
      </c>
      <c r="F77" s="216">
        <v>0</v>
      </c>
      <c r="G77" s="217">
        <f>SUM(D77:F77)</f>
        <v>0</v>
      </c>
    </row>
    <row r="78" spans="1:7" ht="13.2" hidden="1" customHeight="1">
      <c r="A78" s="204"/>
      <c r="B78" s="214"/>
      <c r="C78" s="215"/>
      <c r="D78" s="216"/>
      <c r="E78" s="216"/>
      <c r="F78" s="216"/>
      <c r="G78" s="217"/>
    </row>
    <row r="79" spans="1:7" ht="13.2" hidden="1" customHeight="1">
      <c r="A79" s="204"/>
      <c r="B79" s="214"/>
      <c r="C79" s="215"/>
      <c r="D79" s="206"/>
      <c r="E79" s="206"/>
      <c r="F79" s="206"/>
      <c r="G79" s="217"/>
    </row>
    <row r="80" spans="1:7" ht="13.2" hidden="1" customHeight="1">
      <c r="A80" s="208"/>
      <c r="B80" s="209">
        <v>3.4</v>
      </c>
      <c r="C80" s="210" t="s">
        <v>690</v>
      </c>
      <c r="D80" s="211">
        <v>0</v>
      </c>
      <c r="E80" s="211">
        <v>0</v>
      </c>
      <c r="F80" s="211">
        <v>0</v>
      </c>
      <c r="G80" s="212">
        <f>SUM(D80:F80)</f>
        <v>0</v>
      </c>
    </row>
    <row r="81" spans="1:7" ht="13.2" hidden="1" customHeight="1">
      <c r="A81" s="208"/>
      <c r="B81" s="209"/>
      <c r="C81" s="210"/>
      <c r="D81" s="211"/>
      <c r="E81" s="211"/>
      <c r="F81" s="211"/>
      <c r="G81" s="212"/>
    </row>
    <row r="82" spans="1:7" ht="13.2" hidden="1" customHeight="1">
      <c r="A82" s="204"/>
      <c r="B82" s="214"/>
      <c r="C82" s="215"/>
      <c r="D82" s="206"/>
      <c r="E82" s="206"/>
      <c r="F82" s="206"/>
      <c r="G82" s="217"/>
    </row>
    <row r="83" spans="1:7" ht="13.2" hidden="1" customHeight="1">
      <c r="A83" s="208"/>
      <c r="B83" s="209">
        <v>3.4</v>
      </c>
      <c r="C83" s="210" t="s">
        <v>690</v>
      </c>
      <c r="D83" s="211">
        <v>0</v>
      </c>
      <c r="E83" s="211">
        <v>0</v>
      </c>
      <c r="F83" s="211">
        <v>0</v>
      </c>
      <c r="G83" s="212">
        <f>SUM(D83:F83)</f>
        <v>0</v>
      </c>
    </row>
    <row r="84" spans="1:7" ht="13.2" hidden="1" customHeight="1">
      <c r="A84" s="204"/>
      <c r="B84" s="214"/>
      <c r="C84" s="215"/>
      <c r="D84" s="206"/>
      <c r="E84" s="206"/>
      <c r="F84" s="206"/>
      <c r="G84" s="217"/>
    </row>
    <row r="85" spans="1:7" ht="13.2" customHeight="1">
      <c r="A85" s="204"/>
      <c r="B85" s="213"/>
      <c r="C85" s="205"/>
      <c r="D85" s="206"/>
      <c r="E85" s="206"/>
      <c r="F85" s="206"/>
      <c r="G85" s="217"/>
    </row>
    <row r="86" spans="1:7" ht="13.2" customHeight="1">
      <c r="A86" s="200">
        <v>4</v>
      </c>
      <c r="B86" s="200"/>
      <c r="C86" s="201" t="s">
        <v>691</v>
      </c>
      <c r="D86" s="202">
        <f>+'EGR x PART GRAL (DISMINUCIONES)'!D225</f>
        <v>0</v>
      </c>
      <c r="E86" s="202">
        <f>+'EGR x PART GRAL (DISMINUCIONES)'!E225</f>
        <v>-3605089</v>
      </c>
      <c r="F86" s="202">
        <f>+'EGR x PART GRAL (DISMINUCIONES)'!F225</f>
        <v>0</v>
      </c>
      <c r="G86" s="203">
        <f>SUM(D86:F86)</f>
        <v>-3605089</v>
      </c>
    </row>
    <row r="87" spans="1:7">
      <c r="A87" s="204"/>
      <c r="B87" s="213"/>
      <c r="C87" s="205"/>
      <c r="D87" s="220"/>
      <c r="E87" s="220"/>
      <c r="F87" s="220"/>
      <c r="G87" s="217"/>
    </row>
    <row r="88" spans="1:7">
      <c r="A88" s="221"/>
      <c r="B88" s="221"/>
      <c r="C88" s="222"/>
      <c r="D88" s="223"/>
      <c r="E88" s="223"/>
      <c r="F88" s="223"/>
      <c r="G88" s="224"/>
    </row>
    <row r="89" spans="1:7">
      <c r="A89" s="191"/>
      <c r="B89" s="191"/>
      <c r="C89" s="192"/>
      <c r="D89" s="713"/>
      <c r="E89" s="713"/>
      <c r="F89" s="713"/>
      <c r="G89" s="714"/>
    </row>
    <row r="90" spans="1:7">
      <c r="A90" s="191"/>
      <c r="B90" s="191"/>
      <c r="C90" s="192"/>
      <c r="D90" s="713"/>
      <c r="E90" s="713"/>
      <c r="F90" s="713"/>
      <c r="G90" s="714"/>
    </row>
    <row r="91" spans="1:7">
      <c r="A91" s="191"/>
      <c r="B91" s="191"/>
      <c r="C91" s="192"/>
      <c r="D91" s="713"/>
      <c r="E91" s="713"/>
      <c r="F91" s="713"/>
      <c r="G91" s="714"/>
    </row>
    <row r="92" spans="1:7" ht="13.2" customHeight="1"/>
    <row r="93" spans="1:7" ht="13.2" customHeight="1"/>
    <row r="94" spans="1:7" ht="13.2" customHeight="1"/>
    <row r="95" spans="1:7" ht="13.2" customHeight="1"/>
    <row r="96" spans="1:7" ht="13.2" customHeight="1"/>
    <row r="97" spans="1:7" ht="21" customHeight="1">
      <c r="A97" s="773" t="s">
        <v>646</v>
      </c>
      <c r="B97" s="773"/>
      <c r="C97" s="773"/>
      <c r="D97" s="773"/>
      <c r="E97" s="773"/>
      <c r="F97" s="773"/>
      <c r="G97" s="773"/>
    </row>
    <row r="98" spans="1:7" ht="13.2" customHeight="1">
      <c r="A98" s="773"/>
      <c r="B98" s="773"/>
      <c r="C98" s="773"/>
      <c r="D98" s="773"/>
      <c r="E98" s="773"/>
      <c r="F98" s="184"/>
      <c r="G98" s="185"/>
    </row>
    <row r="99" spans="1:7" ht="13.2" customHeight="1">
      <c r="A99" s="769" t="str">
        <f>+A3</f>
        <v>MODIFICACIÓN  Nº 02-2025</v>
      </c>
      <c r="B99" s="769"/>
      <c r="C99" s="769"/>
      <c r="D99" s="769"/>
      <c r="E99" s="769"/>
      <c r="F99" s="769"/>
      <c r="G99" s="769"/>
    </row>
    <row r="100" spans="1:7" ht="13.2" customHeight="1">
      <c r="A100" s="186"/>
      <c r="B100" s="186"/>
      <c r="C100" s="186"/>
      <c r="D100" s="6"/>
      <c r="E100" s="186"/>
      <c r="F100" s="186"/>
      <c r="G100" s="187"/>
    </row>
    <row r="101" spans="1:7" ht="13.2" customHeight="1">
      <c r="A101" s="186"/>
      <c r="B101" s="186"/>
      <c r="C101" s="186"/>
      <c r="D101" s="186"/>
      <c r="E101" s="186"/>
      <c r="F101" s="186"/>
      <c r="G101" s="187"/>
    </row>
    <row r="102" spans="1:7">
      <c r="A102" s="774" t="s">
        <v>647</v>
      </c>
      <c r="B102" s="774"/>
      <c r="C102" s="774"/>
      <c r="D102" s="774"/>
      <c r="E102" s="774"/>
      <c r="F102" s="774"/>
      <c r="G102" s="774"/>
    </row>
    <row r="103" spans="1:7">
      <c r="A103" s="774" t="s">
        <v>648</v>
      </c>
      <c r="B103" s="774"/>
      <c r="C103" s="774"/>
      <c r="D103" s="774"/>
      <c r="E103" s="774"/>
      <c r="F103" s="774"/>
      <c r="G103" s="774"/>
    </row>
    <row r="104" spans="1:7">
      <c r="A104" s="774" t="s">
        <v>638</v>
      </c>
      <c r="B104" s="774"/>
      <c r="C104" s="774"/>
      <c r="D104" s="774"/>
      <c r="E104" s="774"/>
      <c r="F104" s="774"/>
      <c r="G104" s="774"/>
    </row>
    <row r="105" spans="1:7">
      <c r="A105" s="8"/>
      <c r="B105" s="8"/>
      <c r="C105" s="8"/>
      <c r="D105" s="8"/>
      <c r="E105" s="8"/>
      <c r="F105" s="8"/>
      <c r="G105" s="8"/>
    </row>
    <row r="106" spans="1:7">
      <c r="A106" s="8"/>
      <c r="B106" s="8"/>
      <c r="C106" s="8"/>
      <c r="D106" s="8"/>
      <c r="E106" s="8"/>
      <c r="F106" s="8"/>
      <c r="G106" s="188"/>
    </row>
    <row r="107" spans="1:7" hidden="1">
      <c r="A107" s="186"/>
      <c r="B107" s="186"/>
      <c r="C107" s="186"/>
      <c r="D107" s="225">
        <f>+'EGR x PART GRAL (AUMENTOS)'!D60</f>
        <v>2950000</v>
      </c>
      <c r="E107" s="225">
        <f>+'EGR x PART GRAL (AUMENTOS)'!E60</f>
        <v>221957365.00272366</v>
      </c>
      <c r="F107" s="225">
        <f>+'EGR x PART GRAL (AUMENTOS)'!F60</f>
        <v>111314270.50999999</v>
      </c>
      <c r="G107" s="226">
        <f>+'EGR x PART GRAL (AUMENTOS)'!H60</f>
        <v>336221635.51272368</v>
      </c>
    </row>
    <row r="108" spans="1:7" hidden="1">
      <c r="A108" s="191"/>
      <c r="B108" s="191"/>
      <c r="C108" s="192"/>
      <c r="D108" s="193">
        <f>+D107-D110</f>
        <v>0</v>
      </c>
      <c r="E108" s="193">
        <f>+E107-E110</f>
        <v>0</v>
      </c>
      <c r="F108" s="193">
        <f>+F107-F110</f>
        <v>0</v>
      </c>
      <c r="G108" s="190">
        <f>+G107-G110</f>
        <v>0</v>
      </c>
    </row>
    <row r="109" spans="1:7" ht="49.8" customHeight="1">
      <c r="A109" s="775" t="s">
        <v>508</v>
      </c>
      <c r="B109" s="775"/>
      <c r="C109" s="775"/>
      <c r="D109" s="70" t="s">
        <v>649</v>
      </c>
      <c r="E109" s="70" t="s">
        <v>500</v>
      </c>
      <c r="F109" s="70" t="s">
        <v>501</v>
      </c>
      <c r="G109" s="70" t="s">
        <v>503</v>
      </c>
    </row>
    <row r="110" spans="1:7" ht="30" customHeight="1">
      <c r="A110" s="776" t="s">
        <v>650</v>
      </c>
      <c r="B110" s="776"/>
      <c r="C110" s="776"/>
      <c r="D110" s="194">
        <f>+D112+D136+D161+D177</f>
        <v>2950000</v>
      </c>
      <c r="E110" s="194">
        <f>+E112+E136+E161+E177</f>
        <v>221957365.00272366</v>
      </c>
      <c r="F110" s="194">
        <f>+F112+F136+F161+F177</f>
        <v>111314270.50999999</v>
      </c>
      <c r="G110" s="195">
        <f>SUM(D110:F110)</f>
        <v>336221635.51272368</v>
      </c>
    </row>
    <row r="111" spans="1:7">
      <c r="A111" s="227"/>
      <c r="B111" s="196"/>
      <c r="C111" s="228"/>
      <c r="D111" s="198"/>
      <c r="E111" s="198"/>
      <c r="F111" s="198"/>
      <c r="G111" s="229"/>
    </row>
    <row r="112" spans="1:7">
      <c r="A112" s="200">
        <v>1</v>
      </c>
      <c r="B112" s="200"/>
      <c r="C112" s="78" t="s">
        <v>651</v>
      </c>
      <c r="D112" s="202">
        <f>+D114+D123+D129</f>
        <v>1450000</v>
      </c>
      <c r="E112" s="202">
        <f>+E114+E123+E129</f>
        <v>157357365.00272366</v>
      </c>
      <c r="F112" s="202">
        <f>+F114+F123+F129</f>
        <v>0</v>
      </c>
      <c r="G112" s="203">
        <f>SUM(D112:F112)</f>
        <v>158807365.00272366</v>
      </c>
    </row>
    <row r="113" spans="1:7">
      <c r="A113" s="230"/>
      <c r="B113" s="204"/>
      <c r="C113" s="192"/>
      <c r="D113" s="206"/>
      <c r="E113" s="206"/>
      <c r="F113" s="206"/>
      <c r="G113" s="207"/>
    </row>
    <row r="114" spans="1:7">
      <c r="A114" s="231"/>
      <c r="B114" s="209">
        <v>1.1000000000000001</v>
      </c>
      <c r="C114" s="84" t="s">
        <v>652</v>
      </c>
      <c r="D114" s="211">
        <f>+D116+D120</f>
        <v>1450000</v>
      </c>
      <c r="E114" s="211">
        <f>+E116+E120</f>
        <v>157357365.00272366</v>
      </c>
      <c r="F114" s="211">
        <f>+F116+F120</f>
        <v>0</v>
      </c>
      <c r="G114" s="212">
        <f>SUM(D114:F114)</f>
        <v>158807365.00272366</v>
      </c>
    </row>
    <row r="115" spans="1:7">
      <c r="A115" s="230"/>
      <c r="B115" s="213"/>
      <c r="C115" s="78"/>
      <c r="D115" s="206"/>
      <c r="E115" s="206"/>
      <c r="F115" s="206"/>
      <c r="G115" s="207"/>
    </row>
    <row r="116" spans="1:7">
      <c r="A116" s="230"/>
      <c r="B116" s="214" t="s">
        <v>23</v>
      </c>
      <c r="C116" s="232" t="s">
        <v>25</v>
      </c>
      <c r="D116" s="216">
        <f>SUM(D117:D118)</f>
        <v>0</v>
      </c>
      <c r="E116" s="216">
        <f>SUM(E117:E118)</f>
        <v>14490000.002723664</v>
      </c>
      <c r="F116" s="216">
        <f>SUM(F117:F118)</f>
        <v>0</v>
      </c>
      <c r="G116" s="217">
        <f>SUM(D116:F116)</f>
        <v>14490000.002723664</v>
      </c>
    </row>
    <row r="117" spans="1:7">
      <c r="A117" s="230"/>
      <c r="B117" s="218" t="s">
        <v>26</v>
      </c>
      <c r="C117" s="192" t="s">
        <v>653</v>
      </c>
      <c r="D117" s="206">
        <f>+'EGR x PART GRAL (AUMENTOS)'!D64+'EGR x PART GRAL (AUMENTOS)'!D69+'EGR x PART GRAL (AUMENTOS)'!D72</f>
        <v>0</v>
      </c>
      <c r="E117" s="206">
        <f>+'EGR x PART GRAL (AUMENTOS)'!E64+'EGR x PART GRAL (AUMENTOS)'!E69+'EGR x PART GRAL (AUMENTOS)'!E72</f>
        <v>12263352.519166665</v>
      </c>
      <c r="F117" s="206">
        <f>+'EGR x PART GRAL (AUMENTOS)'!F64+'EGR x PART GRAL (AUMENTOS)'!F69+'EGR x PART GRAL (AUMENTOS)'!F72-'CAPITALIZACIÓN DE G.CORRIENTE'!L60</f>
        <v>0</v>
      </c>
      <c r="G117" s="217">
        <f>SUM(D117:F117)</f>
        <v>12263352.519166665</v>
      </c>
    </row>
    <row r="118" spans="1:7">
      <c r="A118" s="230"/>
      <c r="B118" s="218" t="s">
        <v>49</v>
      </c>
      <c r="C118" s="192" t="s">
        <v>654</v>
      </c>
      <c r="D118" s="206">
        <f>+'EGR x PART GRAL (AUMENTOS)'!D79+'EGR x PART GRAL (AUMENTOS)'!D83</f>
        <v>0</v>
      </c>
      <c r="E118" s="206">
        <f>+'EGR x PART GRAL (AUMENTOS)'!E79+'EGR x PART GRAL (AUMENTOS)'!E83</f>
        <v>2226647.4835569998</v>
      </c>
      <c r="F118" s="206">
        <f>+'EGR x PART GRAL (AUMENTOS)'!F79+'EGR x PART GRAL (AUMENTOS)'!F83-'CAPITALIZACIÓN DE G.CORRIENTE'!L61</f>
        <v>0</v>
      </c>
      <c r="G118" s="217">
        <f>SUM(D118:F118)</f>
        <v>2226647.4835569998</v>
      </c>
    </row>
    <row r="119" spans="1:7">
      <c r="A119" s="230"/>
      <c r="B119" s="218"/>
      <c r="C119" s="192"/>
      <c r="D119" s="206"/>
      <c r="E119" s="206"/>
      <c r="F119" s="206"/>
      <c r="G119" s="217"/>
    </row>
    <row r="120" spans="1:7">
      <c r="A120" s="230"/>
      <c r="B120" s="214" t="s">
        <v>64</v>
      </c>
      <c r="C120" s="232" t="s">
        <v>655</v>
      </c>
      <c r="D120" s="216">
        <f>+'EGR x PART GRAL (AUMENTOS)'!D91+'EGR x PART GRAL (AUMENTOS)'!D95+'EGR x PART GRAL (AUMENTOS)'!D100+'EGR x PART GRAL (AUMENTOS)'!D108+'EGR x PART GRAL (AUMENTOS)'!D117+'EGR x PART GRAL (AUMENTOS)'!D121+'EGR x PART GRAL (AUMENTOS)'!D124+'EGR x PART GRAL (AUMENTOS)'!D128+'EGR x PART GRAL (AUMENTOS)'!D142+'EGR x PART GRAL (AUMENTOS)'!D149+'EGR x PART GRAL (AUMENTOS)'!D159+'EGR x PART GRAL (AUMENTOS)'!D168+'EGR x PART GRAL (AUMENTOS)'!D172+'EGR x PART GRAL (AUMENTOS)'!D156</f>
        <v>1450000</v>
      </c>
      <c r="E120" s="216">
        <f>+'EGR x PART GRAL (AUMENTOS)'!E91+'EGR x PART GRAL (AUMENTOS)'!E95+'EGR x PART GRAL (AUMENTOS)'!E100+'EGR x PART GRAL (AUMENTOS)'!E108+'EGR x PART GRAL (AUMENTOS)'!E117+'EGR x PART GRAL (AUMENTOS)'!E121+'EGR x PART GRAL (AUMENTOS)'!E124+'EGR x PART GRAL (AUMENTOS)'!E128+'EGR x PART GRAL (AUMENTOS)'!E142+'EGR x PART GRAL (AUMENTOS)'!E149+'EGR x PART GRAL (AUMENTOS)'!E159+'EGR x PART GRAL (AUMENTOS)'!E168+'EGR x PART GRAL (AUMENTOS)'!E172+'EGR x PART GRAL (AUMENTOS)'!E156</f>
        <v>142867365</v>
      </c>
      <c r="F120" s="216">
        <f>+'EGR x PART GRAL (AUMENTOS)'!F91+'EGR x PART GRAL (AUMENTOS)'!F95+'EGR x PART GRAL (AUMENTOS)'!F100+'EGR x PART GRAL (AUMENTOS)'!F108+'EGR x PART GRAL (AUMENTOS)'!F117+'EGR x PART GRAL (AUMENTOS)'!F121+'EGR x PART GRAL (AUMENTOS)'!F124+'EGR x PART GRAL (AUMENTOS)'!F128+'EGR x PART GRAL (AUMENTOS)'!F142+'EGR x PART GRAL (AUMENTOS)'!F149+'EGR x PART GRAL (AUMENTOS)'!F159+'EGR x PART GRAL (AUMENTOS)'!F168+'EGR x PART GRAL (AUMENTOS)'!F172+'EGR x PART GRAL (AUMENTOS)'!F156-'CAPITALIZACIÓN DE G.CORRIENTE'!L63</f>
        <v>0</v>
      </c>
      <c r="G120" s="217">
        <f>SUM(D120:F120)</f>
        <v>144317365</v>
      </c>
    </row>
    <row r="121" spans="1:7">
      <c r="A121" s="230"/>
      <c r="B121" s="213"/>
      <c r="C121" s="192"/>
      <c r="D121" s="206"/>
      <c r="E121" s="206"/>
      <c r="F121" s="206"/>
      <c r="G121" s="217"/>
    </row>
    <row r="122" spans="1:7">
      <c r="A122" s="230"/>
      <c r="B122" s="213"/>
      <c r="C122" s="192"/>
      <c r="D122" s="206"/>
      <c r="E122" s="206"/>
      <c r="F122" s="206"/>
      <c r="G122" s="217"/>
    </row>
    <row r="123" spans="1:7" hidden="1">
      <c r="A123" s="231"/>
      <c r="B123" s="209">
        <v>1.2</v>
      </c>
      <c r="C123" s="84" t="s">
        <v>656</v>
      </c>
      <c r="D123" s="211">
        <f>SUM(D125:D126)</f>
        <v>0</v>
      </c>
      <c r="E123" s="211">
        <f>SUM(E125:E126)</f>
        <v>0</v>
      </c>
      <c r="F123" s="211">
        <f>SUM(F125:F126)</f>
        <v>0</v>
      </c>
      <c r="G123" s="212">
        <f>SUM(D123:F123)</f>
        <v>0</v>
      </c>
    </row>
    <row r="124" spans="1:7" hidden="1">
      <c r="A124" s="230"/>
      <c r="B124" s="213"/>
      <c r="C124" s="192"/>
      <c r="D124" s="206"/>
      <c r="E124" s="206"/>
      <c r="F124" s="206"/>
      <c r="G124" s="217"/>
    </row>
    <row r="125" spans="1:7" hidden="1">
      <c r="A125" s="230"/>
      <c r="B125" s="214" t="s">
        <v>547</v>
      </c>
      <c r="C125" s="232" t="s">
        <v>657</v>
      </c>
      <c r="D125" s="216">
        <f>+'EGR x PART GRAL (AUMENTOS)'!D186</f>
        <v>0</v>
      </c>
      <c r="E125" s="216">
        <f>+'EGR x PART GRAL (AUMENTOS)'!E186</f>
        <v>0</v>
      </c>
      <c r="F125" s="216">
        <f>+'EGR x PART GRAL (AUMENTOS)'!G186</f>
        <v>0</v>
      </c>
      <c r="G125" s="217">
        <f>SUM(D125:F125)</f>
        <v>0</v>
      </c>
    </row>
    <row r="126" spans="1:7" hidden="1">
      <c r="A126" s="230"/>
      <c r="B126" s="214" t="s">
        <v>658</v>
      </c>
      <c r="C126" s="232" t="s">
        <v>659</v>
      </c>
      <c r="D126" s="216">
        <v>0</v>
      </c>
      <c r="E126" s="216">
        <v>0</v>
      </c>
      <c r="F126" s="216">
        <v>0</v>
      </c>
      <c r="G126" s="217">
        <f>SUM(D126:F126)</f>
        <v>0</v>
      </c>
    </row>
    <row r="127" spans="1:7" hidden="1">
      <c r="A127" s="230"/>
      <c r="B127" s="213"/>
      <c r="C127" s="192"/>
      <c r="D127" s="206"/>
      <c r="E127" s="206"/>
      <c r="F127" s="206"/>
      <c r="G127" s="217"/>
    </row>
    <row r="128" spans="1:7" hidden="1">
      <c r="A128" s="230"/>
      <c r="B128" s="213"/>
      <c r="C128" s="192"/>
      <c r="D128" s="206"/>
      <c r="E128" s="206"/>
      <c r="F128" s="206"/>
      <c r="G128" s="217"/>
    </row>
    <row r="129" spans="1:7" hidden="1">
      <c r="A129" s="231"/>
      <c r="B129" s="209">
        <v>1.3</v>
      </c>
      <c r="C129" s="84" t="s">
        <v>185</v>
      </c>
      <c r="D129" s="211">
        <f>SUM(D131:D133)</f>
        <v>0</v>
      </c>
      <c r="E129" s="211">
        <f>SUM(E131:E133)</f>
        <v>0</v>
      </c>
      <c r="F129" s="211">
        <f>SUM(F131:F133)</f>
        <v>0</v>
      </c>
      <c r="G129" s="212">
        <f>SUM(D129:F129)</f>
        <v>0</v>
      </c>
    </row>
    <row r="130" spans="1:7" hidden="1">
      <c r="A130" s="230"/>
      <c r="B130" s="213"/>
      <c r="C130" s="192"/>
      <c r="D130" s="206"/>
      <c r="E130" s="206"/>
      <c r="F130" s="206"/>
      <c r="G130" s="217"/>
    </row>
    <row r="131" spans="1:7" ht="20.399999999999999" hidden="1">
      <c r="A131" s="230"/>
      <c r="B131" s="214" t="s">
        <v>374</v>
      </c>
      <c r="C131" s="233" t="s">
        <v>376</v>
      </c>
      <c r="D131" s="216">
        <f>+'EGR x PART GRAL (AUMENTOS)'!D140</f>
        <v>0</v>
      </c>
      <c r="E131" s="216">
        <f>+'EGR x PART GRAL (AUMENTOS)'!E213</f>
        <v>0</v>
      </c>
      <c r="F131" s="216">
        <f>+'EGR x PART GRAL (AUMENTOS)'!F213</f>
        <v>0</v>
      </c>
      <c r="G131" s="217">
        <f>SUM(D131:F131)</f>
        <v>0</v>
      </c>
    </row>
    <row r="132" spans="1:7" ht="20.399999999999999" hidden="1">
      <c r="A132" s="230"/>
      <c r="B132" s="214" t="s">
        <v>184</v>
      </c>
      <c r="C132" s="233" t="s">
        <v>660</v>
      </c>
      <c r="D132" s="216">
        <f>+'EGR x PART GRAL (AUMENTOS)'!D220+'EGR x PART GRAL (AUMENTOS)'!D223+'EGR x PART GRAL (AUMENTOS)'!D228</f>
        <v>0</v>
      </c>
      <c r="E132" s="216">
        <f>+'EGR x PART GRAL (AUMENTOS)'!E220+'EGR x PART GRAL (AUMENTOS)'!E223+'EGR x PART GRAL (AUMENTOS)'!E228+'EGR x PART GRAL (AUMENTOS)'!E218</f>
        <v>0</v>
      </c>
      <c r="F132" s="216">
        <f>+'EGR x PART GRAL (AUMENTOS)'!F220+'EGR x PART GRAL (AUMENTOS)'!F223+'EGR x PART GRAL (AUMENTOS)'!F228+'EGR x PART GRAL (AUMENTOS)'!F218</f>
        <v>0</v>
      </c>
      <c r="G132" s="217">
        <f>SUM(D132:F132)</f>
        <v>0</v>
      </c>
    </row>
    <row r="133" spans="1:7" ht="20.399999999999999" hidden="1">
      <c r="A133" s="230"/>
      <c r="B133" s="214" t="s">
        <v>661</v>
      </c>
      <c r="C133" s="233" t="s">
        <v>662</v>
      </c>
      <c r="D133" s="216">
        <v>0</v>
      </c>
      <c r="E133" s="216">
        <v>0</v>
      </c>
      <c r="F133" s="216">
        <v>0</v>
      </c>
      <c r="G133" s="217">
        <f>SUM(D133:F133)</f>
        <v>0</v>
      </c>
    </row>
    <row r="134" spans="1:7" hidden="1">
      <c r="A134" s="230"/>
      <c r="B134" s="213"/>
      <c r="C134" s="192"/>
      <c r="D134" s="206"/>
      <c r="E134" s="206"/>
      <c r="F134" s="206"/>
      <c r="G134" s="217"/>
    </row>
    <row r="135" spans="1:7" hidden="1">
      <c r="A135" s="230"/>
      <c r="B135" s="213"/>
      <c r="C135" s="192"/>
      <c r="D135" s="206"/>
      <c r="E135" s="206"/>
      <c r="F135" s="206"/>
      <c r="G135" s="217"/>
    </row>
    <row r="136" spans="1:7">
      <c r="A136" s="200">
        <v>2</v>
      </c>
      <c r="B136" s="200"/>
      <c r="C136" s="78" t="s">
        <v>663</v>
      </c>
      <c r="D136" s="202">
        <f>+D138+D146+D154</f>
        <v>1500000</v>
      </c>
      <c r="E136" s="202">
        <f>+E138+E146+E154</f>
        <v>64600000</v>
      </c>
      <c r="F136" s="202">
        <f>+F138+F146+F154</f>
        <v>111314270.50999999</v>
      </c>
      <c r="G136" s="203">
        <f>SUM(D136:F136)</f>
        <v>177414270.50999999</v>
      </c>
    </row>
    <row r="137" spans="1:7">
      <c r="A137" s="230"/>
      <c r="B137" s="213"/>
      <c r="C137" s="192"/>
      <c r="D137" s="206"/>
      <c r="E137" s="206"/>
      <c r="F137" s="206"/>
      <c r="G137" s="217"/>
    </row>
    <row r="138" spans="1:7">
      <c r="A138" s="231"/>
      <c r="B138" s="209">
        <v>2.1</v>
      </c>
      <c r="C138" s="84" t="s">
        <v>664</v>
      </c>
      <c r="D138" s="211">
        <f>SUM(D140:D144)</f>
        <v>0</v>
      </c>
      <c r="E138" s="211">
        <f>SUM(E140:E144)</f>
        <v>0</v>
      </c>
      <c r="F138" s="211">
        <f>SUM(F140:F144)</f>
        <v>104814270.50999999</v>
      </c>
      <c r="G138" s="212">
        <f>SUM(D138:F138)</f>
        <v>104814270.50999999</v>
      </c>
    </row>
    <row r="139" spans="1:7">
      <c r="A139" s="230"/>
      <c r="B139" s="213"/>
      <c r="C139" s="192"/>
      <c r="D139" s="206"/>
      <c r="E139" s="206"/>
      <c r="F139" s="206"/>
      <c r="G139" s="217"/>
    </row>
    <row r="140" spans="1:7" hidden="1">
      <c r="A140" s="230"/>
      <c r="B140" s="214" t="s">
        <v>414</v>
      </c>
      <c r="C140" s="232" t="s">
        <v>665</v>
      </c>
      <c r="D140" s="216">
        <v>0</v>
      </c>
      <c r="E140" s="216">
        <v>0</v>
      </c>
      <c r="F140" s="216">
        <f>+'EGR x PART GRAL (AUMENTOS)'!F129</f>
        <v>0</v>
      </c>
      <c r="G140" s="217">
        <f>SUM(D140:F140)</f>
        <v>0</v>
      </c>
    </row>
    <row r="141" spans="1:7">
      <c r="A141" s="230"/>
      <c r="B141" s="214" t="s">
        <v>229</v>
      </c>
      <c r="C141" s="232" t="s">
        <v>666</v>
      </c>
      <c r="D141" s="216">
        <f>+'EGR x PART GRAL (AUMENTOS)'!D203</f>
        <v>0</v>
      </c>
      <c r="E141" s="216">
        <f>+'EGR x PART GRAL (AUMENTOS)'!E203</f>
        <v>0</v>
      </c>
      <c r="F141" s="216">
        <f>+'EGR x PART GRAL (AUMENTOS)'!F202+'EGR x PART GRAL (AUMENTOS)'!F203+'CAPITALIZACIÓN DE G.CORRIENTE'!E53+'CAPITALIZACIÓN DE G.CORRIENTE'!F53</f>
        <v>60000000</v>
      </c>
      <c r="G141" s="217">
        <f>SUM(D141:F141)</f>
        <v>60000000</v>
      </c>
    </row>
    <row r="142" spans="1:7" hidden="1">
      <c r="A142" s="230"/>
      <c r="B142" s="214" t="s">
        <v>667</v>
      </c>
      <c r="C142" s="232" t="s">
        <v>668</v>
      </c>
      <c r="D142" s="216">
        <v>0</v>
      </c>
      <c r="E142" s="216">
        <v>0</v>
      </c>
      <c r="F142" s="216">
        <v>0</v>
      </c>
      <c r="G142" s="217">
        <f>SUM(D142:F142)</f>
        <v>0</v>
      </c>
    </row>
    <row r="143" spans="1:7">
      <c r="A143" s="230"/>
      <c r="B143" s="214" t="s">
        <v>173</v>
      </c>
      <c r="C143" s="232" t="s">
        <v>628</v>
      </c>
      <c r="D143" s="216">
        <f>+'EGR x PART GRAL (AUMENTOS)'!D204</f>
        <v>0</v>
      </c>
      <c r="E143" s="216">
        <f>+'EGR x PART GRAL (AUMENTOS)'!E204</f>
        <v>0</v>
      </c>
      <c r="F143" s="216">
        <f>+'EGR x PART GRAL (AUMENTOS)'!G204+'EGR x PART GRAL (AUMENTOS)'!F204+'CAPITALIZACIÓN DE G.CORRIENTE'!I53+'CAPITALIZACIÓN DE G.CORRIENTE'!J53</f>
        <v>44814270.509999998</v>
      </c>
      <c r="G143" s="217">
        <f>SUM(D143:F143)</f>
        <v>44814270.509999998</v>
      </c>
    </row>
    <row r="144" spans="1:7" hidden="1">
      <c r="A144" s="230"/>
      <c r="B144" s="214" t="s">
        <v>181</v>
      </c>
      <c r="C144" s="232" t="s">
        <v>669</v>
      </c>
      <c r="D144" s="216">
        <f>+'EGR x PART GRAL (AUMENTOS)'!D205</f>
        <v>0</v>
      </c>
      <c r="E144" s="216">
        <f>+'EGR x PART GRAL (AUMENTOS)'!E205</f>
        <v>0</v>
      </c>
      <c r="F144" s="216">
        <f>+'EGR x PART GRAL (AUMENTOS)'!G205+'EGR x PART GRAL (AUMENTOS)'!F205+'CAPITALIZACIÓN DE G.CORRIENTE'!K53</f>
        <v>0</v>
      </c>
      <c r="G144" s="217">
        <f>SUM(D144:F144)</f>
        <v>0</v>
      </c>
    </row>
    <row r="145" spans="1:7">
      <c r="A145" s="230"/>
      <c r="B145" s="213"/>
      <c r="C145" s="192"/>
      <c r="D145" s="206"/>
      <c r="E145" s="206"/>
      <c r="F145" s="206"/>
      <c r="G145" s="217"/>
    </row>
    <row r="146" spans="1:7">
      <c r="A146" s="231"/>
      <c r="B146" s="209">
        <v>2.2000000000000002</v>
      </c>
      <c r="C146" s="84" t="s">
        <v>670</v>
      </c>
      <c r="D146" s="211">
        <f>SUM(D148:D152)</f>
        <v>1500000</v>
      </c>
      <c r="E146" s="211">
        <f>SUM(E148:E152)</f>
        <v>64600000</v>
      </c>
      <c r="F146" s="211">
        <f>SUM(F148:F152)</f>
        <v>6500000</v>
      </c>
      <c r="G146" s="212">
        <f>SUM(D146:F146)</f>
        <v>72600000</v>
      </c>
    </row>
    <row r="147" spans="1:7">
      <c r="A147" s="230"/>
      <c r="B147" s="213"/>
      <c r="C147" s="192"/>
      <c r="D147" s="206"/>
      <c r="E147" s="206"/>
      <c r="F147" s="206"/>
      <c r="G147" s="217"/>
    </row>
    <row r="148" spans="1:7">
      <c r="A148" s="230"/>
      <c r="B148" s="214" t="s">
        <v>158</v>
      </c>
      <c r="C148" s="232" t="s">
        <v>671</v>
      </c>
      <c r="D148" s="216">
        <f>+'EGR x PART GRAL (AUMENTOS)'!D191</f>
        <v>1500000</v>
      </c>
      <c r="E148" s="216">
        <f>+'EGR x PART GRAL (AUMENTOS)'!E191</f>
        <v>64600000</v>
      </c>
      <c r="F148" s="216">
        <f>+'EGR x PART GRAL (AUMENTOS)'!G189+'EGR x PART GRAL (AUMENTOS)'!F191</f>
        <v>6500000</v>
      </c>
      <c r="G148" s="217">
        <f>SUM(D148:F148)</f>
        <v>72600000</v>
      </c>
    </row>
    <row r="149" spans="1:7" hidden="1">
      <c r="A149" s="230"/>
      <c r="B149" s="214" t="s">
        <v>672</v>
      </c>
      <c r="C149" s="232" t="s">
        <v>673</v>
      </c>
      <c r="D149" s="216">
        <v>0</v>
      </c>
      <c r="E149" s="216">
        <v>0</v>
      </c>
      <c r="F149" s="216">
        <v>0</v>
      </c>
      <c r="G149" s="217">
        <f>SUM(D149:F149)</f>
        <v>0</v>
      </c>
    </row>
    <row r="150" spans="1:7" hidden="1">
      <c r="A150" s="230"/>
      <c r="B150" s="214" t="s">
        <v>674</v>
      </c>
      <c r="C150" s="232" t="s">
        <v>675</v>
      </c>
      <c r="D150" s="216">
        <v>0</v>
      </c>
      <c r="E150" s="216">
        <v>0</v>
      </c>
      <c r="F150" s="216">
        <v>0</v>
      </c>
      <c r="G150" s="217">
        <f>SUM(D150:F150)</f>
        <v>0</v>
      </c>
    </row>
    <row r="151" spans="1:7" hidden="1">
      <c r="A151" s="230"/>
      <c r="B151" s="214" t="s">
        <v>178</v>
      </c>
      <c r="C151" s="232" t="s">
        <v>676</v>
      </c>
      <c r="D151" s="216">
        <f>+'EGR x PART GRAL (AUMENTOS)'!D208</f>
        <v>0</v>
      </c>
      <c r="E151" s="216">
        <f>+'EGR x PART GRAL (AUMENTOS)'!E208</f>
        <v>0</v>
      </c>
      <c r="F151" s="216">
        <f>+'EGR x PART GRAL (AUMENTOS)'!G208</f>
        <v>0</v>
      </c>
      <c r="G151" s="217">
        <f>SUM(D151:F151)</f>
        <v>0</v>
      </c>
    </row>
    <row r="152" spans="1:7" hidden="1">
      <c r="A152" s="230"/>
      <c r="B152" s="214" t="s">
        <v>295</v>
      </c>
      <c r="C152" s="232" t="s">
        <v>677</v>
      </c>
      <c r="D152" s="216">
        <v>0</v>
      </c>
      <c r="E152" s="216">
        <v>0</v>
      </c>
      <c r="F152" s="216">
        <v>0</v>
      </c>
      <c r="G152" s="217">
        <f>SUM(D152:F152)</f>
        <v>0</v>
      </c>
    </row>
    <row r="153" spans="1:7" hidden="1">
      <c r="A153" s="230"/>
      <c r="B153" s="214"/>
      <c r="C153" s="232"/>
      <c r="D153" s="206"/>
      <c r="E153" s="206"/>
      <c r="F153" s="206"/>
      <c r="G153" s="217"/>
    </row>
    <row r="154" spans="1:7" hidden="1">
      <c r="A154" s="231"/>
      <c r="B154" s="209">
        <v>2.2999999999999998</v>
      </c>
      <c r="C154" s="84" t="s">
        <v>523</v>
      </c>
      <c r="D154" s="211">
        <f>SUM(D156:D158)</f>
        <v>0</v>
      </c>
      <c r="E154" s="211">
        <f>SUM(E156:E158)</f>
        <v>0</v>
      </c>
      <c r="F154" s="211">
        <f>SUM(F156:F158)</f>
        <v>0</v>
      </c>
      <c r="G154" s="212">
        <f>SUM(D154:F154)</f>
        <v>0</v>
      </c>
    </row>
    <row r="155" spans="1:7" hidden="1">
      <c r="A155" s="230"/>
      <c r="B155" s="214"/>
      <c r="C155" s="232"/>
      <c r="D155" s="206"/>
      <c r="E155" s="206"/>
      <c r="F155" s="206"/>
      <c r="G155" s="217"/>
    </row>
    <row r="156" spans="1:7" ht="20.399999999999999" hidden="1">
      <c r="A156" s="230"/>
      <c r="B156" s="214" t="s">
        <v>678</v>
      </c>
      <c r="C156" s="233" t="s">
        <v>679</v>
      </c>
      <c r="D156" s="216">
        <v>0</v>
      </c>
      <c r="E156" s="216">
        <v>0</v>
      </c>
      <c r="F156" s="216">
        <v>0</v>
      </c>
      <c r="G156" s="217">
        <f>SUM(D156:F156)</f>
        <v>0</v>
      </c>
    </row>
    <row r="157" spans="1:7" ht="20.399999999999999" hidden="1">
      <c r="A157" s="230"/>
      <c r="B157" s="214" t="s">
        <v>524</v>
      </c>
      <c r="C157" s="233" t="s">
        <v>680</v>
      </c>
      <c r="D157" s="216">
        <f>+'EGR x PART GRAL (AUMENTOS)'!D236</f>
        <v>0</v>
      </c>
      <c r="E157" s="216">
        <f>+'EGR x PART GRAL (AUMENTOS)'!E236</f>
        <v>0</v>
      </c>
      <c r="F157" s="216">
        <f>+'EGR x PART GRAL (AUMENTOS)'!G236</f>
        <v>0</v>
      </c>
      <c r="G157" s="217">
        <f>SUM(D157:F157)</f>
        <v>0</v>
      </c>
    </row>
    <row r="158" spans="1:7" ht="20.399999999999999" hidden="1">
      <c r="A158" s="230"/>
      <c r="B158" s="214" t="s">
        <v>681</v>
      </c>
      <c r="C158" s="233" t="s">
        <v>682</v>
      </c>
      <c r="D158" s="216">
        <v>0</v>
      </c>
      <c r="E158" s="216">
        <v>0</v>
      </c>
      <c r="F158" s="216">
        <v>0</v>
      </c>
      <c r="G158" s="217">
        <f>SUM(D158:F158)</f>
        <v>0</v>
      </c>
    </row>
    <row r="159" spans="1:7" hidden="1">
      <c r="A159" s="230"/>
      <c r="B159" s="214"/>
      <c r="C159" s="232"/>
      <c r="D159" s="206"/>
      <c r="E159" s="206"/>
      <c r="F159" s="206"/>
      <c r="G159" s="217"/>
    </row>
    <row r="160" spans="1:7" hidden="1">
      <c r="A160" s="230"/>
      <c r="B160" s="214"/>
      <c r="C160" s="232"/>
      <c r="D160" s="206"/>
      <c r="E160" s="206"/>
      <c r="F160" s="206"/>
      <c r="G160" s="217"/>
    </row>
    <row r="161" spans="1:7" hidden="1">
      <c r="A161" s="200">
        <v>3</v>
      </c>
      <c r="B161" s="200"/>
      <c r="C161" s="78" t="s">
        <v>683</v>
      </c>
      <c r="D161" s="202">
        <f>+D163+D165+D167+D172</f>
        <v>0</v>
      </c>
      <c r="E161" s="202">
        <f>+E163+E165+E167+E172</f>
        <v>0</v>
      </c>
      <c r="F161" s="202">
        <f>+F163+F165+F167+F172</f>
        <v>0</v>
      </c>
      <c r="G161" s="203">
        <f>SUM(D161:F161)</f>
        <v>0</v>
      </c>
    </row>
    <row r="162" spans="1:7" hidden="1">
      <c r="A162" s="230"/>
      <c r="B162" s="214"/>
      <c r="C162" s="232"/>
      <c r="D162" s="206"/>
      <c r="E162" s="206"/>
      <c r="F162" s="206"/>
      <c r="G162" s="217"/>
    </row>
    <row r="163" spans="1:7" hidden="1">
      <c r="A163" s="231"/>
      <c r="B163" s="209">
        <v>3.1</v>
      </c>
      <c r="C163" s="84" t="s">
        <v>684</v>
      </c>
      <c r="D163" s="211">
        <v>0</v>
      </c>
      <c r="E163" s="211">
        <v>0</v>
      </c>
      <c r="F163" s="211">
        <v>0</v>
      </c>
      <c r="G163" s="212">
        <f>SUM(D163:F163)</f>
        <v>0</v>
      </c>
    </row>
    <row r="164" spans="1:7" hidden="1">
      <c r="A164" s="231"/>
      <c r="B164" s="209"/>
      <c r="C164" s="84"/>
      <c r="D164" s="211"/>
      <c r="E164" s="211"/>
      <c r="F164" s="211"/>
      <c r="G164" s="212"/>
    </row>
    <row r="165" spans="1:7" hidden="1">
      <c r="A165" s="231"/>
      <c r="B165" s="209">
        <v>3.2</v>
      </c>
      <c r="C165" s="84" t="s">
        <v>685</v>
      </c>
      <c r="D165" s="211">
        <v>0</v>
      </c>
      <c r="E165" s="211">
        <v>0</v>
      </c>
      <c r="F165" s="211">
        <v>0</v>
      </c>
      <c r="G165" s="212">
        <f>SUM(D165:F165)</f>
        <v>0</v>
      </c>
    </row>
    <row r="166" spans="1:7" hidden="1">
      <c r="A166" s="231"/>
      <c r="B166" s="209"/>
      <c r="C166" s="84"/>
      <c r="D166" s="211"/>
      <c r="E166" s="211"/>
      <c r="F166" s="211"/>
      <c r="G166" s="212"/>
    </row>
    <row r="167" spans="1:7" hidden="1">
      <c r="A167" s="231"/>
      <c r="B167" s="209">
        <v>3.3</v>
      </c>
      <c r="C167" s="84" t="s">
        <v>686</v>
      </c>
      <c r="D167" s="211">
        <f>SUM(D169:D170)</f>
        <v>0</v>
      </c>
      <c r="E167" s="211">
        <f>SUM(E169:E170)</f>
        <v>0</v>
      </c>
      <c r="F167" s="211">
        <f>SUM(F169:F170)</f>
        <v>0</v>
      </c>
      <c r="G167" s="212">
        <f>SUM(D167:F167)</f>
        <v>0</v>
      </c>
    </row>
    <row r="168" spans="1:7" hidden="1">
      <c r="A168" s="230"/>
      <c r="B168" s="209"/>
      <c r="C168" s="232"/>
      <c r="D168" s="206"/>
      <c r="E168" s="206"/>
      <c r="F168" s="206"/>
      <c r="G168" s="217"/>
    </row>
    <row r="169" spans="1:7" hidden="1">
      <c r="A169" s="230"/>
      <c r="B169" s="214" t="s">
        <v>687</v>
      </c>
      <c r="C169" s="232" t="s">
        <v>688</v>
      </c>
      <c r="D169" s="216">
        <v>0</v>
      </c>
      <c r="E169" s="216">
        <v>0</v>
      </c>
      <c r="F169" s="216">
        <v>0</v>
      </c>
      <c r="G169" s="217">
        <f>SUM(D169:F169)</f>
        <v>0</v>
      </c>
    </row>
    <row r="170" spans="1:7" hidden="1">
      <c r="A170" s="230"/>
      <c r="B170" s="214" t="s">
        <v>687</v>
      </c>
      <c r="C170" s="232" t="s">
        <v>689</v>
      </c>
      <c r="D170" s="216">
        <v>0</v>
      </c>
      <c r="E170" s="216">
        <v>0</v>
      </c>
      <c r="F170" s="216">
        <v>0</v>
      </c>
      <c r="G170" s="217">
        <f>SUM(D170:F170)</f>
        <v>0</v>
      </c>
    </row>
    <row r="171" spans="1:7" hidden="1">
      <c r="A171" s="230"/>
      <c r="B171" s="214"/>
      <c r="C171" s="232"/>
      <c r="D171" s="206"/>
      <c r="E171" s="206"/>
      <c r="F171" s="206"/>
      <c r="G171" s="217"/>
    </row>
    <row r="172" spans="1:7" hidden="1">
      <c r="A172" s="231"/>
      <c r="B172" s="209">
        <v>3.4</v>
      </c>
      <c r="C172" s="84" t="s">
        <v>690</v>
      </c>
      <c r="D172" s="211">
        <v>0</v>
      </c>
      <c r="E172" s="211">
        <v>0</v>
      </c>
      <c r="F172" s="211">
        <v>0</v>
      </c>
      <c r="G172" s="212">
        <f>SUM(D172:F172)</f>
        <v>0</v>
      </c>
    </row>
    <row r="173" spans="1:7" hidden="1">
      <c r="A173" s="230"/>
      <c r="B173" s="214"/>
      <c r="C173" s="232"/>
      <c r="D173" s="206"/>
      <c r="E173" s="206"/>
      <c r="F173" s="206"/>
      <c r="G173" s="217"/>
    </row>
    <row r="174" spans="1:7" hidden="1">
      <c r="A174" s="231"/>
      <c r="B174" s="209">
        <v>3.4</v>
      </c>
      <c r="C174" s="84" t="s">
        <v>690</v>
      </c>
      <c r="D174" s="211">
        <v>0</v>
      </c>
      <c r="E174" s="211">
        <v>0</v>
      </c>
      <c r="F174" s="211">
        <v>0</v>
      </c>
      <c r="G174" s="212">
        <f>SUM(D174:F174)</f>
        <v>0</v>
      </c>
    </row>
    <row r="175" spans="1:7" hidden="1">
      <c r="A175" s="230"/>
      <c r="B175" s="214"/>
      <c r="C175" s="232"/>
      <c r="D175" s="206"/>
      <c r="E175" s="206"/>
      <c r="F175" s="206"/>
      <c r="G175" s="217"/>
    </row>
    <row r="176" spans="1:7" hidden="1">
      <c r="A176" s="230"/>
      <c r="B176" s="213"/>
      <c r="C176" s="192"/>
      <c r="D176" s="206"/>
      <c r="E176" s="206"/>
      <c r="F176" s="206"/>
      <c r="G176" s="217"/>
    </row>
    <row r="177" spans="1:7" hidden="1">
      <c r="A177" s="200">
        <v>4</v>
      </c>
      <c r="B177" s="200"/>
      <c r="C177" s="78" t="s">
        <v>691</v>
      </c>
      <c r="D177" s="202">
        <v>0</v>
      </c>
      <c r="E177" s="202">
        <v>0</v>
      </c>
      <c r="F177" s="202">
        <v>0</v>
      </c>
      <c r="G177" s="203">
        <f>SUM(D177:F177)</f>
        <v>0</v>
      </c>
    </row>
    <row r="178" spans="1:7">
      <c r="A178" s="230"/>
      <c r="B178" s="213"/>
      <c r="C178" s="192"/>
      <c r="D178" s="220"/>
      <c r="E178" s="220"/>
      <c r="F178" s="220"/>
      <c r="G178" s="217"/>
    </row>
    <row r="179" spans="1:7">
      <c r="A179" s="234"/>
      <c r="B179" s="221"/>
      <c r="C179" s="235"/>
      <c r="D179" s="223"/>
      <c r="E179" s="223"/>
      <c r="F179" s="223"/>
      <c r="G179" s="224"/>
    </row>
  </sheetData>
  <mergeCells count="16">
    <mergeCell ref="A110:C110"/>
    <mergeCell ref="A99:G99"/>
    <mergeCell ref="A102:G102"/>
    <mergeCell ref="A103:G103"/>
    <mergeCell ref="A104:G104"/>
    <mergeCell ref="A109:C109"/>
    <mergeCell ref="A8:G8"/>
    <mergeCell ref="A13:C13"/>
    <mergeCell ref="A14:C14"/>
    <mergeCell ref="A97:G97"/>
    <mergeCell ref="A98:E98"/>
    <mergeCell ref="A1:G1"/>
    <mergeCell ref="A2:E2"/>
    <mergeCell ref="A3:G3"/>
    <mergeCell ref="A6:G6"/>
    <mergeCell ref="A7:G7"/>
  </mergeCells>
  <printOptions horizontalCentered="1"/>
  <pageMargins left="0.39370078740157483" right="0.39370078740157483" top="0.59055118110236227" bottom="0.39370078740157483" header="0.31496062992125984" footer="0.31496062992125984"/>
  <pageSetup firstPageNumber="16" orientation="landscape" useFirstPageNumber="1" verticalDpi="597" r:id="rId1"/>
  <headerFooter>
    <oddHeader>&amp;CPágina &amp;P</oddHeader>
  </headerFooter>
  <rowBreaks count="1" manualBreakCount="1">
    <brk id="95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66"/>
  <sheetViews>
    <sheetView showGridLines="0" topLeftCell="A39" zoomScaleNormal="100" zoomScaleSheetLayoutView="80" workbookViewId="0">
      <selection activeCell="R56" sqref="R56"/>
    </sheetView>
  </sheetViews>
  <sheetFormatPr baseColWidth="10" defaultColWidth="11.5546875" defaultRowHeight="13.2"/>
  <cols>
    <col min="1" max="1" width="3.5546875" style="64" customWidth="1"/>
    <col min="2" max="2" width="6.5546875" style="64" customWidth="1"/>
    <col min="3" max="3" width="23.109375" style="64" customWidth="1"/>
    <col min="4" max="4" width="15.109375" style="64" hidden="1" customWidth="1"/>
    <col min="5" max="8" width="18.5546875" style="64" hidden="1" customWidth="1"/>
    <col min="9" max="9" width="18.5546875" style="64" customWidth="1"/>
    <col min="10" max="10" width="18.5546875" style="64" hidden="1" customWidth="1"/>
    <col min="11" max="11" width="15" style="64" hidden="1" customWidth="1"/>
    <col min="12" max="12" width="16.33203125" style="64" customWidth="1"/>
    <col min="13" max="13" width="11.5546875" style="64"/>
    <col min="14" max="14" width="19.21875" style="64" customWidth="1"/>
    <col min="15" max="16384" width="11.5546875" style="64"/>
  </cols>
  <sheetData>
    <row r="1" spans="1:15" ht="15.6" hidden="1">
      <c r="A1" s="773" t="s">
        <v>16</v>
      </c>
      <c r="B1" s="773"/>
      <c r="C1" s="773"/>
      <c r="D1" s="773"/>
      <c r="E1" s="773"/>
      <c r="F1" s="773"/>
      <c r="G1" s="773"/>
      <c r="H1" s="773"/>
      <c r="I1" s="773"/>
      <c r="J1" s="773"/>
      <c r="K1" s="773"/>
      <c r="L1" s="773"/>
    </row>
    <row r="2" spans="1:15" hidden="1">
      <c r="A2" s="777"/>
      <c r="B2" s="777"/>
      <c r="C2" s="777"/>
      <c r="D2" s="777"/>
      <c r="E2" s="777"/>
      <c r="F2" s="777"/>
      <c r="G2" s="777"/>
      <c r="H2" s="777"/>
      <c r="I2" s="777"/>
      <c r="J2" s="777"/>
      <c r="K2" s="777"/>
      <c r="L2" s="777"/>
    </row>
    <row r="3" spans="1:15" ht="15.6" hidden="1">
      <c r="A3" s="769" t="str">
        <f>+'IND-ESTR-CLASIF '!A69:E69</f>
        <v>MODIFICACIÓN  Nº 02-2025</v>
      </c>
      <c r="B3" s="769"/>
      <c r="C3" s="769"/>
      <c r="D3" s="769"/>
      <c r="E3" s="769"/>
      <c r="F3" s="769"/>
      <c r="G3" s="769"/>
      <c r="H3" s="769"/>
      <c r="I3" s="769"/>
      <c r="J3" s="769"/>
      <c r="K3" s="769"/>
      <c r="L3" s="769"/>
    </row>
    <row r="4" spans="1:15" ht="15.6" hidden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</row>
    <row r="5" spans="1:15" ht="15.6" hidden="1">
      <c r="A5" s="66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</row>
    <row r="6" spans="1:15" hidden="1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1:15" hidden="1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</row>
    <row r="8" spans="1:15" ht="13.8" hidden="1">
      <c r="A8" s="778" t="s">
        <v>12</v>
      </c>
      <c r="B8" s="778"/>
      <c r="C8" s="778"/>
      <c r="D8" s="778"/>
      <c r="E8" s="778"/>
      <c r="F8" s="778"/>
      <c r="G8" s="778"/>
      <c r="H8" s="778"/>
      <c r="I8" s="778"/>
      <c r="J8" s="778"/>
      <c r="K8" s="778"/>
      <c r="L8" s="778"/>
    </row>
    <row r="9" spans="1:15" ht="13.8" hidden="1">
      <c r="A9" s="778" t="s">
        <v>760</v>
      </c>
      <c r="B9" s="778"/>
      <c r="C9" s="778"/>
      <c r="D9" s="778"/>
      <c r="E9" s="778"/>
      <c r="F9" s="778"/>
      <c r="G9" s="778"/>
      <c r="H9" s="778"/>
      <c r="I9" s="778"/>
      <c r="J9" s="778"/>
      <c r="K9" s="778"/>
      <c r="L9" s="778"/>
    </row>
    <row r="10" spans="1:15" ht="13.8" hidden="1">
      <c r="A10" s="778" t="s">
        <v>497</v>
      </c>
      <c r="B10" s="778"/>
      <c r="C10" s="778"/>
      <c r="D10" s="778"/>
      <c r="E10" s="778"/>
      <c r="F10" s="778"/>
      <c r="G10" s="778"/>
      <c r="H10" s="778"/>
      <c r="I10" s="778"/>
      <c r="J10" s="778"/>
      <c r="K10" s="778"/>
      <c r="L10" s="778"/>
    </row>
    <row r="11" spans="1:15" hidden="1">
      <c r="A11" s="67"/>
      <c r="B11" s="67"/>
      <c r="C11" s="68"/>
      <c r="D11" s="69"/>
      <c r="E11" s="69"/>
      <c r="F11" s="69"/>
      <c r="G11" s="69"/>
      <c r="H11" s="69"/>
      <c r="I11" s="69"/>
      <c r="J11" s="69"/>
      <c r="K11" s="69"/>
      <c r="L11" s="69"/>
    </row>
    <row r="12" spans="1:15" ht="24" hidden="1" customHeight="1">
      <c r="A12" s="766" t="s">
        <v>761</v>
      </c>
      <c r="B12" s="766"/>
      <c r="C12" s="766"/>
      <c r="D12" s="70" t="s">
        <v>675</v>
      </c>
      <c r="E12" s="766" t="s">
        <v>666</v>
      </c>
      <c r="F12" s="766"/>
      <c r="G12" s="766"/>
      <c r="H12" s="766"/>
      <c r="I12" s="779" t="s">
        <v>628</v>
      </c>
      <c r="J12" s="771"/>
      <c r="K12" s="70" t="s">
        <v>762</v>
      </c>
      <c r="L12" s="766" t="s">
        <v>503</v>
      </c>
    </row>
    <row r="13" spans="1:15" hidden="1">
      <c r="A13" s="766"/>
      <c r="B13" s="766"/>
      <c r="C13" s="766"/>
      <c r="D13" s="71" t="s">
        <v>610</v>
      </c>
      <c r="E13" s="71" t="s">
        <v>424</v>
      </c>
      <c r="F13" s="71" t="s">
        <v>430</v>
      </c>
      <c r="G13" s="71" t="s">
        <v>436</v>
      </c>
      <c r="H13" s="71" t="s">
        <v>442</v>
      </c>
      <c r="I13" s="71" t="s">
        <v>449</v>
      </c>
      <c r="J13" s="71" t="s">
        <v>763</v>
      </c>
      <c r="K13" s="71" t="s">
        <v>473</v>
      </c>
      <c r="L13" s="766"/>
    </row>
    <row r="14" spans="1:15" ht="45.6" hidden="1" customHeight="1">
      <c r="A14" s="766"/>
      <c r="B14" s="766"/>
      <c r="C14" s="766"/>
      <c r="D14" s="71" t="s">
        <v>609</v>
      </c>
      <c r="E14" s="71" t="s">
        <v>764</v>
      </c>
      <c r="F14" s="71" t="s">
        <v>429</v>
      </c>
      <c r="G14" s="71" t="s">
        <v>765</v>
      </c>
      <c r="H14" s="71" t="s">
        <v>766</v>
      </c>
      <c r="I14" s="71" t="s">
        <v>767</v>
      </c>
      <c r="J14" s="71" t="s">
        <v>454</v>
      </c>
      <c r="K14" s="71" t="s">
        <v>768</v>
      </c>
      <c r="L14" s="766"/>
    </row>
    <row r="15" spans="1:15" ht="33.6" hidden="1" customHeight="1">
      <c r="A15" s="780" t="s">
        <v>650</v>
      </c>
      <c r="B15" s="781"/>
      <c r="C15" s="782"/>
      <c r="D15" s="72">
        <f t="shared" ref="D15:K15" si="0">+D17</f>
        <v>0</v>
      </c>
      <c r="E15" s="72">
        <f t="shared" si="0"/>
        <v>0</v>
      </c>
      <c r="F15" s="716">
        <f t="shared" si="0"/>
        <v>0</v>
      </c>
      <c r="G15" s="716">
        <f t="shared" si="0"/>
        <v>0</v>
      </c>
      <c r="H15" s="716">
        <f t="shared" si="0"/>
        <v>0</v>
      </c>
      <c r="I15" s="716">
        <f t="shared" si="0"/>
        <v>0</v>
      </c>
      <c r="J15" s="716">
        <f t="shared" si="0"/>
        <v>0</v>
      </c>
      <c r="K15" s="716">
        <f t="shared" si="0"/>
        <v>0</v>
      </c>
      <c r="L15" s="716">
        <f>SUM(D15:K15)</f>
        <v>0</v>
      </c>
      <c r="N15" s="98"/>
      <c r="O15" s="98"/>
    </row>
    <row r="16" spans="1:15" hidden="1">
      <c r="A16" s="73"/>
      <c r="B16" s="74"/>
      <c r="C16" s="68"/>
      <c r="D16" s="75"/>
      <c r="E16" s="75"/>
      <c r="F16" s="75"/>
      <c r="G16" s="75"/>
      <c r="H16" s="75"/>
      <c r="I16" s="75"/>
      <c r="J16" s="75"/>
      <c r="K16" s="75"/>
      <c r="L16" s="101"/>
    </row>
    <row r="17" spans="1:14" hidden="1">
      <c r="A17" s="76">
        <v>1</v>
      </c>
      <c r="B17" s="77"/>
      <c r="C17" s="78" t="s">
        <v>651</v>
      </c>
      <c r="D17" s="79">
        <f t="shared" ref="D17:K17" si="1">+D19</f>
        <v>0</v>
      </c>
      <c r="E17" s="79">
        <f t="shared" si="1"/>
        <v>0</v>
      </c>
      <c r="F17" s="79">
        <f t="shared" si="1"/>
        <v>0</v>
      </c>
      <c r="G17" s="79">
        <f t="shared" si="1"/>
        <v>0</v>
      </c>
      <c r="H17" s="79">
        <f t="shared" si="1"/>
        <v>0</v>
      </c>
      <c r="I17" s="79">
        <f t="shared" si="1"/>
        <v>0</v>
      </c>
      <c r="J17" s="79">
        <f t="shared" si="1"/>
        <v>0</v>
      </c>
      <c r="K17" s="79">
        <f t="shared" si="1"/>
        <v>0</v>
      </c>
      <c r="L17" s="102">
        <f>SUM(D17:K17)</f>
        <v>0</v>
      </c>
      <c r="N17" s="98"/>
    </row>
    <row r="18" spans="1:14" hidden="1">
      <c r="A18" s="73"/>
      <c r="B18" s="80"/>
      <c r="C18" s="68"/>
      <c r="D18" s="81"/>
      <c r="E18" s="81"/>
      <c r="F18" s="81"/>
      <c r="G18" s="81"/>
      <c r="H18" s="81"/>
      <c r="I18" s="81"/>
      <c r="J18" s="81"/>
      <c r="K18" s="81"/>
      <c r="L18" s="103"/>
    </row>
    <row r="19" spans="1:14" hidden="1">
      <c r="A19" s="82"/>
      <c r="B19" s="83">
        <v>1.1000000000000001</v>
      </c>
      <c r="C19" s="84" t="s">
        <v>652</v>
      </c>
      <c r="D19" s="85">
        <f t="shared" ref="D19:K19" si="2">+D21+D25</f>
        <v>0</v>
      </c>
      <c r="E19" s="85">
        <f t="shared" si="2"/>
        <v>0</v>
      </c>
      <c r="F19" s="85">
        <f t="shared" si="2"/>
        <v>0</v>
      </c>
      <c r="G19" s="85">
        <f t="shared" si="2"/>
        <v>0</v>
      </c>
      <c r="H19" s="85">
        <f t="shared" si="2"/>
        <v>0</v>
      </c>
      <c r="I19" s="85">
        <f t="shared" si="2"/>
        <v>0</v>
      </c>
      <c r="J19" s="85">
        <f t="shared" si="2"/>
        <v>0</v>
      </c>
      <c r="K19" s="85">
        <f t="shared" si="2"/>
        <v>0</v>
      </c>
      <c r="L19" s="104">
        <f>SUM(D19:K19)</f>
        <v>0</v>
      </c>
    </row>
    <row r="20" spans="1:14" hidden="1">
      <c r="A20" s="73"/>
      <c r="B20" s="86"/>
      <c r="C20" s="78"/>
      <c r="D20" s="81"/>
      <c r="E20" s="81"/>
      <c r="F20" s="81"/>
      <c r="G20" s="81"/>
      <c r="H20" s="81"/>
      <c r="I20" s="81"/>
      <c r="J20" s="81"/>
      <c r="K20" s="81"/>
      <c r="L20" s="103"/>
      <c r="N20" s="98"/>
    </row>
    <row r="21" spans="1:14" hidden="1">
      <c r="A21" s="73"/>
      <c r="B21" s="87" t="s">
        <v>23</v>
      </c>
      <c r="C21" s="88" t="s">
        <v>25</v>
      </c>
      <c r="D21" s="89">
        <f t="shared" ref="D21:K21" si="3">SUM(D22:D23)</f>
        <v>0</v>
      </c>
      <c r="E21" s="89">
        <f t="shared" si="3"/>
        <v>0</v>
      </c>
      <c r="F21" s="89">
        <f t="shared" si="3"/>
        <v>0</v>
      </c>
      <c r="G21" s="89">
        <f t="shared" si="3"/>
        <v>0</v>
      </c>
      <c r="H21" s="89">
        <f t="shared" si="3"/>
        <v>0</v>
      </c>
      <c r="I21" s="89">
        <f t="shared" si="3"/>
        <v>0</v>
      </c>
      <c r="J21" s="89">
        <f t="shared" si="3"/>
        <v>0</v>
      </c>
      <c r="K21" s="89">
        <f t="shared" si="3"/>
        <v>0</v>
      </c>
      <c r="L21" s="105">
        <f>SUM(D21:K21)</f>
        <v>0</v>
      </c>
      <c r="N21" s="106"/>
    </row>
    <row r="22" spans="1:14" ht="16.2" hidden="1" customHeight="1">
      <c r="A22" s="73"/>
      <c r="B22" s="90" t="s">
        <v>26</v>
      </c>
      <c r="C22" s="68" t="s">
        <v>653</v>
      </c>
      <c r="D22" s="81">
        <v>0</v>
      </c>
      <c r="E22" s="81">
        <v>0</v>
      </c>
      <c r="F22" s="81">
        <v>0</v>
      </c>
      <c r="G22" s="81">
        <v>0</v>
      </c>
      <c r="H22" s="81">
        <v>0</v>
      </c>
      <c r="I22" s="81">
        <v>0</v>
      </c>
      <c r="J22" s="81">
        <v>0</v>
      </c>
      <c r="K22" s="81">
        <v>0</v>
      </c>
      <c r="L22" s="105">
        <f>SUM(D22:K22)</f>
        <v>0</v>
      </c>
      <c r="N22" s="98"/>
    </row>
    <row r="23" spans="1:14" ht="13.2" hidden="1" customHeight="1">
      <c r="A23" s="73"/>
      <c r="B23" s="90" t="s">
        <v>49</v>
      </c>
      <c r="C23" s="68" t="s">
        <v>654</v>
      </c>
      <c r="D23" s="81">
        <v>0</v>
      </c>
      <c r="E23" s="81">
        <v>0</v>
      </c>
      <c r="F23" s="81">
        <v>0</v>
      </c>
      <c r="G23" s="81">
        <v>0</v>
      </c>
      <c r="H23" s="81">
        <v>0</v>
      </c>
      <c r="I23" s="81">
        <v>0</v>
      </c>
      <c r="J23" s="81">
        <v>0</v>
      </c>
      <c r="K23" s="81">
        <v>0</v>
      </c>
      <c r="L23" s="105">
        <f>SUM(D23:K23)</f>
        <v>0</v>
      </c>
    </row>
    <row r="24" spans="1:14" hidden="1">
      <c r="A24" s="73"/>
      <c r="B24" s="90"/>
      <c r="C24" s="68"/>
      <c r="D24" s="81"/>
      <c r="E24" s="81"/>
      <c r="F24" s="81"/>
      <c r="G24" s="81"/>
      <c r="H24" s="81"/>
      <c r="I24" s="81"/>
      <c r="J24" s="81"/>
      <c r="K24" s="81"/>
      <c r="L24" s="105"/>
    </row>
    <row r="25" spans="1:14" ht="20.399999999999999" hidden="1">
      <c r="A25" s="73"/>
      <c r="B25" s="87" t="s">
        <v>64</v>
      </c>
      <c r="C25" s="91" t="s">
        <v>655</v>
      </c>
      <c r="D25" s="89">
        <v>0</v>
      </c>
      <c r="E25" s="89">
        <v>0</v>
      </c>
      <c r="F25" s="89">
        <v>0</v>
      </c>
      <c r="G25" s="89">
        <v>0</v>
      </c>
      <c r="H25" s="89">
        <v>0</v>
      </c>
      <c r="I25" s="89">
        <v>0</v>
      </c>
      <c r="J25" s="89">
        <v>0</v>
      </c>
      <c r="K25" s="89">
        <v>0</v>
      </c>
      <c r="L25" s="105">
        <f>SUM(D25:K25)</f>
        <v>0</v>
      </c>
    </row>
    <row r="26" spans="1:14" hidden="1">
      <c r="A26" s="73"/>
      <c r="B26" s="87"/>
      <c r="C26" s="88"/>
      <c r="D26" s="92"/>
      <c r="E26" s="92"/>
      <c r="F26" s="92"/>
      <c r="G26" s="92"/>
      <c r="H26" s="92"/>
      <c r="I26" s="92"/>
      <c r="J26" s="92"/>
      <c r="K26" s="92"/>
      <c r="L26" s="105"/>
    </row>
    <row r="27" spans="1:14" hidden="1">
      <c r="A27" s="93"/>
      <c r="B27" s="94"/>
      <c r="C27" s="95"/>
      <c r="D27" s="96"/>
      <c r="E27" s="96"/>
      <c r="F27" s="96"/>
      <c r="G27" s="96"/>
      <c r="H27" s="96"/>
      <c r="I27" s="96"/>
      <c r="J27" s="96"/>
      <c r="K27" s="96"/>
      <c r="L27" s="107"/>
    </row>
    <row r="28" spans="1:14" hidden="1"/>
    <row r="29" spans="1:14" hidden="1"/>
    <row r="30" spans="1:14" s="63" customFormat="1" ht="10.199999999999999" hidden="1">
      <c r="D30" s="97"/>
      <c r="E30" s="97"/>
      <c r="F30" s="97"/>
      <c r="G30" s="97"/>
      <c r="H30" s="97"/>
      <c r="I30" s="97"/>
      <c r="J30" s="97"/>
      <c r="K30" s="97"/>
    </row>
    <row r="31" spans="1:14" hidden="1">
      <c r="D31" s="98"/>
      <c r="E31" s="98"/>
      <c r="F31" s="98"/>
      <c r="G31" s="98"/>
    </row>
    <row r="32" spans="1:14" hidden="1"/>
    <row r="33" spans="1:12" hidden="1"/>
    <row r="34" spans="1:12" hidden="1"/>
    <row r="35" spans="1:12" hidden="1"/>
    <row r="36" spans="1:12" hidden="1"/>
    <row r="37" spans="1:12" hidden="1"/>
    <row r="38" spans="1:12" hidden="1"/>
    <row r="39" spans="1:12" ht="15.6">
      <c r="A39" s="773" t="s">
        <v>16</v>
      </c>
      <c r="B39" s="773"/>
      <c r="C39" s="773"/>
      <c r="D39" s="773"/>
      <c r="E39" s="773"/>
      <c r="F39" s="773"/>
      <c r="G39" s="773"/>
      <c r="H39" s="773"/>
      <c r="I39" s="773"/>
      <c r="J39" s="773"/>
      <c r="K39" s="773"/>
      <c r="L39" s="773"/>
    </row>
    <row r="40" spans="1:12">
      <c r="A40" s="777"/>
      <c r="B40" s="777"/>
      <c r="C40" s="777"/>
      <c r="D40" s="777"/>
      <c r="E40" s="777"/>
      <c r="F40" s="777"/>
      <c r="G40" s="777"/>
      <c r="H40" s="777"/>
      <c r="I40" s="777"/>
      <c r="J40" s="777"/>
      <c r="K40" s="777"/>
      <c r="L40" s="777"/>
    </row>
    <row r="41" spans="1:12" ht="15.6">
      <c r="A41" s="769" t="str">
        <f>+'IND-ESTR-CLASIF '!A69:E69</f>
        <v>MODIFICACIÓN  Nº 02-2025</v>
      </c>
      <c r="B41" s="769"/>
      <c r="C41" s="769"/>
      <c r="D41" s="769"/>
      <c r="E41" s="769"/>
      <c r="F41" s="769"/>
      <c r="G41" s="769"/>
      <c r="H41" s="769"/>
      <c r="I41" s="769"/>
      <c r="J41" s="769"/>
      <c r="K41" s="769"/>
      <c r="L41" s="769"/>
    </row>
    <row r="42" spans="1:12" ht="15.6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</row>
    <row r="43" spans="1:12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</row>
    <row r="44" spans="1:12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</row>
    <row r="45" spans="1:12" ht="13.8">
      <c r="A45" s="778" t="s">
        <v>12</v>
      </c>
      <c r="B45" s="778"/>
      <c r="C45" s="778"/>
      <c r="D45" s="778"/>
      <c r="E45" s="778"/>
      <c r="F45" s="778"/>
      <c r="G45" s="778"/>
      <c r="H45" s="778"/>
      <c r="I45" s="778"/>
      <c r="J45" s="778"/>
      <c r="K45" s="778"/>
      <c r="L45" s="778"/>
    </row>
    <row r="46" spans="1:12" ht="13.8">
      <c r="A46" s="778" t="s">
        <v>760</v>
      </c>
      <c r="B46" s="778"/>
      <c r="C46" s="778"/>
      <c r="D46" s="778"/>
      <c r="E46" s="778"/>
      <c r="F46" s="778"/>
      <c r="G46" s="778"/>
      <c r="H46" s="778"/>
      <c r="I46" s="778"/>
      <c r="J46" s="778"/>
      <c r="K46" s="778"/>
      <c r="L46" s="778"/>
    </row>
    <row r="47" spans="1:12" ht="13.8">
      <c r="A47" s="778" t="s">
        <v>638</v>
      </c>
      <c r="B47" s="778"/>
      <c r="C47" s="778"/>
      <c r="D47" s="778"/>
      <c r="E47" s="778"/>
      <c r="F47" s="778"/>
      <c r="G47" s="778"/>
      <c r="H47" s="778"/>
      <c r="I47" s="778"/>
      <c r="J47" s="778"/>
      <c r="K47" s="778"/>
      <c r="L47" s="778"/>
    </row>
    <row r="48" spans="1:12" ht="13.8">
      <c r="A48" s="729"/>
      <c r="B48" s="729"/>
      <c r="C48" s="729"/>
      <c r="D48" s="729"/>
      <c r="E48" s="729"/>
      <c r="F48" s="729"/>
      <c r="G48" s="729"/>
      <c r="H48" s="729"/>
      <c r="I48" s="729"/>
      <c r="J48" s="729"/>
      <c r="K48" s="729"/>
      <c r="L48" s="729"/>
    </row>
    <row r="49" spans="1:15">
      <c r="A49" s="67"/>
      <c r="B49" s="67"/>
      <c r="C49" s="68"/>
      <c r="D49" s="69"/>
      <c r="E49" s="69"/>
      <c r="F49" s="69"/>
      <c r="G49" s="69"/>
      <c r="H49" s="69"/>
      <c r="I49" s="69"/>
      <c r="J49" s="69"/>
      <c r="K49" s="69"/>
      <c r="L49" s="69"/>
    </row>
    <row r="50" spans="1:15" ht="24" customHeight="1">
      <c r="A50" s="766" t="s">
        <v>761</v>
      </c>
      <c r="B50" s="766"/>
      <c r="C50" s="766"/>
      <c r="D50" s="70" t="s">
        <v>675</v>
      </c>
      <c r="E50" s="766" t="s">
        <v>666</v>
      </c>
      <c r="F50" s="766"/>
      <c r="G50" s="766"/>
      <c r="H50" s="766"/>
      <c r="I50" s="779" t="s">
        <v>628</v>
      </c>
      <c r="J50" s="771"/>
      <c r="K50" s="70" t="s">
        <v>762</v>
      </c>
      <c r="L50" s="766" t="s">
        <v>503</v>
      </c>
    </row>
    <row r="51" spans="1:15">
      <c r="A51" s="766"/>
      <c r="B51" s="766"/>
      <c r="C51" s="766"/>
      <c r="D51" s="71" t="s">
        <v>610</v>
      </c>
      <c r="E51" s="71" t="s">
        <v>424</v>
      </c>
      <c r="F51" s="71" t="s">
        <v>430</v>
      </c>
      <c r="G51" s="71" t="s">
        <v>436</v>
      </c>
      <c r="H51" s="71" t="s">
        <v>442</v>
      </c>
      <c r="I51" s="71" t="s">
        <v>449</v>
      </c>
      <c r="J51" s="71" t="s">
        <v>763</v>
      </c>
      <c r="K51" s="71" t="s">
        <v>473</v>
      </c>
      <c r="L51" s="766"/>
    </row>
    <row r="52" spans="1:15" ht="45.6" customHeight="1">
      <c r="A52" s="766"/>
      <c r="B52" s="766"/>
      <c r="C52" s="766"/>
      <c r="D52" s="71" t="s">
        <v>609</v>
      </c>
      <c r="E52" s="71" t="s">
        <v>764</v>
      </c>
      <c r="F52" s="71" t="s">
        <v>429</v>
      </c>
      <c r="G52" s="71" t="s">
        <v>765</v>
      </c>
      <c r="H52" s="71" t="s">
        <v>766</v>
      </c>
      <c r="I52" s="71" t="s">
        <v>767</v>
      </c>
      <c r="J52" s="71" t="s">
        <v>454</v>
      </c>
      <c r="K52" s="71" t="s">
        <v>768</v>
      </c>
      <c r="L52" s="766"/>
    </row>
    <row r="53" spans="1:15" ht="29.7" customHeight="1">
      <c r="A53" s="780" t="s">
        <v>650</v>
      </c>
      <c r="B53" s="781"/>
      <c r="C53" s="782"/>
      <c r="D53" s="72">
        <f t="shared" ref="D53:K53" si="4">+D55</f>
        <v>0</v>
      </c>
      <c r="E53" s="72">
        <f t="shared" si="4"/>
        <v>0</v>
      </c>
      <c r="F53" s="716">
        <f t="shared" si="4"/>
        <v>0</v>
      </c>
      <c r="G53" s="716">
        <f t="shared" si="4"/>
        <v>0</v>
      </c>
      <c r="H53" s="716">
        <f t="shared" si="4"/>
        <v>0</v>
      </c>
      <c r="I53" s="716">
        <f t="shared" si="4"/>
        <v>44814270.509999998</v>
      </c>
      <c r="J53" s="716">
        <f t="shared" si="4"/>
        <v>0</v>
      </c>
      <c r="K53" s="716">
        <f t="shared" si="4"/>
        <v>0</v>
      </c>
      <c r="L53" s="716">
        <f>SUM(D53:K53)</f>
        <v>44814270.509999998</v>
      </c>
      <c r="N53" s="98"/>
      <c r="O53" s="98"/>
    </row>
    <row r="54" spans="1:15">
      <c r="A54" s="74"/>
      <c r="B54" s="74"/>
      <c r="C54" s="99"/>
      <c r="D54" s="75"/>
      <c r="E54" s="75"/>
      <c r="F54" s="75"/>
      <c r="G54" s="75"/>
      <c r="H54" s="75"/>
      <c r="I54" s="75"/>
      <c r="J54" s="75"/>
      <c r="K54" s="75"/>
      <c r="L54" s="108"/>
    </row>
    <row r="55" spans="1:15">
      <c r="A55" s="77">
        <v>1</v>
      </c>
      <c r="B55" s="77"/>
      <c r="C55" s="78" t="s">
        <v>651</v>
      </c>
      <c r="D55" s="79">
        <f t="shared" ref="D55:K55" si="5">+D57</f>
        <v>0</v>
      </c>
      <c r="E55" s="79">
        <f t="shared" si="5"/>
        <v>0</v>
      </c>
      <c r="F55" s="79">
        <f t="shared" si="5"/>
        <v>0</v>
      </c>
      <c r="G55" s="79">
        <f t="shared" si="5"/>
        <v>0</v>
      </c>
      <c r="H55" s="79">
        <f t="shared" si="5"/>
        <v>0</v>
      </c>
      <c r="I55" s="79">
        <f t="shared" si="5"/>
        <v>44814270.509999998</v>
      </c>
      <c r="J55" s="79">
        <f t="shared" si="5"/>
        <v>0</v>
      </c>
      <c r="K55" s="79">
        <f t="shared" si="5"/>
        <v>0</v>
      </c>
      <c r="L55" s="109">
        <f>SUM(D55:K55)</f>
        <v>44814270.509999998</v>
      </c>
      <c r="N55" s="98"/>
    </row>
    <row r="56" spans="1:15">
      <c r="A56" s="80"/>
      <c r="B56" s="80"/>
      <c r="C56" s="68"/>
      <c r="D56" s="81"/>
      <c r="E56" s="81"/>
      <c r="F56" s="81"/>
      <c r="G56" s="81"/>
      <c r="H56" s="81"/>
      <c r="I56" s="81"/>
      <c r="J56" s="81"/>
      <c r="K56" s="81"/>
      <c r="L56" s="101"/>
    </row>
    <row r="57" spans="1:15">
      <c r="A57" s="100"/>
      <c r="B57" s="83">
        <v>1.1000000000000001</v>
      </c>
      <c r="C57" s="84" t="s">
        <v>652</v>
      </c>
      <c r="D57" s="85">
        <f t="shared" ref="D57:K57" si="6">+D59+D63</f>
        <v>0</v>
      </c>
      <c r="E57" s="85">
        <f t="shared" si="6"/>
        <v>0</v>
      </c>
      <c r="F57" s="85">
        <f t="shared" si="6"/>
        <v>0</v>
      </c>
      <c r="G57" s="85">
        <f t="shared" si="6"/>
        <v>0</v>
      </c>
      <c r="H57" s="85">
        <f t="shared" si="6"/>
        <v>0</v>
      </c>
      <c r="I57" s="85">
        <f t="shared" si="6"/>
        <v>44814270.509999998</v>
      </c>
      <c r="J57" s="85">
        <f t="shared" si="6"/>
        <v>0</v>
      </c>
      <c r="K57" s="85">
        <f t="shared" si="6"/>
        <v>0</v>
      </c>
      <c r="L57" s="110">
        <f>SUM(D57:K57)</f>
        <v>44814270.509999998</v>
      </c>
    </row>
    <row r="58" spans="1:15">
      <c r="A58" s="80"/>
      <c r="B58" s="86"/>
      <c r="C58" s="78"/>
      <c r="D58" s="81"/>
      <c r="E58" s="81"/>
      <c r="F58" s="81"/>
      <c r="G58" s="81"/>
      <c r="H58" s="81"/>
      <c r="I58" s="81"/>
      <c r="J58" s="81"/>
      <c r="K58" s="81"/>
      <c r="L58" s="101"/>
      <c r="N58" s="98"/>
    </row>
    <row r="59" spans="1:15" hidden="1">
      <c r="A59" s="80"/>
      <c r="B59" s="87" t="s">
        <v>23</v>
      </c>
      <c r="C59" s="88" t="s">
        <v>25</v>
      </c>
      <c r="D59" s="89">
        <f t="shared" ref="D59:K59" si="7">SUM(D60:D61)</f>
        <v>0</v>
      </c>
      <c r="E59" s="89">
        <f t="shared" si="7"/>
        <v>0</v>
      </c>
      <c r="F59" s="89">
        <f t="shared" si="7"/>
        <v>0</v>
      </c>
      <c r="G59" s="89">
        <f t="shared" si="7"/>
        <v>0</v>
      </c>
      <c r="H59" s="89">
        <f t="shared" si="7"/>
        <v>0</v>
      </c>
      <c r="I59" s="89">
        <f t="shared" si="7"/>
        <v>0</v>
      </c>
      <c r="J59" s="89">
        <f t="shared" si="7"/>
        <v>0</v>
      </c>
      <c r="K59" s="89">
        <f t="shared" si="7"/>
        <v>0</v>
      </c>
      <c r="L59" s="111">
        <f>SUM(D59:K59)</f>
        <v>0</v>
      </c>
      <c r="N59" s="106"/>
    </row>
    <row r="60" spans="1:15" ht="16.2" hidden="1" customHeight="1">
      <c r="A60" s="80"/>
      <c r="B60" s="90" t="s">
        <v>26</v>
      </c>
      <c r="C60" s="68" t="s">
        <v>653</v>
      </c>
      <c r="D60" s="81">
        <v>0</v>
      </c>
      <c r="E60" s="81">
        <v>0</v>
      </c>
      <c r="F60" s="81">
        <v>0</v>
      </c>
      <c r="G60" s="81">
        <v>0</v>
      </c>
      <c r="H60" s="81">
        <v>0</v>
      </c>
      <c r="I60" s="81">
        <v>0</v>
      </c>
      <c r="J60" s="81">
        <v>0</v>
      </c>
      <c r="K60" s="81">
        <v>0</v>
      </c>
      <c r="L60" s="111">
        <f>SUM(D60:K60)</f>
        <v>0</v>
      </c>
      <c r="N60" s="112"/>
    </row>
    <row r="61" spans="1:15" ht="13.2" hidden="1" customHeight="1">
      <c r="A61" s="80"/>
      <c r="B61" s="90" t="s">
        <v>49</v>
      </c>
      <c r="C61" s="68" t="s">
        <v>654</v>
      </c>
      <c r="D61" s="81">
        <v>0</v>
      </c>
      <c r="E61" s="81">
        <v>0</v>
      </c>
      <c r="F61" s="81">
        <v>0</v>
      </c>
      <c r="G61" s="81">
        <v>0</v>
      </c>
      <c r="H61" s="81">
        <v>0</v>
      </c>
      <c r="I61" s="81">
        <v>0</v>
      </c>
      <c r="J61" s="81">
        <v>0</v>
      </c>
      <c r="K61" s="81">
        <v>0</v>
      </c>
      <c r="L61" s="111">
        <f>SUM(D61:K61)</f>
        <v>0</v>
      </c>
    </row>
    <row r="62" spans="1:15" hidden="1">
      <c r="A62" s="80"/>
      <c r="B62" s="90"/>
      <c r="C62" s="68"/>
      <c r="D62" s="81"/>
      <c r="E62" s="81"/>
      <c r="F62" s="81"/>
      <c r="G62" s="81"/>
      <c r="H62" s="81"/>
      <c r="I62" s="81"/>
      <c r="J62" s="81"/>
      <c r="K62" s="81"/>
      <c r="L62" s="111"/>
    </row>
    <row r="63" spans="1:15" ht="20.399999999999999">
      <c r="A63" s="80"/>
      <c r="B63" s="87" t="s">
        <v>64</v>
      </c>
      <c r="C63" s="91" t="s">
        <v>655</v>
      </c>
      <c r="D63" s="89">
        <v>0</v>
      </c>
      <c r="E63" s="89">
        <v>0</v>
      </c>
      <c r="F63" s="89">
        <v>0</v>
      </c>
      <c r="G63" s="89">
        <v>0</v>
      </c>
      <c r="H63" s="89">
        <v>0</v>
      </c>
      <c r="I63" s="89">
        <v>44814270.509999998</v>
      </c>
      <c r="J63" s="89">
        <v>0</v>
      </c>
      <c r="K63" s="89">
        <v>0</v>
      </c>
      <c r="L63" s="111">
        <f>SUM(D63:K63)</f>
        <v>44814270.509999998</v>
      </c>
    </row>
    <row r="64" spans="1:15">
      <c r="A64" s="80"/>
      <c r="B64" s="87"/>
      <c r="C64" s="88"/>
      <c r="D64" s="92"/>
      <c r="E64" s="92"/>
      <c r="F64" s="92"/>
      <c r="G64" s="92"/>
      <c r="H64" s="92"/>
      <c r="I64" s="92"/>
      <c r="J64" s="92"/>
      <c r="K64" s="92"/>
      <c r="L64" s="111"/>
    </row>
    <row r="65" spans="1:14">
      <c r="A65" s="94"/>
      <c r="B65" s="94"/>
      <c r="C65" s="95"/>
      <c r="D65" s="96"/>
      <c r="E65" s="96"/>
      <c r="F65" s="96"/>
      <c r="G65" s="96"/>
      <c r="H65" s="96"/>
      <c r="I65" s="96"/>
      <c r="J65" s="96"/>
      <c r="K65" s="96"/>
      <c r="L65" s="107"/>
      <c r="N65" s="98"/>
    </row>
    <row r="66" spans="1:14">
      <c r="N66" s="98"/>
    </row>
  </sheetData>
  <mergeCells count="22">
    <mergeCell ref="E50:H50"/>
    <mergeCell ref="I50:J50"/>
    <mergeCell ref="A53:C53"/>
    <mergeCell ref="L12:L14"/>
    <mergeCell ref="L50:L52"/>
    <mergeCell ref="A50:C52"/>
    <mergeCell ref="A12:C14"/>
    <mergeCell ref="A40:L40"/>
    <mergeCell ref="A41:L41"/>
    <mergeCell ref="A45:L45"/>
    <mergeCell ref="A46:L46"/>
    <mergeCell ref="A47:L47"/>
    <mergeCell ref="A10:L10"/>
    <mergeCell ref="E12:H12"/>
    <mergeCell ref="I12:J12"/>
    <mergeCell ref="A15:C15"/>
    <mergeCell ref="A39:L39"/>
    <mergeCell ref="A1:L1"/>
    <mergeCell ref="A2:L2"/>
    <mergeCell ref="A3:L3"/>
    <mergeCell ref="A8:L8"/>
    <mergeCell ref="A9:L9"/>
  </mergeCells>
  <printOptions horizontalCentered="1"/>
  <pageMargins left="0.39370078740157483" right="0.39370078740157483" top="0.78740157480314965" bottom="0.39370078740157483" header="0.31496062992125984" footer="0.31496062992125984"/>
  <pageSetup firstPageNumber="18" orientation="portrait" useFirstPageNumber="1" verticalDpi="597" r:id="rId1"/>
  <headerFooter>
    <oddHeader>&amp;CPágina 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-0.249977111117893"/>
  </sheetPr>
  <dimension ref="A1:Y288"/>
  <sheetViews>
    <sheetView showGridLines="0" zoomScaleNormal="100" zoomScaleSheetLayoutView="90" workbookViewId="0">
      <pane ySplit="7" topLeftCell="A8" activePane="bottomLeft" state="frozen"/>
      <selection pane="bottomLeft" activeCell="Z134" sqref="Z134"/>
    </sheetView>
  </sheetViews>
  <sheetFormatPr baseColWidth="10" defaultColWidth="11.44140625" defaultRowHeight="11.4"/>
  <cols>
    <col min="1" max="1" width="7.88671875" style="118" customWidth="1"/>
    <col min="2" max="2" width="44.44140625" style="119" customWidth="1"/>
    <col min="3" max="3" width="13.77734375" style="120" customWidth="1"/>
    <col min="4" max="8" width="13.77734375" style="120" hidden="1" customWidth="1"/>
    <col min="9" max="17" width="14.5546875" style="120" hidden="1" customWidth="1"/>
    <col min="18" max="20" width="14.5546875" style="120" customWidth="1"/>
    <col min="21" max="22" width="13.6640625" style="120" hidden="1" customWidth="1"/>
    <col min="23" max="23" width="12.6640625" style="119" customWidth="1"/>
    <col min="24" max="24" width="12" style="119" customWidth="1"/>
    <col min="25" max="25" width="12.6640625" style="119" customWidth="1"/>
    <col min="26" max="16384" width="11.44140625" style="119"/>
  </cols>
  <sheetData>
    <row r="1" spans="1:25" ht="21">
      <c r="A1" s="783" t="s">
        <v>692</v>
      </c>
      <c r="B1" s="783"/>
      <c r="C1" s="783"/>
      <c r="D1" s="783"/>
      <c r="E1" s="783"/>
      <c r="F1" s="783"/>
      <c r="G1" s="783"/>
      <c r="H1" s="783"/>
      <c r="I1" s="783"/>
      <c r="J1" s="783"/>
      <c r="K1" s="783"/>
      <c r="L1" s="783"/>
      <c r="M1" s="783"/>
      <c r="N1" s="783"/>
      <c r="O1" s="783"/>
      <c r="P1" s="783"/>
      <c r="Q1" s="783"/>
      <c r="R1" s="783"/>
      <c r="S1" s="783"/>
      <c r="T1" s="783"/>
      <c r="U1" s="783"/>
      <c r="V1" s="783"/>
    </row>
    <row r="2" spans="1:25" ht="14.4" customHeight="1">
      <c r="A2" s="121"/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</row>
    <row r="3" spans="1:25" ht="14.4" customHeight="1">
      <c r="B3" s="121"/>
    </row>
    <row r="4" spans="1:25" ht="19.8" customHeight="1">
      <c r="A4" s="784" t="str">
        <f>+'IND-ESTR-CLASIF '!A69</f>
        <v>MODIFICACIÓN  Nº 02-2025</v>
      </c>
      <c r="B4" s="785"/>
      <c r="C4" s="785"/>
      <c r="D4" s="785"/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5"/>
      <c r="Q4" s="785"/>
      <c r="R4" s="785"/>
      <c r="S4" s="785"/>
      <c r="T4" s="785"/>
      <c r="U4" s="785"/>
      <c r="V4" s="786"/>
    </row>
    <row r="5" spans="1:25" ht="19.8" customHeight="1">
      <c r="A5" s="787" t="s">
        <v>693</v>
      </c>
      <c r="B5" s="788"/>
      <c r="C5" s="788"/>
      <c r="D5" s="788"/>
      <c r="E5" s="788"/>
      <c r="F5" s="788"/>
      <c r="G5" s="788"/>
      <c r="H5" s="788"/>
      <c r="I5" s="788"/>
      <c r="J5" s="788"/>
      <c r="K5" s="788"/>
      <c r="L5" s="788"/>
      <c r="M5" s="788"/>
      <c r="N5" s="788"/>
      <c r="O5" s="788"/>
      <c r="P5" s="788"/>
      <c r="Q5" s="788"/>
      <c r="R5" s="788"/>
      <c r="S5" s="788"/>
      <c r="T5" s="788"/>
      <c r="U5" s="788"/>
      <c r="V5" s="789"/>
    </row>
    <row r="6" spans="1:25" s="113" customFormat="1" ht="28.2" customHeight="1">
      <c r="A6" s="793" t="s">
        <v>694</v>
      </c>
      <c r="B6" s="795" t="s">
        <v>695</v>
      </c>
      <c r="C6" s="797" t="s">
        <v>265</v>
      </c>
      <c r="D6" s="123" t="s">
        <v>696</v>
      </c>
      <c r="E6" s="123" t="s">
        <v>697</v>
      </c>
      <c r="F6" s="123" t="s">
        <v>698</v>
      </c>
      <c r="G6" s="123" t="s">
        <v>699</v>
      </c>
      <c r="H6" s="123" t="s">
        <v>700</v>
      </c>
      <c r="I6" s="123" t="s">
        <v>701</v>
      </c>
      <c r="J6" s="140" t="s">
        <v>702</v>
      </c>
      <c r="K6" s="123" t="s">
        <v>703</v>
      </c>
      <c r="L6" s="123" t="s">
        <v>704</v>
      </c>
      <c r="M6" s="123" t="s">
        <v>705</v>
      </c>
      <c r="N6" s="123" t="s">
        <v>706</v>
      </c>
      <c r="O6" s="123" t="s">
        <v>707</v>
      </c>
      <c r="P6" s="123" t="s">
        <v>708</v>
      </c>
      <c r="Q6" s="123" t="s">
        <v>709</v>
      </c>
      <c r="R6" s="145" t="s">
        <v>710</v>
      </c>
      <c r="S6" s="123" t="s">
        <v>808</v>
      </c>
      <c r="T6" s="123" t="s">
        <v>711</v>
      </c>
      <c r="U6" s="123" t="s">
        <v>712</v>
      </c>
      <c r="V6" s="123" t="s">
        <v>713</v>
      </c>
    </row>
    <row r="7" spans="1:25">
      <c r="A7" s="794"/>
      <c r="B7" s="796"/>
      <c r="C7" s="798"/>
      <c r="D7" s="125" t="s">
        <v>714</v>
      </c>
      <c r="E7" s="125" t="s">
        <v>715</v>
      </c>
      <c r="F7" s="125" t="s">
        <v>716</v>
      </c>
      <c r="G7" s="125" t="s">
        <v>717</v>
      </c>
      <c r="H7" s="125" t="s">
        <v>718</v>
      </c>
      <c r="I7" s="125" t="s">
        <v>719</v>
      </c>
      <c r="J7" s="141" t="s">
        <v>720</v>
      </c>
      <c r="K7" s="125" t="s">
        <v>721</v>
      </c>
      <c r="L7" s="125" t="s">
        <v>722</v>
      </c>
      <c r="M7" s="125" t="s">
        <v>723</v>
      </c>
      <c r="N7" s="125" t="s">
        <v>724</v>
      </c>
      <c r="O7" s="125" t="s">
        <v>725</v>
      </c>
      <c r="P7" s="125" t="s">
        <v>726</v>
      </c>
      <c r="Q7" s="125" t="s">
        <v>727</v>
      </c>
      <c r="R7" s="146" t="s">
        <v>728</v>
      </c>
      <c r="S7" s="125" t="s">
        <v>809</v>
      </c>
      <c r="T7" s="125" t="s">
        <v>729</v>
      </c>
      <c r="U7" s="125" t="s">
        <v>730</v>
      </c>
      <c r="V7" s="125" t="s">
        <v>731</v>
      </c>
    </row>
    <row r="8" spans="1:25">
      <c r="A8" s="126"/>
      <c r="B8" s="127"/>
      <c r="C8" s="128"/>
      <c r="D8" s="128"/>
      <c r="E8" s="128"/>
      <c r="F8" s="128"/>
      <c r="G8" s="128"/>
      <c r="H8" s="128"/>
      <c r="I8" s="128"/>
      <c r="J8" s="142"/>
      <c r="K8" s="128"/>
      <c r="L8" s="128"/>
      <c r="M8" s="128"/>
      <c r="N8" s="128"/>
      <c r="O8" s="128"/>
      <c r="P8" s="128"/>
      <c r="Q8" s="147"/>
      <c r="R8" s="148"/>
      <c r="S8" s="128"/>
      <c r="T8" s="128"/>
      <c r="U8" s="128"/>
      <c r="V8" s="128"/>
      <c r="Y8" s="120"/>
    </row>
    <row r="9" spans="1:25" s="114" customFormat="1" ht="12" hidden="1">
      <c r="A9" s="129">
        <v>0</v>
      </c>
      <c r="B9" s="130" t="s">
        <v>25</v>
      </c>
      <c r="C9" s="131">
        <f t="shared" ref="C9:V9" si="0">+C11+C17+C22+C29+C33</f>
        <v>0</v>
      </c>
      <c r="D9" s="131">
        <f t="shared" ref="D9" si="1">+D11+D17+D22+D29+D33</f>
        <v>0</v>
      </c>
      <c r="E9" s="131">
        <f t="shared" si="0"/>
        <v>0</v>
      </c>
      <c r="F9" s="131">
        <f t="shared" si="0"/>
        <v>0</v>
      </c>
      <c r="G9" s="131">
        <f t="shared" si="0"/>
        <v>0</v>
      </c>
      <c r="H9" s="131">
        <f t="shared" si="0"/>
        <v>0</v>
      </c>
      <c r="I9" s="131">
        <f t="shared" si="0"/>
        <v>0</v>
      </c>
      <c r="J9" s="143">
        <f t="shared" si="0"/>
        <v>0</v>
      </c>
      <c r="K9" s="131">
        <f t="shared" si="0"/>
        <v>0</v>
      </c>
      <c r="L9" s="131">
        <f t="shared" ref="L9" si="2">+L11+L17+L22+L29+L33</f>
        <v>0</v>
      </c>
      <c r="M9" s="131">
        <f t="shared" si="0"/>
        <v>0</v>
      </c>
      <c r="N9" s="131">
        <f t="shared" si="0"/>
        <v>0</v>
      </c>
      <c r="O9" s="131">
        <f t="shared" si="0"/>
        <v>0</v>
      </c>
      <c r="P9" s="131">
        <f t="shared" si="0"/>
        <v>0</v>
      </c>
      <c r="Q9" s="149">
        <f t="shared" ref="Q9:S9" si="3">+Q11+Q17+Q22+Q29+Q33</f>
        <v>0</v>
      </c>
      <c r="R9" s="131">
        <f t="shared" si="3"/>
        <v>0</v>
      </c>
      <c r="S9" s="131">
        <f t="shared" si="3"/>
        <v>0</v>
      </c>
      <c r="T9" s="131">
        <f t="shared" si="0"/>
        <v>0</v>
      </c>
      <c r="U9" s="131">
        <f t="shared" si="0"/>
        <v>0</v>
      </c>
      <c r="V9" s="131">
        <f t="shared" si="0"/>
        <v>0</v>
      </c>
      <c r="Y9" s="120"/>
    </row>
    <row r="10" spans="1:25" hidden="1">
      <c r="A10" s="126"/>
      <c r="B10" s="132"/>
      <c r="C10" s="128"/>
      <c r="D10" s="128"/>
      <c r="E10" s="128"/>
      <c r="F10" s="128"/>
      <c r="G10" s="128"/>
      <c r="H10" s="128"/>
      <c r="I10" s="128"/>
      <c r="J10" s="142"/>
      <c r="K10" s="128"/>
      <c r="L10" s="128"/>
      <c r="M10" s="128"/>
      <c r="N10" s="128"/>
      <c r="O10" s="128"/>
      <c r="P10" s="128"/>
      <c r="Q10" s="147"/>
      <c r="R10" s="128"/>
      <c r="S10" s="128"/>
      <c r="T10" s="128"/>
      <c r="U10" s="128"/>
      <c r="V10" s="128"/>
      <c r="Y10" s="120"/>
    </row>
    <row r="11" spans="1:25" s="115" customFormat="1" ht="12" hidden="1">
      <c r="A11" s="133">
        <v>0.01</v>
      </c>
      <c r="B11" s="134" t="s">
        <v>732</v>
      </c>
      <c r="C11" s="135">
        <f t="shared" ref="C11:V11" si="4">SUM(C12:C15)</f>
        <v>0</v>
      </c>
      <c r="D11" s="135">
        <f t="shared" ref="D11" si="5">SUM(D12:D15)</f>
        <v>0</v>
      </c>
      <c r="E11" s="135">
        <f t="shared" si="4"/>
        <v>0</v>
      </c>
      <c r="F11" s="135">
        <f t="shared" si="4"/>
        <v>0</v>
      </c>
      <c r="G11" s="135">
        <f t="shared" si="4"/>
        <v>0</v>
      </c>
      <c r="H11" s="135">
        <f t="shared" si="4"/>
        <v>0</v>
      </c>
      <c r="I11" s="135">
        <f t="shared" si="4"/>
        <v>0</v>
      </c>
      <c r="J11" s="144">
        <f t="shared" si="4"/>
        <v>0</v>
      </c>
      <c r="K11" s="135">
        <f t="shared" si="4"/>
        <v>0</v>
      </c>
      <c r="L11" s="135">
        <f t="shared" ref="L11" si="6">SUM(L12:L15)</f>
        <v>0</v>
      </c>
      <c r="M11" s="135">
        <f t="shared" si="4"/>
        <v>0</v>
      </c>
      <c r="N11" s="135">
        <f t="shared" si="4"/>
        <v>0</v>
      </c>
      <c r="O11" s="135">
        <f t="shared" si="4"/>
        <v>0</v>
      </c>
      <c r="P11" s="135">
        <f t="shared" si="4"/>
        <v>0</v>
      </c>
      <c r="Q11" s="150">
        <f t="shared" ref="Q11" si="7">SUM(Q12:Q15)</f>
        <v>0</v>
      </c>
      <c r="R11" s="135">
        <f t="shared" ref="R11" si="8">SUM(R12:R15)</f>
        <v>0</v>
      </c>
      <c r="S11" s="135">
        <f t="shared" ref="S11" si="9">SUM(S12:S15)</f>
        <v>0</v>
      </c>
      <c r="T11" s="135">
        <f t="shared" si="4"/>
        <v>0</v>
      </c>
      <c r="U11" s="135">
        <f t="shared" si="4"/>
        <v>0</v>
      </c>
      <c r="V11" s="135">
        <f t="shared" si="4"/>
        <v>0</v>
      </c>
      <c r="Y11" s="120"/>
    </row>
    <row r="12" spans="1:25" hidden="1">
      <c r="A12" s="126" t="s">
        <v>29</v>
      </c>
      <c r="B12" s="127" t="s">
        <v>30</v>
      </c>
      <c r="C12" s="128">
        <f>SUM(E12:V12)</f>
        <v>0</v>
      </c>
      <c r="D12" s="128">
        <v>0</v>
      </c>
      <c r="E12" s="128">
        <v>0</v>
      </c>
      <c r="F12" s="128">
        <v>0</v>
      </c>
      <c r="G12" s="128">
        <v>0</v>
      </c>
      <c r="H12" s="128">
        <v>0</v>
      </c>
      <c r="I12" s="128">
        <v>0</v>
      </c>
      <c r="J12" s="142">
        <v>0</v>
      </c>
      <c r="K12" s="128">
        <v>0</v>
      </c>
      <c r="L12" s="128">
        <v>0</v>
      </c>
      <c r="M12" s="128">
        <v>0</v>
      </c>
      <c r="N12" s="128">
        <v>0</v>
      </c>
      <c r="O12" s="128">
        <v>0</v>
      </c>
      <c r="P12" s="128">
        <v>0</v>
      </c>
      <c r="Q12" s="147">
        <v>0</v>
      </c>
      <c r="R12" s="128">
        <v>0</v>
      </c>
      <c r="S12" s="128">
        <v>0</v>
      </c>
      <c r="T12" s="128">
        <v>0</v>
      </c>
      <c r="U12" s="128">
        <v>0</v>
      </c>
      <c r="V12" s="128">
        <v>0</v>
      </c>
      <c r="X12" s="120"/>
      <c r="Y12" s="120"/>
    </row>
    <row r="13" spans="1:25" hidden="1">
      <c r="A13" s="126" t="s">
        <v>31</v>
      </c>
      <c r="B13" s="127" t="s">
        <v>32</v>
      </c>
      <c r="C13" s="128">
        <f>SUM(E13:V13)</f>
        <v>0</v>
      </c>
      <c r="D13" s="128">
        <v>0</v>
      </c>
      <c r="E13" s="128">
        <v>0</v>
      </c>
      <c r="F13" s="128">
        <v>0</v>
      </c>
      <c r="G13" s="128">
        <v>0</v>
      </c>
      <c r="H13" s="128">
        <v>0</v>
      </c>
      <c r="I13" s="128">
        <v>0</v>
      </c>
      <c r="J13" s="142">
        <v>0</v>
      </c>
      <c r="K13" s="128">
        <v>0</v>
      </c>
      <c r="L13" s="128">
        <v>0</v>
      </c>
      <c r="M13" s="128">
        <v>0</v>
      </c>
      <c r="N13" s="128">
        <v>0</v>
      </c>
      <c r="O13" s="128">
        <v>0</v>
      </c>
      <c r="P13" s="128">
        <v>0</v>
      </c>
      <c r="Q13" s="147">
        <v>0</v>
      </c>
      <c r="R13" s="128">
        <v>0</v>
      </c>
      <c r="S13" s="128">
        <v>0</v>
      </c>
      <c r="T13" s="128">
        <v>0</v>
      </c>
      <c r="U13" s="128">
        <v>0</v>
      </c>
      <c r="V13" s="128">
        <v>0</v>
      </c>
      <c r="X13" s="120"/>
      <c r="Y13" s="120"/>
    </row>
    <row r="14" spans="1:25" hidden="1">
      <c r="A14" s="126" t="s">
        <v>33</v>
      </c>
      <c r="B14" s="127" t="s">
        <v>34</v>
      </c>
      <c r="C14" s="128">
        <f>SUM(E14:V14)</f>
        <v>0</v>
      </c>
      <c r="D14" s="128">
        <v>0</v>
      </c>
      <c r="E14" s="128">
        <v>0</v>
      </c>
      <c r="F14" s="128">
        <v>0</v>
      </c>
      <c r="G14" s="128">
        <v>0</v>
      </c>
      <c r="H14" s="128">
        <v>0</v>
      </c>
      <c r="I14" s="128">
        <v>0</v>
      </c>
      <c r="J14" s="142">
        <v>0</v>
      </c>
      <c r="K14" s="128">
        <v>0</v>
      </c>
      <c r="L14" s="128">
        <v>0</v>
      </c>
      <c r="M14" s="128">
        <v>0</v>
      </c>
      <c r="N14" s="128">
        <v>0</v>
      </c>
      <c r="O14" s="128">
        <v>0</v>
      </c>
      <c r="P14" s="128">
        <v>0</v>
      </c>
      <c r="Q14" s="147">
        <v>0</v>
      </c>
      <c r="R14" s="128">
        <v>0</v>
      </c>
      <c r="S14" s="128">
        <v>0</v>
      </c>
      <c r="T14" s="128">
        <v>0</v>
      </c>
      <c r="U14" s="128">
        <v>0</v>
      </c>
      <c r="V14" s="128">
        <v>0</v>
      </c>
      <c r="X14" s="120"/>
      <c r="Y14" s="120"/>
    </row>
    <row r="15" spans="1:25" hidden="1">
      <c r="A15" s="126" t="s">
        <v>733</v>
      </c>
      <c r="B15" s="127" t="s">
        <v>734</v>
      </c>
      <c r="C15" s="128">
        <f>SUM(E15:V15)</f>
        <v>0</v>
      </c>
      <c r="D15" s="128">
        <v>0</v>
      </c>
      <c r="E15" s="128">
        <v>0</v>
      </c>
      <c r="F15" s="128">
        <v>0</v>
      </c>
      <c r="G15" s="128">
        <v>0</v>
      </c>
      <c r="H15" s="128">
        <v>0</v>
      </c>
      <c r="I15" s="128">
        <v>0</v>
      </c>
      <c r="J15" s="142">
        <v>0</v>
      </c>
      <c r="K15" s="128">
        <v>0</v>
      </c>
      <c r="L15" s="128">
        <v>0</v>
      </c>
      <c r="M15" s="128">
        <v>0</v>
      </c>
      <c r="N15" s="128">
        <v>0</v>
      </c>
      <c r="O15" s="128">
        <v>0</v>
      </c>
      <c r="P15" s="128">
        <v>0</v>
      </c>
      <c r="Q15" s="147">
        <v>0</v>
      </c>
      <c r="R15" s="128">
        <v>0</v>
      </c>
      <c r="S15" s="128">
        <v>0</v>
      </c>
      <c r="T15" s="128">
        <v>0</v>
      </c>
      <c r="U15" s="128">
        <v>0</v>
      </c>
      <c r="V15" s="128">
        <v>0</v>
      </c>
      <c r="X15" s="120"/>
      <c r="Y15" s="120"/>
    </row>
    <row r="16" spans="1:25" hidden="1">
      <c r="A16" s="126"/>
      <c r="B16" s="127"/>
      <c r="C16" s="128"/>
      <c r="D16" s="128"/>
      <c r="E16" s="128"/>
      <c r="F16" s="128"/>
      <c r="G16" s="128"/>
      <c r="H16" s="128"/>
      <c r="I16" s="128"/>
      <c r="J16" s="142"/>
      <c r="K16" s="128"/>
      <c r="L16" s="128"/>
      <c r="M16" s="128"/>
      <c r="N16" s="128"/>
      <c r="O16" s="128"/>
      <c r="P16" s="128"/>
      <c r="Q16" s="147"/>
      <c r="R16" s="128"/>
      <c r="S16" s="128"/>
      <c r="T16" s="128"/>
      <c r="U16" s="128"/>
      <c r="V16" s="128"/>
      <c r="X16" s="120"/>
      <c r="Y16" s="120"/>
    </row>
    <row r="17" spans="1:25" s="115" customFormat="1" ht="12" hidden="1">
      <c r="A17" s="133">
        <v>0.02</v>
      </c>
      <c r="B17" s="134" t="s">
        <v>36</v>
      </c>
      <c r="C17" s="135">
        <f t="shared" ref="C17:V17" si="10">SUM(C18:C20)</f>
        <v>0</v>
      </c>
      <c r="D17" s="135">
        <f t="shared" ref="D17" si="11">SUM(D18:D20)</f>
        <v>0</v>
      </c>
      <c r="E17" s="135">
        <f t="shared" si="10"/>
        <v>0</v>
      </c>
      <c r="F17" s="135">
        <f t="shared" si="10"/>
        <v>0</v>
      </c>
      <c r="G17" s="135">
        <f t="shared" si="10"/>
        <v>0</v>
      </c>
      <c r="H17" s="135">
        <f t="shared" si="10"/>
        <v>0</v>
      </c>
      <c r="I17" s="135">
        <f t="shared" si="10"/>
        <v>0</v>
      </c>
      <c r="J17" s="144">
        <f t="shared" si="10"/>
        <v>0</v>
      </c>
      <c r="K17" s="135">
        <f t="shared" si="10"/>
        <v>0</v>
      </c>
      <c r="L17" s="135">
        <f t="shared" ref="L17" si="12">SUM(L18:L20)</f>
        <v>0</v>
      </c>
      <c r="M17" s="135">
        <f t="shared" si="10"/>
        <v>0</v>
      </c>
      <c r="N17" s="135">
        <f t="shared" si="10"/>
        <v>0</v>
      </c>
      <c r="O17" s="135">
        <f t="shared" si="10"/>
        <v>0</v>
      </c>
      <c r="P17" s="135">
        <f t="shared" si="10"/>
        <v>0</v>
      </c>
      <c r="Q17" s="150">
        <f t="shared" ref="Q17:S17" si="13">SUM(Q18:Q20)</f>
        <v>0</v>
      </c>
      <c r="R17" s="135">
        <f t="shared" si="13"/>
        <v>0</v>
      </c>
      <c r="S17" s="135">
        <f t="shared" si="13"/>
        <v>0</v>
      </c>
      <c r="T17" s="135">
        <f t="shared" si="10"/>
        <v>0</v>
      </c>
      <c r="U17" s="135">
        <f t="shared" si="10"/>
        <v>0</v>
      </c>
      <c r="V17" s="135">
        <f t="shared" si="10"/>
        <v>0</v>
      </c>
      <c r="X17" s="120"/>
      <c r="Y17" s="120"/>
    </row>
    <row r="18" spans="1:25" hidden="1">
      <c r="A18" s="126" t="s">
        <v>37</v>
      </c>
      <c r="B18" s="127" t="s">
        <v>38</v>
      </c>
      <c r="C18" s="128">
        <f>SUM(E18:O18)</f>
        <v>0</v>
      </c>
      <c r="D18" s="128">
        <v>0</v>
      </c>
      <c r="E18" s="128">
        <v>0</v>
      </c>
      <c r="F18" s="128">
        <v>0</v>
      </c>
      <c r="G18" s="128">
        <v>0</v>
      </c>
      <c r="H18" s="128">
        <v>0</v>
      </c>
      <c r="I18" s="128">
        <v>0</v>
      </c>
      <c r="J18" s="142">
        <v>0</v>
      </c>
      <c r="K18" s="128">
        <v>0</v>
      </c>
      <c r="L18" s="128">
        <v>0</v>
      </c>
      <c r="M18" s="128">
        <v>0</v>
      </c>
      <c r="N18" s="128">
        <v>0</v>
      </c>
      <c r="O18" s="128">
        <v>0</v>
      </c>
      <c r="P18" s="128">
        <v>0</v>
      </c>
      <c r="Q18" s="147">
        <v>0</v>
      </c>
      <c r="R18" s="128">
        <v>0</v>
      </c>
      <c r="S18" s="128">
        <v>0</v>
      </c>
      <c r="T18" s="128">
        <v>0</v>
      </c>
      <c r="U18" s="128">
        <v>0</v>
      </c>
      <c r="V18" s="128">
        <v>0</v>
      </c>
      <c r="X18" s="120"/>
      <c r="Y18" s="120"/>
    </row>
    <row r="19" spans="1:25" hidden="1">
      <c r="A19" s="126" t="s">
        <v>735</v>
      </c>
      <c r="B19" s="127" t="s">
        <v>736</v>
      </c>
      <c r="C19" s="128">
        <f>SUM(E19:O19)</f>
        <v>0</v>
      </c>
      <c r="D19" s="128">
        <v>0</v>
      </c>
      <c r="E19" s="128">
        <v>0</v>
      </c>
      <c r="F19" s="128">
        <v>0</v>
      </c>
      <c r="G19" s="128">
        <v>0</v>
      </c>
      <c r="H19" s="128">
        <v>0</v>
      </c>
      <c r="I19" s="128">
        <v>0</v>
      </c>
      <c r="J19" s="142">
        <v>0</v>
      </c>
      <c r="K19" s="128">
        <v>0</v>
      </c>
      <c r="L19" s="128">
        <v>0</v>
      </c>
      <c r="M19" s="128">
        <v>0</v>
      </c>
      <c r="N19" s="128">
        <v>0</v>
      </c>
      <c r="O19" s="128">
        <v>0</v>
      </c>
      <c r="P19" s="128">
        <v>0</v>
      </c>
      <c r="Q19" s="147">
        <v>0</v>
      </c>
      <c r="R19" s="128">
        <v>0</v>
      </c>
      <c r="S19" s="128">
        <v>0</v>
      </c>
      <c r="T19" s="128">
        <v>0</v>
      </c>
      <c r="U19" s="128">
        <v>0</v>
      </c>
      <c r="V19" s="128">
        <v>0</v>
      </c>
      <c r="X19" s="120"/>
      <c r="Y19" s="120"/>
    </row>
    <row r="20" spans="1:25" hidden="1">
      <c r="A20" s="126" t="s">
        <v>39</v>
      </c>
      <c r="B20" s="127" t="s">
        <v>40</v>
      </c>
      <c r="C20" s="128">
        <f>SUM(E20:U20)</f>
        <v>0</v>
      </c>
      <c r="D20" s="128">
        <v>0</v>
      </c>
      <c r="E20" s="128">
        <v>0</v>
      </c>
      <c r="F20" s="128">
        <v>0</v>
      </c>
      <c r="G20" s="128">
        <v>0</v>
      </c>
      <c r="H20" s="128">
        <v>0</v>
      </c>
      <c r="I20" s="128">
        <v>0</v>
      </c>
      <c r="J20" s="142">
        <v>0</v>
      </c>
      <c r="K20" s="128">
        <v>0</v>
      </c>
      <c r="L20" s="128">
        <v>0</v>
      </c>
      <c r="M20" s="128">
        <v>0</v>
      </c>
      <c r="N20" s="128">
        <v>0</v>
      </c>
      <c r="O20" s="128">
        <v>0</v>
      </c>
      <c r="P20" s="128">
        <v>0</v>
      </c>
      <c r="Q20" s="147">
        <v>0</v>
      </c>
      <c r="R20" s="128">
        <v>0</v>
      </c>
      <c r="S20" s="128">
        <v>0</v>
      </c>
      <c r="T20" s="128">
        <v>0</v>
      </c>
      <c r="U20" s="128">
        <v>0</v>
      </c>
      <c r="V20" s="128">
        <v>0</v>
      </c>
      <c r="X20" s="120"/>
      <c r="Y20" s="120"/>
    </row>
    <row r="21" spans="1:25" hidden="1">
      <c r="A21" s="126"/>
      <c r="B21" s="127"/>
      <c r="C21" s="128"/>
      <c r="D21" s="128"/>
      <c r="E21" s="128"/>
      <c r="F21" s="128"/>
      <c r="G21" s="128"/>
      <c r="H21" s="128"/>
      <c r="I21" s="128"/>
      <c r="J21" s="142"/>
      <c r="K21" s="128"/>
      <c r="L21" s="128"/>
      <c r="M21" s="128"/>
      <c r="N21" s="128"/>
      <c r="O21" s="128"/>
      <c r="P21" s="128"/>
      <c r="Q21" s="147"/>
      <c r="R21" s="128"/>
      <c r="S21" s="128"/>
      <c r="T21" s="128"/>
      <c r="U21" s="128"/>
      <c r="V21" s="128"/>
      <c r="X21" s="120"/>
      <c r="Y21" s="120"/>
    </row>
    <row r="22" spans="1:25" s="115" customFormat="1" ht="12" hidden="1">
      <c r="A22" s="133" t="s">
        <v>41</v>
      </c>
      <c r="B22" s="136" t="s">
        <v>42</v>
      </c>
      <c r="C22" s="135">
        <f t="shared" ref="C22:V22" si="14">SUM(C23:C27)</f>
        <v>0</v>
      </c>
      <c r="D22" s="135">
        <f t="shared" ref="D22" si="15">SUM(D23:D27)</f>
        <v>0</v>
      </c>
      <c r="E22" s="135">
        <f t="shared" si="14"/>
        <v>0</v>
      </c>
      <c r="F22" s="135">
        <f t="shared" si="14"/>
        <v>0</v>
      </c>
      <c r="G22" s="135">
        <f t="shared" si="14"/>
        <v>0</v>
      </c>
      <c r="H22" s="135">
        <f t="shared" si="14"/>
        <v>0</v>
      </c>
      <c r="I22" s="135">
        <f t="shared" si="14"/>
        <v>0</v>
      </c>
      <c r="J22" s="144">
        <f t="shared" si="14"/>
        <v>0</v>
      </c>
      <c r="K22" s="135">
        <f t="shared" si="14"/>
        <v>0</v>
      </c>
      <c r="L22" s="135">
        <f t="shared" ref="L22" si="16">SUM(L23:L27)</f>
        <v>0</v>
      </c>
      <c r="M22" s="135">
        <f t="shared" si="14"/>
        <v>0</v>
      </c>
      <c r="N22" s="135">
        <f t="shared" si="14"/>
        <v>0</v>
      </c>
      <c r="O22" s="135">
        <f t="shared" si="14"/>
        <v>0</v>
      </c>
      <c r="P22" s="135">
        <f t="shared" si="14"/>
        <v>0</v>
      </c>
      <c r="Q22" s="150">
        <f t="shared" ref="Q22:S22" si="17">SUM(Q23:Q27)</f>
        <v>0</v>
      </c>
      <c r="R22" s="135">
        <f t="shared" si="17"/>
        <v>0</v>
      </c>
      <c r="S22" s="135">
        <f t="shared" si="17"/>
        <v>0</v>
      </c>
      <c r="T22" s="135">
        <f t="shared" si="14"/>
        <v>0</v>
      </c>
      <c r="U22" s="135">
        <f t="shared" si="14"/>
        <v>0</v>
      </c>
      <c r="V22" s="135">
        <f t="shared" si="14"/>
        <v>0</v>
      </c>
      <c r="X22" s="120"/>
      <c r="Y22" s="120"/>
    </row>
    <row r="23" spans="1:25" hidden="1">
      <c r="A23" s="126" t="s">
        <v>43</v>
      </c>
      <c r="B23" s="127" t="s">
        <v>44</v>
      </c>
      <c r="C23" s="128">
        <f>SUM(E23:V23)</f>
        <v>0</v>
      </c>
      <c r="D23" s="128">
        <v>0</v>
      </c>
      <c r="E23" s="128">
        <v>0</v>
      </c>
      <c r="F23" s="128">
        <v>0</v>
      </c>
      <c r="G23" s="128">
        <v>0</v>
      </c>
      <c r="H23" s="128">
        <v>0</v>
      </c>
      <c r="I23" s="128"/>
      <c r="J23" s="142">
        <v>0</v>
      </c>
      <c r="K23" s="128">
        <v>0</v>
      </c>
      <c r="L23" s="128">
        <v>0</v>
      </c>
      <c r="M23" s="128">
        <v>0</v>
      </c>
      <c r="N23" s="128">
        <v>0</v>
      </c>
      <c r="O23" s="128">
        <v>0</v>
      </c>
      <c r="P23" s="128">
        <v>0</v>
      </c>
      <c r="Q23" s="147">
        <v>0</v>
      </c>
      <c r="R23" s="128">
        <v>0</v>
      </c>
      <c r="S23" s="128">
        <v>0</v>
      </c>
      <c r="T23" s="128">
        <v>0</v>
      </c>
      <c r="U23" s="128">
        <v>0</v>
      </c>
      <c r="V23" s="128">
        <v>0</v>
      </c>
      <c r="X23" s="120"/>
      <c r="Y23" s="120"/>
    </row>
    <row r="24" spans="1:25" hidden="1">
      <c r="A24" s="126" t="s">
        <v>227</v>
      </c>
      <c r="B24" s="127" t="s">
        <v>228</v>
      </c>
      <c r="C24" s="128">
        <f>SUM(E24:V24)</f>
        <v>0</v>
      </c>
      <c r="D24" s="128">
        <v>0</v>
      </c>
      <c r="E24" s="128">
        <v>0</v>
      </c>
      <c r="F24" s="128">
        <v>0</v>
      </c>
      <c r="G24" s="128">
        <v>0</v>
      </c>
      <c r="H24" s="128">
        <v>0</v>
      </c>
      <c r="I24" s="128">
        <v>0</v>
      </c>
      <c r="J24" s="142">
        <v>0</v>
      </c>
      <c r="K24" s="128">
        <v>0</v>
      </c>
      <c r="L24" s="128">
        <v>0</v>
      </c>
      <c r="M24" s="128">
        <v>0</v>
      </c>
      <c r="N24" s="128">
        <v>0</v>
      </c>
      <c r="O24" s="128">
        <v>0</v>
      </c>
      <c r="P24" s="128">
        <v>0</v>
      </c>
      <c r="Q24" s="147">
        <v>0</v>
      </c>
      <c r="R24" s="128">
        <v>0</v>
      </c>
      <c r="S24" s="128">
        <v>0</v>
      </c>
      <c r="T24" s="128">
        <v>0</v>
      </c>
      <c r="U24" s="128">
        <v>0</v>
      </c>
      <c r="V24" s="128">
        <v>0</v>
      </c>
      <c r="X24" s="120"/>
      <c r="Y24" s="120"/>
    </row>
    <row r="25" spans="1:25" hidden="1">
      <c r="A25" s="126" t="s">
        <v>45</v>
      </c>
      <c r="B25" s="127" t="s">
        <v>46</v>
      </c>
      <c r="C25" s="128">
        <f>SUM(E25:V25)</f>
        <v>0</v>
      </c>
      <c r="D25" s="128">
        <f t="shared" ref="D25" si="18">+(D11+D23+D24+D28)/12</f>
        <v>0</v>
      </c>
      <c r="E25" s="128">
        <f t="shared" ref="E25:V25" si="19">+(E11+E23+E24+E28)/12</f>
        <v>0</v>
      </c>
      <c r="F25" s="128">
        <f t="shared" si="19"/>
        <v>0</v>
      </c>
      <c r="G25" s="128">
        <f t="shared" si="19"/>
        <v>0</v>
      </c>
      <c r="H25" s="128">
        <f t="shared" si="19"/>
        <v>0</v>
      </c>
      <c r="I25" s="128">
        <v>0</v>
      </c>
      <c r="J25" s="142">
        <f t="shared" si="19"/>
        <v>0</v>
      </c>
      <c r="K25" s="128">
        <f t="shared" si="19"/>
        <v>0</v>
      </c>
      <c r="L25" s="128">
        <f t="shared" ref="L25" si="20">+(L11+L23+L24+L28)/12</f>
        <v>0</v>
      </c>
      <c r="M25" s="128">
        <v>0</v>
      </c>
      <c r="N25" s="128">
        <f t="shared" si="19"/>
        <v>0</v>
      </c>
      <c r="O25" s="128">
        <f>+(O11+O23+O24+O26+O27)/12</f>
        <v>0</v>
      </c>
      <c r="P25" s="128">
        <f t="shared" si="19"/>
        <v>0</v>
      </c>
      <c r="Q25" s="147">
        <f t="shared" ref="Q25:S25" si="21">+(Q11+Q23+Q24+Q28)/12</f>
        <v>0</v>
      </c>
      <c r="R25" s="128">
        <f t="shared" si="21"/>
        <v>0</v>
      </c>
      <c r="S25" s="128">
        <f t="shared" si="21"/>
        <v>0</v>
      </c>
      <c r="T25" s="128">
        <f t="shared" si="19"/>
        <v>0</v>
      </c>
      <c r="U25" s="128">
        <v>0</v>
      </c>
      <c r="V25" s="128">
        <f t="shared" si="19"/>
        <v>0</v>
      </c>
      <c r="X25" s="120"/>
      <c r="Y25" s="120"/>
    </row>
    <row r="26" spans="1:25" hidden="1">
      <c r="A26" s="126" t="s">
        <v>47</v>
      </c>
      <c r="B26" s="127" t="s">
        <v>48</v>
      </c>
      <c r="C26" s="128">
        <f>SUM(E26:V26)</f>
        <v>0</v>
      </c>
      <c r="D26" s="128">
        <v>0</v>
      </c>
      <c r="E26" s="128">
        <v>0</v>
      </c>
      <c r="F26" s="128">
        <v>0</v>
      </c>
      <c r="G26" s="128">
        <v>0</v>
      </c>
      <c r="H26" s="128">
        <v>0</v>
      </c>
      <c r="I26" s="128">
        <v>0</v>
      </c>
      <c r="J26" s="128">
        <v>0</v>
      </c>
      <c r="K26" s="128">
        <v>0</v>
      </c>
      <c r="L26" s="128">
        <v>0</v>
      </c>
      <c r="M26" s="128">
        <v>0</v>
      </c>
      <c r="N26" s="128">
        <v>0</v>
      </c>
      <c r="O26" s="128">
        <v>0</v>
      </c>
      <c r="P26" s="128">
        <v>0</v>
      </c>
      <c r="Q26" s="147">
        <v>0</v>
      </c>
      <c r="R26" s="128">
        <v>0</v>
      </c>
      <c r="S26" s="128">
        <v>0</v>
      </c>
      <c r="T26" s="128">
        <v>0</v>
      </c>
      <c r="U26" s="128">
        <v>0</v>
      </c>
      <c r="V26" s="128">
        <v>0</v>
      </c>
      <c r="X26" s="120"/>
      <c r="Y26" s="120"/>
    </row>
    <row r="27" spans="1:25" hidden="1">
      <c r="A27" s="126" t="s">
        <v>342</v>
      </c>
      <c r="B27" s="127" t="s">
        <v>343</v>
      </c>
      <c r="C27" s="128">
        <f>SUM(E27:V27)</f>
        <v>0</v>
      </c>
      <c r="D27" s="128">
        <v>0</v>
      </c>
      <c r="E27" s="128">
        <v>0</v>
      </c>
      <c r="F27" s="128">
        <v>0</v>
      </c>
      <c r="G27" s="128">
        <v>0</v>
      </c>
      <c r="H27" s="128">
        <v>0</v>
      </c>
      <c r="I27" s="128">
        <v>0</v>
      </c>
      <c r="J27" s="142">
        <v>0</v>
      </c>
      <c r="K27" s="128">
        <v>0</v>
      </c>
      <c r="L27" s="128">
        <v>0</v>
      </c>
      <c r="M27" s="128">
        <v>0</v>
      </c>
      <c r="N27" s="128">
        <v>0</v>
      </c>
      <c r="O27" s="128">
        <v>0</v>
      </c>
      <c r="P27" s="128">
        <v>0</v>
      </c>
      <c r="Q27" s="147">
        <v>0</v>
      </c>
      <c r="R27" s="128">
        <v>0</v>
      </c>
      <c r="S27" s="128">
        <v>0</v>
      </c>
      <c r="T27" s="128">
        <v>0</v>
      </c>
      <c r="U27" s="128">
        <v>0</v>
      </c>
      <c r="V27" s="128">
        <v>0</v>
      </c>
      <c r="X27" s="120"/>
      <c r="Y27" s="120"/>
    </row>
    <row r="28" spans="1:25" hidden="1">
      <c r="A28" s="126"/>
      <c r="B28" s="127"/>
      <c r="C28" s="128"/>
      <c r="D28" s="128"/>
      <c r="E28" s="128"/>
      <c r="F28" s="128"/>
      <c r="G28" s="128"/>
      <c r="H28" s="128"/>
      <c r="I28" s="128"/>
      <c r="J28" s="142"/>
      <c r="K28" s="128"/>
      <c r="L28" s="128"/>
      <c r="M28" s="128"/>
      <c r="N28" s="128"/>
      <c r="O28" s="128"/>
      <c r="P28" s="128"/>
      <c r="Q28" s="147"/>
      <c r="R28" s="128"/>
      <c r="S28" s="128"/>
      <c r="T28" s="128"/>
      <c r="U28" s="128"/>
      <c r="V28" s="128"/>
      <c r="X28" s="120"/>
      <c r="Y28" s="120"/>
    </row>
    <row r="29" spans="1:25" s="115" customFormat="1" ht="24" hidden="1">
      <c r="A29" s="133" t="s">
        <v>50</v>
      </c>
      <c r="B29" s="136" t="s">
        <v>737</v>
      </c>
      <c r="C29" s="135">
        <f>+C30+C31</f>
        <v>0</v>
      </c>
      <c r="D29" s="135">
        <f>+D30+D31</f>
        <v>0</v>
      </c>
      <c r="E29" s="135">
        <f>+E30+E31</f>
        <v>0</v>
      </c>
      <c r="F29" s="135">
        <f t="shared" ref="F29:V29" si="22">+F30+F31</f>
        <v>0</v>
      </c>
      <c r="G29" s="135">
        <f t="shared" si="22"/>
        <v>0</v>
      </c>
      <c r="H29" s="135">
        <f t="shared" si="22"/>
        <v>0</v>
      </c>
      <c r="I29" s="135">
        <f t="shared" si="22"/>
        <v>0</v>
      </c>
      <c r="J29" s="144">
        <f t="shared" si="22"/>
        <v>0</v>
      </c>
      <c r="K29" s="135">
        <f t="shared" si="22"/>
        <v>0</v>
      </c>
      <c r="L29" s="135">
        <f t="shared" ref="L29:N29" si="23">+L30+L31</f>
        <v>0</v>
      </c>
      <c r="M29" s="135">
        <f t="shared" si="23"/>
        <v>0</v>
      </c>
      <c r="N29" s="135">
        <f t="shared" si="23"/>
        <v>0</v>
      </c>
      <c r="O29" s="135">
        <f t="shared" si="22"/>
        <v>0</v>
      </c>
      <c r="P29" s="135">
        <f t="shared" si="22"/>
        <v>0</v>
      </c>
      <c r="Q29" s="150">
        <f t="shared" si="22"/>
        <v>0</v>
      </c>
      <c r="R29" s="135">
        <f t="shared" si="22"/>
        <v>0</v>
      </c>
      <c r="S29" s="135">
        <f t="shared" ref="S29" si="24">+S30+S31</f>
        <v>0</v>
      </c>
      <c r="T29" s="135">
        <f t="shared" si="22"/>
        <v>0</v>
      </c>
      <c r="U29" s="135">
        <f t="shared" si="22"/>
        <v>0</v>
      </c>
      <c r="V29" s="135">
        <f t="shared" si="22"/>
        <v>0</v>
      </c>
      <c r="X29" s="120"/>
      <c r="Y29" s="120"/>
    </row>
    <row r="30" spans="1:25" ht="22.8" hidden="1">
      <c r="A30" s="126" t="s">
        <v>52</v>
      </c>
      <c r="B30" s="137" t="s">
        <v>262</v>
      </c>
      <c r="C30" s="128">
        <f>SUM(E30:V30)</f>
        <v>0</v>
      </c>
      <c r="D30" s="128">
        <f t="shared" ref="D30" si="25">+(D11+D23+D24+D27)*9.25%</f>
        <v>0</v>
      </c>
      <c r="E30" s="128">
        <f t="shared" ref="E30:V30" si="26">+(E11+E23+E24+E27)*9.25%</f>
        <v>0</v>
      </c>
      <c r="F30" s="128">
        <f t="shared" si="26"/>
        <v>0</v>
      </c>
      <c r="G30" s="128">
        <f t="shared" si="26"/>
        <v>0</v>
      </c>
      <c r="H30" s="128">
        <f t="shared" si="26"/>
        <v>0</v>
      </c>
      <c r="I30" s="128">
        <v>0</v>
      </c>
      <c r="J30" s="142">
        <f t="shared" si="26"/>
        <v>0</v>
      </c>
      <c r="K30" s="128">
        <f t="shared" si="26"/>
        <v>0</v>
      </c>
      <c r="L30" s="128">
        <f t="shared" ref="L30" si="27">+(L11+L23+L24+L27)*9.25%</f>
        <v>0</v>
      </c>
      <c r="M30" s="128">
        <v>0</v>
      </c>
      <c r="N30" s="128">
        <f t="shared" si="26"/>
        <v>0</v>
      </c>
      <c r="O30" s="128">
        <f t="shared" si="26"/>
        <v>0</v>
      </c>
      <c r="P30" s="128">
        <f t="shared" si="26"/>
        <v>0</v>
      </c>
      <c r="Q30" s="147">
        <f t="shared" ref="Q30:S30" si="28">+(Q11+Q23+Q24+Q27)*9.25%</f>
        <v>0</v>
      </c>
      <c r="R30" s="128">
        <f t="shared" si="28"/>
        <v>0</v>
      </c>
      <c r="S30" s="128">
        <f t="shared" si="28"/>
        <v>0</v>
      </c>
      <c r="T30" s="128">
        <f t="shared" si="26"/>
        <v>0</v>
      </c>
      <c r="U30" s="128">
        <v>0</v>
      </c>
      <c r="V30" s="128">
        <f t="shared" si="26"/>
        <v>0</v>
      </c>
      <c r="X30" s="120"/>
      <c r="Y30" s="120"/>
    </row>
    <row r="31" spans="1:25" ht="24.6" hidden="1" customHeight="1">
      <c r="A31" s="126" t="s">
        <v>54</v>
      </c>
      <c r="B31" s="137" t="s">
        <v>55</v>
      </c>
      <c r="C31" s="128">
        <f>SUM(E31:V31)</f>
        <v>0</v>
      </c>
      <c r="D31" s="128">
        <f t="shared" ref="D31" si="29">+(D11+D23+D24+D27)*0.5%</f>
        <v>0</v>
      </c>
      <c r="E31" s="128">
        <f t="shared" ref="E31:V31" si="30">+(E11+E23+E24+E27)*0.5%</f>
        <v>0</v>
      </c>
      <c r="F31" s="128">
        <f t="shared" si="30"/>
        <v>0</v>
      </c>
      <c r="G31" s="128">
        <f t="shared" si="30"/>
        <v>0</v>
      </c>
      <c r="H31" s="128">
        <f t="shared" si="30"/>
        <v>0</v>
      </c>
      <c r="I31" s="128">
        <v>0</v>
      </c>
      <c r="J31" s="142">
        <f t="shared" si="30"/>
        <v>0</v>
      </c>
      <c r="K31" s="128">
        <f t="shared" si="30"/>
        <v>0</v>
      </c>
      <c r="L31" s="128">
        <f t="shared" ref="L31" si="31">+(L11+L23+L24+L27)*0.5%</f>
        <v>0</v>
      </c>
      <c r="M31" s="128">
        <v>0</v>
      </c>
      <c r="N31" s="128">
        <f t="shared" si="30"/>
        <v>0</v>
      </c>
      <c r="O31" s="128">
        <f t="shared" si="30"/>
        <v>0</v>
      </c>
      <c r="P31" s="128">
        <f t="shared" si="30"/>
        <v>0</v>
      </c>
      <c r="Q31" s="147">
        <f t="shared" ref="Q31:S31" si="32">+(Q11+Q23+Q24+Q27)*0.5%</f>
        <v>0</v>
      </c>
      <c r="R31" s="128">
        <f t="shared" si="32"/>
        <v>0</v>
      </c>
      <c r="S31" s="128">
        <f t="shared" si="32"/>
        <v>0</v>
      </c>
      <c r="T31" s="128">
        <f t="shared" si="30"/>
        <v>0</v>
      </c>
      <c r="U31" s="128">
        <v>0</v>
      </c>
      <c r="V31" s="128">
        <f t="shared" si="30"/>
        <v>0</v>
      </c>
    </row>
    <row r="32" spans="1:25" hidden="1">
      <c r="A32" s="126"/>
      <c r="B32" s="127"/>
      <c r="C32" s="128"/>
      <c r="D32" s="128"/>
      <c r="E32" s="128"/>
      <c r="F32" s="128"/>
      <c r="G32" s="128"/>
      <c r="H32" s="128"/>
      <c r="I32" s="128"/>
      <c r="J32" s="142"/>
      <c r="K32" s="128"/>
      <c r="L32" s="128"/>
      <c r="M32" s="128"/>
      <c r="N32" s="128">
        <f>+N33</f>
        <v>0</v>
      </c>
      <c r="O32" s="128"/>
      <c r="P32" s="128"/>
      <c r="Q32" s="147"/>
      <c r="R32" s="128"/>
      <c r="S32" s="128"/>
      <c r="T32" s="128"/>
      <c r="U32" s="128"/>
      <c r="V32" s="128"/>
    </row>
    <row r="33" spans="1:24" s="115" customFormat="1" ht="36" hidden="1">
      <c r="A33" s="133" t="s">
        <v>56</v>
      </c>
      <c r="B33" s="136" t="s">
        <v>738</v>
      </c>
      <c r="C33" s="135">
        <f t="shared" ref="C33:H33" si="33">+C34+C35+C36</f>
        <v>0</v>
      </c>
      <c r="D33" s="135">
        <f t="shared" si="33"/>
        <v>0</v>
      </c>
      <c r="E33" s="135">
        <f t="shared" si="33"/>
        <v>0</v>
      </c>
      <c r="F33" s="135">
        <f t="shared" si="33"/>
        <v>0</v>
      </c>
      <c r="G33" s="135">
        <f t="shared" si="33"/>
        <v>0</v>
      </c>
      <c r="H33" s="135">
        <f t="shared" si="33"/>
        <v>0</v>
      </c>
      <c r="I33" s="135">
        <f t="shared" ref="I33:V33" si="34">+I34+I35+I36</f>
        <v>0</v>
      </c>
      <c r="J33" s="144">
        <f t="shared" si="34"/>
        <v>0</v>
      </c>
      <c r="K33" s="135">
        <f t="shared" si="34"/>
        <v>0</v>
      </c>
      <c r="L33" s="135">
        <f t="shared" ref="L33:M33" si="35">+L34+L35+L36</f>
        <v>0</v>
      </c>
      <c r="M33" s="135">
        <f t="shared" si="35"/>
        <v>0</v>
      </c>
      <c r="N33" s="135">
        <v>0</v>
      </c>
      <c r="O33" s="135">
        <f t="shared" si="34"/>
        <v>0</v>
      </c>
      <c r="P33" s="135">
        <f t="shared" si="34"/>
        <v>0</v>
      </c>
      <c r="Q33" s="150">
        <f t="shared" si="34"/>
        <v>0</v>
      </c>
      <c r="R33" s="135">
        <f t="shared" si="34"/>
        <v>0</v>
      </c>
      <c r="S33" s="135">
        <f t="shared" ref="S33" si="36">+S34+S35+S36</f>
        <v>0</v>
      </c>
      <c r="T33" s="135">
        <f t="shared" si="34"/>
        <v>0</v>
      </c>
      <c r="U33" s="135">
        <f t="shared" si="34"/>
        <v>0</v>
      </c>
      <c r="V33" s="135">
        <f t="shared" si="34"/>
        <v>0</v>
      </c>
    </row>
    <row r="34" spans="1:24" ht="22.8" hidden="1">
      <c r="A34" s="126" t="s">
        <v>58</v>
      </c>
      <c r="B34" s="137" t="s">
        <v>59</v>
      </c>
      <c r="C34" s="128">
        <f>SUM(E34:V34)</f>
        <v>0</v>
      </c>
      <c r="D34" s="128">
        <f>+(D11+D23+D24+D27)*5.42%</f>
        <v>0</v>
      </c>
      <c r="E34" s="128">
        <f>+(E11+E23+E24+E27)*5.42%</f>
        <v>0</v>
      </c>
      <c r="F34" s="128">
        <f t="shared" ref="F34:V34" si="37">+(F11+F23+F24+F27)*5.42%</f>
        <v>0</v>
      </c>
      <c r="G34" s="128">
        <f t="shared" si="37"/>
        <v>0</v>
      </c>
      <c r="H34" s="128">
        <f t="shared" si="37"/>
        <v>0</v>
      </c>
      <c r="I34" s="128">
        <v>0</v>
      </c>
      <c r="J34" s="142">
        <f t="shared" si="37"/>
        <v>0</v>
      </c>
      <c r="K34" s="128">
        <f t="shared" si="37"/>
        <v>0</v>
      </c>
      <c r="L34" s="128">
        <f t="shared" ref="L34" si="38">+(L11+L23+L24+L27)*5.42%</f>
        <v>0</v>
      </c>
      <c r="M34" s="128">
        <v>0</v>
      </c>
      <c r="N34" s="128">
        <f t="shared" si="37"/>
        <v>0</v>
      </c>
      <c r="O34" s="128">
        <f t="shared" si="37"/>
        <v>0</v>
      </c>
      <c r="P34" s="128">
        <f t="shared" si="37"/>
        <v>0</v>
      </c>
      <c r="Q34" s="147">
        <f t="shared" ref="Q34:S34" si="39">+(Q11+Q23+Q24+Q27)*5.42%</f>
        <v>0</v>
      </c>
      <c r="R34" s="128">
        <f t="shared" si="39"/>
        <v>0</v>
      </c>
      <c r="S34" s="128">
        <f t="shared" si="39"/>
        <v>0</v>
      </c>
      <c r="T34" s="128">
        <f t="shared" si="37"/>
        <v>0</v>
      </c>
      <c r="U34" s="128">
        <v>0</v>
      </c>
      <c r="V34" s="128">
        <f t="shared" si="37"/>
        <v>0</v>
      </c>
    </row>
    <row r="35" spans="1:24" ht="22.8" hidden="1">
      <c r="A35" s="126" t="s">
        <v>60</v>
      </c>
      <c r="B35" s="137" t="s">
        <v>404</v>
      </c>
      <c r="C35" s="128">
        <f>SUM(E35:V35)</f>
        <v>0</v>
      </c>
      <c r="D35" s="128">
        <f t="shared" ref="D35" si="40">+(D11+D23+D24+D27)*3%</f>
        <v>0</v>
      </c>
      <c r="E35" s="128">
        <f t="shared" ref="E35:V35" si="41">+(E11+E23+E24+E27)*3%</f>
        <v>0</v>
      </c>
      <c r="F35" s="128">
        <f t="shared" si="41"/>
        <v>0</v>
      </c>
      <c r="G35" s="128">
        <f t="shared" si="41"/>
        <v>0</v>
      </c>
      <c r="H35" s="128">
        <f t="shared" si="41"/>
        <v>0</v>
      </c>
      <c r="I35" s="128">
        <v>0</v>
      </c>
      <c r="J35" s="142">
        <f t="shared" si="41"/>
        <v>0</v>
      </c>
      <c r="K35" s="128">
        <f t="shared" si="41"/>
        <v>0</v>
      </c>
      <c r="L35" s="128">
        <f t="shared" ref="L35" si="42">+(L11+L23+L24+L27)*3%</f>
        <v>0</v>
      </c>
      <c r="M35" s="128">
        <v>0</v>
      </c>
      <c r="N35" s="128">
        <f t="shared" si="41"/>
        <v>0</v>
      </c>
      <c r="O35" s="128">
        <f t="shared" si="41"/>
        <v>0</v>
      </c>
      <c r="P35" s="128">
        <f t="shared" si="41"/>
        <v>0</v>
      </c>
      <c r="Q35" s="147">
        <f t="shared" ref="Q35:S35" si="43">+(Q11+Q23+Q24+Q27)*3%</f>
        <v>0</v>
      </c>
      <c r="R35" s="128">
        <f t="shared" si="43"/>
        <v>0</v>
      </c>
      <c r="S35" s="128">
        <f t="shared" si="43"/>
        <v>0</v>
      </c>
      <c r="T35" s="128">
        <f t="shared" si="41"/>
        <v>0</v>
      </c>
      <c r="U35" s="128">
        <v>0</v>
      </c>
      <c r="V35" s="128">
        <f t="shared" si="41"/>
        <v>0</v>
      </c>
    </row>
    <row r="36" spans="1:24" hidden="1">
      <c r="A36" s="126" t="s">
        <v>62</v>
      </c>
      <c r="B36" s="127" t="s">
        <v>63</v>
      </c>
      <c r="C36" s="128">
        <f>SUM(E36:V36)</f>
        <v>0</v>
      </c>
      <c r="D36" s="128">
        <f t="shared" ref="D36" si="44">+(D11+D23+D24+D27)*1.5%</f>
        <v>0</v>
      </c>
      <c r="E36" s="128">
        <f t="shared" ref="E36:V36" si="45">+(E11+E23+E24+E27)*1.5%</f>
        <v>0</v>
      </c>
      <c r="F36" s="128">
        <f t="shared" si="45"/>
        <v>0</v>
      </c>
      <c r="G36" s="128">
        <f t="shared" si="45"/>
        <v>0</v>
      </c>
      <c r="H36" s="128">
        <f t="shared" si="45"/>
        <v>0</v>
      </c>
      <c r="I36" s="128">
        <v>0</v>
      </c>
      <c r="J36" s="142">
        <f t="shared" si="45"/>
        <v>0</v>
      </c>
      <c r="K36" s="128">
        <f t="shared" si="45"/>
        <v>0</v>
      </c>
      <c r="L36" s="128">
        <f t="shared" ref="L36" si="46">+(L11+L23+L24+L27)*1.5%</f>
        <v>0</v>
      </c>
      <c r="M36" s="128">
        <v>0</v>
      </c>
      <c r="N36" s="128">
        <f t="shared" si="45"/>
        <v>0</v>
      </c>
      <c r="O36" s="128">
        <f t="shared" si="45"/>
        <v>0</v>
      </c>
      <c r="P36" s="128">
        <f t="shared" si="45"/>
        <v>0</v>
      </c>
      <c r="Q36" s="147">
        <f t="shared" ref="Q36:S36" si="47">+(Q11+Q23+Q24+Q27)*1.5%</f>
        <v>0</v>
      </c>
      <c r="R36" s="128">
        <f t="shared" si="47"/>
        <v>0</v>
      </c>
      <c r="S36" s="128">
        <f t="shared" si="47"/>
        <v>0</v>
      </c>
      <c r="T36" s="128">
        <f t="shared" si="45"/>
        <v>0</v>
      </c>
      <c r="U36" s="128">
        <v>0</v>
      </c>
      <c r="V36" s="128">
        <f t="shared" si="45"/>
        <v>0</v>
      </c>
    </row>
    <row r="37" spans="1:24" hidden="1">
      <c r="A37" s="126"/>
      <c r="B37" s="127"/>
      <c r="C37" s="128"/>
      <c r="D37" s="128"/>
      <c r="E37" s="128"/>
      <c r="F37" s="128"/>
      <c r="G37" s="128"/>
      <c r="H37" s="128"/>
      <c r="I37" s="128"/>
      <c r="J37" s="142"/>
      <c r="K37" s="128"/>
      <c r="L37" s="128"/>
      <c r="M37" s="128"/>
      <c r="N37" s="128"/>
      <c r="O37" s="128"/>
      <c r="P37" s="128"/>
      <c r="Q37" s="147"/>
      <c r="R37" s="128"/>
      <c r="S37" s="128"/>
      <c r="T37" s="128"/>
      <c r="U37" s="128"/>
      <c r="V37" s="128"/>
      <c r="X37" s="120"/>
    </row>
    <row r="38" spans="1:24" hidden="1">
      <c r="A38" s="126"/>
      <c r="B38" s="127"/>
      <c r="C38" s="128"/>
      <c r="D38" s="128"/>
      <c r="E38" s="128"/>
      <c r="F38" s="128"/>
      <c r="G38" s="128"/>
      <c r="H38" s="128"/>
      <c r="I38" s="128"/>
      <c r="J38" s="142"/>
      <c r="K38" s="128"/>
      <c r="L38" s="128"/>
      <c r="M38" s="128"/>
      <c r="N38" s="128"/>
      <c r="O38" s="128"/>
      <c r="P38" s="128"/>
      <c r="Q38" s="147"/>
      <c r="R38" s="128"/>
      <c r="S38" s="128"/>
      <c r="T38" s="128"/>
      <c r="U38" s="128"/>
      <c r="V38" s="128"/>
    </row>
    <row r="39" spans="1:24" ht="12">
      <c r="A39" s="129">
        <v>1</v>
      </c>
      <c r="B39" s="130" t="s">
        <v>65</v>
      </c>
      <c r="C39" s="131">
        <f>+C45+C49+C56+C69+C78+C41+C66+C62</f>
        <v>-450000</v>
      </c>
      <c r="D39" s="131">
        <f t="shared" ref="D39:T39" si="48">+D45+D49+D56+D69+D78+D41+D66+D62</f>
        <v>0</v>
      </c>
      <c r="E39" s="131">
        <f t="shared" si="48"/>
        <v>0</v>
      </c>
      <c r="F39" s="131">
        <f t="shared" si="48"/>
        <v>0</v>
      </c>
      <c r="G39" s="131">
        <f t="shared" si="48"/>
        <v>0</v>
      </c>
      <c r="H39" s="131">
        <f t="shared" si="48"/>
        <v>0</v>
      </c>
      <c r="I39" s="131">
        <f t="shared" si="48"/>
        <v>0</v>
      </c>
      <c r="J39" s="131">
        <f t="shared" si="48"/>
        <v>0</v>
      </c>
      <c r="K39" s="131">
        <f t="shared" si="48"/>
        <v>0</v>
      </c>
      <c r="L39" s="131">
        <f t="shared" si="48"/>
        <v>0</v>
      </c>
      <c r="M39" s="131">
        <f t="shared" si="48"/>
        <v>0</v>
      </c>
      <c r="N39" s="131">
        <f t="shared" si="48"/>
        <v>0</v>
      </c>
      <c r="O39" s="131">
        <f t="shared" si="48"/>
        <v>0</v>
      </c>
      <c r="P39" s="131">
        <f t="shared" si="48"/>
        <v>0</v>
      </c>
      <c r="Q39" s="131">
        <f t="shared" si="48"/>
        <v>0</v>
      </c>
      <c r="R39" s="131">
        <f t="shared" si="48"/>
        <v>0</v>
      </c>
      <c r="S39" s="131">
        <f t="shared" ref="S39" si="49">+S45+S49+S56+S69+S78+S41+S66+S62</f>
        <v>-450000</v>
      </c>
      <c r="T39" s="131">
        <f t="shared" si="48"/>
        <v>0</v>
      </c>
      <c r="U39" s="131">
        <f t="shared" ref="U39:V39" si="50">+U45+U49+U56+U69+U78+U41+U66</f>
        <v>0</v>
      </c>
      <c r="V39" s="131">
        <f t="shared" si="50"/>
        <v>0</v>
      </c>
    </row>
    <row r="40" spans="1:24">
      <c r="A40" s="126"/>
      <c r="B40" s="127"/>
      <c r="C40" s="128"/>
      <c r="D40" s="128"/>
      <c r="E40" s="128"/>
      <c r="F40" s="128"/>
      <c r="G40" s="128"/>
      <c r="H40" s="128"/>
      <c r="I40" s="128"/>
      <c r="J40" s="142"/>
      <c r="K40" s="128"/>
      <c r="L40" s="128"/>
      <c r="M40" s="128"/>
      <c r="N40" s="128"/>
      <c r="O40" s="128"/>
      <c r="P40" s="128"/>
      <c r="Q40" s="147"/>
      <c r="R40" s="128"/>
      <c r="S40" s="128"/>
      <c r="T40" s="128"/>
      <c r="U40" s="128"/>
      <c r="V40" s="128"/>
    </row>
    <row r="41" spans="1:24" ht="12.6" hidden="1" customHeight="1">
      <c r="A41" s="138" t="s">
        <v>66</v>
      </c>
      <c r="B41" s="134" t="s">
        <v>67</v>
      </c>
      <c r="C41" s="135">
        <f>SUM(C42:C43)</f>
        <v>0</v>
      </c>
      <c r="D41" s="135">
        <f t="shared" ref="D41" si="51">SUM(D42:D43)</f>
        <v>0</v>
      </c>
      <c r="E41" s="135">
        <f t="shared" ref="E41:V41" si="52">SUM(E42:E43)</f>
        <v>0</v>
      </c>
      <c r="F41" s="135">
        <f t="shared" si="52"/>
        <v>0</v>
      </c>
      <c r="G41" s="135">
        <f t="shared" si="52"/>
        <v>0</v>
      </c>
      <c r="H41" s="135">
        <f t="shared" si="52"/>
        <v>0</v>
      </c>
      <c r="I41" s="135">
        <f t="shared" si="52"/>
        <v>0</v>
      </c>
      <c r="J41" s="135">
        <f t="shared" si="52"/>
        <v>0</v>
      </c>
      <c r="K41" s="135">
        <f t="shared" si="52"/>
        <v>0</v>
      </c>
      <c r="L41" s="135">
        <f t="shared" si="52"/>
        <v>0</v>
      </c>
      <c r="M41" s="135">
        <f t="shared" si="52"/>
        <v>0</v>
      </c>
      <c r="N41" s="135">
        <f t="shared" si="52"/>
        <v>0</v>
      </c>
      <c r="O41" s="135">
        <f t="shared" si="52"/>
        <v>0</v>
      </c>
      <c r="P41" s="135">
        <f t="shared" si="52"/>
        <v>0</v>
      </c>
      <c r="Q41" s="135">
        <f t="shared" si="52"/>
        <v>0</v>
      </c>
      <c r="R41" s="135">
        <f t="shared" ref="R41:S41" si="53">SUM(R42:R43)</f>
        <v>0</v>
      </c>
      <c r="S41" s="135">
        <f t="shared" si="53"/>
        <v>0</v>
      </c>
      <c r="T41" s="135">
        <f t="shared" si="52"/>
        <v>0</v>
      </c>
      <c r="U41" s="135">
        <f t="shared" si="52"/>
        <v>0</v>
      </c>
      <c r="V41" s="135">
        <f t="shared" si="52"/>
        <v>0</v>
      </c>
    </row>
    <row r="42" spans="1:24" ht="12" hidden="1">
      <c r="A42" s="139" t="s">
        <v>68</v>
      </c>
      <c r="B42" s="127" t="s">
        <v>510</v>
      </c>
      <c r="C42" s="128">
        <f>SUM(E42:V42)</f>
        <v>0</v>
      </c>
      <c r="D42" s="128"/>
      <c r="E42" s="135"/>
      <c r="F42" s="135"/>
      <c r="G42" s="135"/>
      <c r="H42" s="135"/>
      <c r="I42" s="135"/>
      <c r="J42" s="144"/>
      <c r="K42" s="135"/>
      <c r="L42" s="135"/>
      <c r="M42" s="135"/>
      <c r="N42" s="135"/>
      <c r="O42" s="135"/>
      <c r="P42" s="135"/>
      <c r="Q42" s="147">
        <v>0</v>
      </c>
      <c r="R42" s="128"/>
      <c r="S42" s="128"/>
      <c r="T42" s="135"/>
      <c r="U42" s="135"/>
      <c r="V42" s="135"/>
    </row>
    <row r="43" spans="1:24" hidden="1">
      <c r="A43" s="139" t="s">
        <v>70</v>
      </c>
      <c r="B43" s="127" t="s">
        <v>71</v>
      </c>
      <c r="C43" s="128">
        <f>SUM(E43:V43)</f>
        <v>0</v>
      </c>
      <c r="D43" s="128">
        <v>0</v>
      </c>
      <c r="E43" s="128">
        <v>0</v>
      </c>
      <c r="F43" s="128">
        <v>0</v>
      </c>
      <c r="G43" s="128">
        <v>0</v>
      </c>
      <c r="H43" s="128">
        <v>0</v>
      </c>
      <c r="I43" s="128">
        <v>0</v>
      </c>
      <c r="J43" s="142">
        <v>0</v>
      </c>
      <c r="K43" s="128">
        <v>0</v>
      </c>
      <c r="L43" s="128">
        <v>0</v>
      </c>
      <c r="M43" s="128">
        <v>0</v>
      </c>
      <c r="N43" s="128">
        <v>0</v>
      </c>
      <c r="O43" s="128">
        <v>0</v>
      </c>
      <c r="P43" s="128">
        <v>0</v>
      </c>
      <c r="Q43" s="147">
        <v>0</v>
      </c>
      <c r="R43" s="128">
        <v>0</v>
      </c>
      <c r="S43" s="128">
        <v>0</v>
      </c>
      <c r="T43" s="128">
        <v>0</v>
      </c>
      <c r="U43" s="128">
        <v>0</v>
      </c>
      <c r="V43" s="128">
        <v>0</v>
      </c>
    </row>
    <row r="44" spans="1:24" hidden="1">
      <c r="A44" s="126"/>
      <c r="B44" s="127"/>
      <c r="C44" s="128"/>
      <c r="D44" s="128"/>
      <c r="E44" s="128"/>
      <c r="F44" s="128"/>
      <c r="G44" s="128"/>
      <c r="H44" s="128"/>
      <c r="I44" s="128"/>
      <c r="J44" s="142"/>
      <c r="K44" s="128"/>
      <c r="L44" s="128"/>
      <c r="M44" s="128"/>
      <c r="N44" s="128"/>
      <c r="O44" s="128"/>
      <c r="P44" s="128"/>
      <c r="Q44" s="147"/>
      <c r="R44" s="128"/>
      <c r="S44" s="128"/>
      <c r="T44" s="128"/>
      <c r="U44" s="128"/>
      <c r="V44" s="128"/>
    </row>
    <row r="45" spans="1:24" ht="12" hidden="1">
      <c r="A45" s="133" t="s">
        <v>72</v>
      </c>
      <c r="B45" s="136" t="s">
        <v>73</v>
      </c>
      <c r="C45" s="135">
        <f>SUM(C46:C48)</f>
        <v>0</v>
      </c>
      <c r="D45" s="135">
        <f t="shared" ref="D45" si="54">SUM(D46:D48)</f>
        <v>0</v>
      </c>
      <c r="E45" s="135">
        <f t="shared" ref="E45:V45" si="55">SUM(E46:E48)</f>
        <v>0</v>
      </c>
      <c r="F45" s="135">
        <f t="shared" si="55"/>
        <v>0</v>
      </c>
      <c r="G45" s="135">
        <f t="shared" si="55"/>
        <v>0</v>
      </c>
      <c r="H45" s="135">
        <f t="shared" si="55"/>
        <v>0</v>
      </c>
      <c r="I45" s="135">
        <f t="shared" si="55"/>
        <v>0</v>
      </c>
      <c r="J45" s="135">
        <f t="shared" si="55"/>
        <v>0</v>
      </c>
      <c r="K45" s="135">
        <f t="shared" si="55"/>
        <v>0</v>
      </c>
      <c r="L45" s="135">
        <f t="shared" si="55"/>
        <v>0</v>
      </c>
      <c r="M45" s="135">
        <f t="shared" si="55"/>
        <v>0</v>
      </c>
      <c r="N45" s="135">
        <f t="shared" si="55"/>
        <v>0</v>
      </c>
      <c r="O45" s="135">
        <f t="shared" si="55"/>
        <v>0</v>
      </c>
      <c r="P45" s="135">
        <f t="shared" si="55"/>
        <v>0</v>
      </c>
      <c r="Q45" s="135">
        <f t="shared" si="55"/>
        <v>0</v>
      </c>
      <c r="R45" s="135">
        <f t="shared" ref="R45:S45" si="56">SUM(R46:R48)</f>
        <v>0</v>
      </c>
      <c r="S45" s="135">
        <f t="shared" si="56"/>
        <v>0</v>
      </c>
      <c r="T45" s="135">
        <f t="shared" si="55"/>
        <v>0</v>
      </c>
      <c r="U45" s="135">
        <f t="shared" si="55"/>
        <v>0</v>
      </c>
      <c r="V45" s="135">
        <f t="shared" si="55"/>
        <v>0</v>
      </c>
    </row>
    <row r="46" spans="1:24" hidden="1">
      <c r="A46" s="126" t="s">
        <v>74</v>
      </c>
      <c r="B46" s="127" t="s">
        <v>75</v>
      </c>
      <c r="C46" s="128">
        <f>SUM(E46:V46)</f>
        <v>0</v>
      </c>
      <c r="D46" s="128">
        <v>0</v>
      </c>
      <c r="E46" s="128">
        <v>0</v>
      </c>
      <c r="F46" s="128">
        <v>0</v>
      </c>
      <c r="G46" s="128">
        <v>0</v>
      </c>
      <c r="H46" s="128">
        <v>0</v>
      </c>
      <c r="I46" s="128">
        <v>0</v>
      </c>
      <c r="J46" s="142">
        <v>0</v>
      </c>
      <c r="K46" s="128">
        <v>0</v>
      </c>
      <c r="L46" s="128">
        <v>0</v>
      </c>
      <c r="M46" s="128">
        <v>0</v>
      </c>
      <c r="N46" s="128">
        <v>0</v>
      </c>
      <c r="O46" s="128">
        <v>0</v>
      </c>
      <c r="P46" s="128">
        <v>0</v>
      </c>
      <c r="Q46" s="147">
        <v>0</v>
      </c>
      <c r="R46" s="128">
        <v>0</v>
      </c>
      <c r="S46" s="128">
        <v>0</v>
      </c>
      <c r="T46" s="128">
        <v>0</v>
      </c>
      <c r="U46" s="128">
        <v>0</v>
      </c>
      <c r="V46" s="128">
        <v>0</v>
      </c>
    </row>
    <row r="47" spans="1:24" hidden="1">
      <c r="A47" s="126" t="s">
        <v>76</v>
      </c>
      <c r="B47" s="127" t="s">
        <v>77</v>
      </c>
      <c r="C47" s="128">
        <f>SUM(E47:V47)</f>
        <v>0</v>
      </c>
      <c r="D47" s="128"/>
      <c r="E47" s="128"/>
      <c r="F47" s="128">
        <v>0</v>
      </c>
      <c r="G47" s="128"/>
      <c r="H47" s="128"/>
      <c r="I47" s="128"/>
      <c r="J47" s="142"/>
      <c r="K47" s="128"/>
      <c r="L47" s="128"/>
      <c r="M47" s="128"/>
      <c r="N47" s="128"/>
      <c r="O47" s="128"/>
      <c r="P47" s="128"/>
      <c r="Q47" s="147"/>
      <c r="R47" s="128"/>
      <c r="S47" s="128"/>
      <c r="T47" s="128"/>
      <c r="U47" s="128"/>
      <c r="V47" s="128"/>
    </row>
    <row r="48" spans="1:24" hidden="1">
      <c r="A48" s="126"/>
      <c r="B48" s="127"/>
      <c r="C48" s="128"/>
      <c r="D48" s="128"/>
      <c r="E48" s="128"/>
      <c r="F48" s="128"/>
      <c r="G48" s="128"/>
      <c r="H48" s="128"/>
      <c r="I48" s="128"/>
      <c r="J48" s="142"/>
      <c r="K48" s="128"/>
      <c r="L48" s="128"/>
      <c r="M48" s="128"/>
      <c r="N48" s="128"/>
      <c r="O48" s="128"/>
      <c r="P48" s="128"/>
      <c r="Q48" s="147"/>
      <c r="R48" s="128"/>
      <c r="S48" s="128"/>
      <c r="T48" s="128"/>
      <c r="U48" s="128"/>
      <c r="V48" s="128"/>
    </row>
    <row r="49" spans="1:22" ht="12" hidden="1">
      <c r="A49" s="133">
        <v>1.03</v>
      </c>
      <c r="B49" s="136" t="s">
        <v>78</v>
      </c>
      <c r="C49" s="135">
        <f t="shared" ref="C49:I49" si="57">SUM(C50:C54)</f>
        <v>0</v>
      </c>
      <c r="D49" s="135">
        <f t="shared" si="57"/>
        <v>0</v>
      </c>
      <c r="E49" s="135">
        <f t="shared" si="57"/>
        <v>0</v>
      </c>
      <c r="F49" s="135">
        <f t="shared" si="57"/>
        <v>0</v>
      </c>
      <c r="G49" s="135">
        <f t="shared" si="57"/>
        <v>0</v>
      </c>
      <c r="H49" s="135">
        <f t="shared" si="57"/>
        <v>0</v>
      </c>
      <c r="I49" s="135">
        <f t="shared" si="57"/>
        <v>0</v>
      </c>
      <c r="J49" s="135">
        <f t="shared" ref="J49:V49" si="58">SUM(J50:J54)</f>
        <v>0</v>
      </c>
      <c r="K49" s="135">
        <f t="shared" si="58"/>
        <v>0</v>
      </c>
      <c r="L49" s="135">
        <f t="shared" si="58"/>
        <v>0</v>
      </c>
      <c r="M49" s="135">
        <f t="shared" si="58"/>
        <v>0</v>
      </c>
      <c r="N49" s="135">
        <f t="shared" si="58"/>
        <v>0</v>
      </c>
      <c r="O49" s="135">
        <f t="shared" si="58"/>
        <v>0</v>
      </c>
      <c r="P49" s="135">
        <f t="shared" si="58"/>
        <v>0</v>
      </c>
      <c r="Q49" s="150">
        <f t="shared" si="58"/>
        <v>0</v>
      </c>
      <c r="R49" s="135">
        <f t="shared" si="58"/>
        <v>0</v>
      </c>
      <c r="S49" s="135">
        <f t="shared" ref="S49" si="59">SUM(S50:S54)</f>
        <v>0</v>
      </c>
      <c r="T49" s="135">
        <f t="shared" si="58"/>
        <v>0</v>
      </c>
      <c r="U49" s="135">
        <f t="shared" si="58"/>
        <v>0</v>
      </c>
      <c r="V49" s="135">
        <f t="shared" si="58"/>
        <v>0</v>
      </c>
    </row>
    <row r="50" spans="1:22" hidden="1">
      <c r="A50" s="126" t="s">
        <v>79</v>
      </c>
      <c r="B50" s="127" t="s">
        <v>80</v>
      </c>
      <c r="C50" s="128">
        <f>SUM(E50:V50)</f>
        <v>0</v>
      </c>
      <c r="D50" s="128">
        <v>0</v>
      </c>
      <c r="E50" s="128">
        <v>0</v>
      </c>
      <c r="F50" s="128">
        <v>0</v>
      </c>
      <c r="G50" s="128">
        <v>0</v>
      </c>
      <c r="H50" s="128">
        <v>0</v>
      </c>
      <c r="I50" s="128">
        <v>0</v>
      </c>
      <c r="J50" s="128">
        <v>0</v>
      </c>
      <c r="K50" s="128">
        <v>0</v>
      </c>
      <c r="L50" s="128">
        <v>0</v>
      </c>
      <c r="M50" s="128">
        <v>0</v>
      </c>
      <c r="N50" s="128">
        <v>0</v>
      </c>
      <c r="O50" s="128">
        <v>0</v>
      </c>
      <c r="P50" s="128">
        <v>0</v>
      </c>
      <c r="Q50" s="147">
        <v>0</v>
      </c>
      <c r="R50" s="128">
        <v>0</v>
      </c>
      <c r="S50" s="128">
        <v>0</v>
      </c>
      <c r="T50" s="128">
        <v>0</v>
      </c>
      <c r="U50" s="128">
        <v>0</v>
      </c>
      <c r="V50" s="128">
        <v>0</v>
      </c>
    </row>
    <row r="51" spans="1:22" hidden="1">
      <c r="A51" s="126" t="s">
        <v>81</v>
      </c>
      <c r="B51" s="127" t="s">
        <v>82</v>
      </c>
      <c r="C51" s="128">
        <f>SUM(E51:V51)</f>
        <v>0</v>
      </c>
      <c r="D51" s="128">
        <v>0</v>
      </c>
      <c r="E51" s="128">
        <v>0</v>
      </c>
      <c r="F51" s="128">
        <v>0</v>
      </c>
      <c r="G51" s="128">
        <v>0</v>
      </c>
      <c r="H51" s="128">
        <v>0</v>
      </c>
      <c r="I51" s="128">
        <v>0</v>
      </c>
      <c r="J51" s="142">
        <v>0</v>
      </c>
      <c r="K51" s="128">
        <v>0</v>
      </c>
      <c r="L51" s="128">
        <v>0</v>
      </c>
      <c r="M51" s="128">
        <v>0</v>
      </c>
      <c r="N51" s="128">
        <v>0</v>
      </c>
      <c r="O51" s="128">
        <v>0</v>
      </c>
      <c r="P51" s="128">
        <v>0</v>
      </c>
      <c r="Q51" s="147">
        <v>0</v>
      </c>
      <c r="R51" s="128">
        <v>0</v>
      </c>
      <c r="S51" s="128">
        <v>0</v>
      </c>
      <c r="T51" s="128">
        <v>0</v>
      </c>
      <c r="U51" s="128">
        <v>0</v>
      </c>
      <c r="V51" s="128">
        <v>0</v>
      </c>
    </row>
    <row r="52" spans="1:22" hidden="1">
      <c r="A52" s="126" t="s">
        <v>83</v>
      </c>
      <c r="B52" s="127" t="s">
        <v>84</v>
      </c>
      <c r="C52" s="128">
        <f>SUM(E52:V52)</f>
        <v>0</v>
      </c>
      <c r="D52" s="128">
        <v>0</v>
      </c>
      <c r="E52" s="128">
        <v>0</v>
      </c>
      <c r="F52" s="128">
        <v>0</v>
      </c>
      <c r="G52" s="128">
        <v>0</v>
      </c>
      <c r="H52" s="128">
        <v>0</v>
      </c>
      <c r="I52" s="128">
        <v>0</v>
      </c>
      <c r="J52" s="142">
        <v>0</v>
      </c>
      <c r="K52" s="128">
        <v>0</v>
      </c>
      <c r="L52" s="128">
        <v>0</v>
      </c>
      <c r="M52" s="128">
        <v>0</v>
      </c>
      <c r="N52" s="128">
        <v>0</v>
      </c>
      <c r="O52" s="128">
        <v>0</v>
      </c>
      <c r="P52" s="128">
        <v>0</v>
      </c>
      <c r="Q52" s="147">
        <v>0</v>
      </c>
      <c r="R52" s="128">
        <v>0</v>
      </c>
      <c r="S52" s="128">
        <v>0</v>
      </c>
      <c r="T52" s="128">
        <v>0</v>
      </c>
      <c r="U52" s="128">
        <v>0</v>
      </c>
      <c r="V52" s="128">
        <v>0</v>
      </c>
    </row>
    <row r="53" spans="1:22" hidden="1">
      <c r="A53" s="126" t="s">
        <v>85</v>
      </c>
      <c r="B53" s="127" t="s">
        <v>86</v>
      </c>
      <c r="C53" s="128">
        <f>SUM(E53:V53)</f>
        <v>0</v>
      </c>
      <c r="D53" s="128">
        <v>0</v>
      </c>
      <c r="E53" s="128">
        <v>0</v>
      </c>
      <c r="F53" s="128">
        <v>0</v>
      </c>
      <c r="G53" s="128">
        <v>0</v>
      </c>
      <c r="H53" s="128">
        <v>0</v>
      </c>
      <c r="I53" s="128">
        <v>0</v>
      </c>
      <c r="J53" s="142">
        <v>0</v>
      </c>
      <c r="K53" s="128">
        <v>0</v>
      </c>
      <c r="L53" s="128">
        <v>0</v>
      </c>
      <c r="M53" s="128">
        <v>0</v>
      </c>
      <c r="N53" s="128">
        <v>0</v>
      </c>
      <c r="O53" s="128">
        <v>0</v>
      </c>
      <c r="P53" s="128">
        <v>0</v>
      </c>
      <c r="Q53" s="147">
        <v>0</v>
      </c>
      <c r="R53" s="128">
        <v>0</v>
      </c>
      <c r="S53" s="128">
        <v>0</v>
      </c>
      <c r="T53" s="128">
        <v>0</v>
      </c>
      <c r="U53" s="128">
        <v>0</v>
      </c>
      <c r="V53" s="128">
        <v>0</v>
      </c>
    </row>
    <row r="54" spans="1:22" hidden="1">
      <c r="A54" s="126" t="s">
        <v>87</v>
      </c>
      <c r="B54" s="127" t="s">
        <v>739</v>
      </c>
      <c r="C54" s="128">
        <f>SUM(E54:V54)</f>
        <v>0</v>
      </c>
      <c r="D54" s="128">
        <v>0</v>
      </c>
      <c r="E54" s="128">
        <v>0</v>
      </c>
      <c r="F54" s="128">
        <v>0</v>
      </c>
      <c r="G54" s="128">
        <v>0</v>
      </c>
      <c r="H54" s="128">
        <v>0</v>
      </c>
      <c r="I54" s="128">
        <v>0</v>
      </c>
      <c r="J54" s="128">
        <v>0</v>
      </c>
      <c r="K54" s="128">
        <v>0</v>
      </c>
      <c r="L54" s="128">
        <v>0</v>
      </c>
      <c r="M54" s="128">
        <v>0</v>
      </c>
      <c r="N54" s="128">
        <v>0</v>
      </c>
      <c r="O54" s="128">
        <v>0</v>
      </c>
      <c r="P54" s="128">
        <v>0</v>
      </c>
      <c r="Q54" s="147">
        <v>0</v>
      </c>
      <c r="R54" s="128">
        <v>0</v>
      </c>
      <c r="S54" s="128">
        <v>0</v>
      </c>
      <c r="T54" s="128">
        <v>0</v>
      </c>
      <c r="U54" s="128">
        <v>0</v>
      </c>
      <c r="V54" s="128">
        <v>0</v>
      </c>
    </row>
    <row r="55" spans="1:22" hidden="1">
      <c r="A55" s="126"/>
      <c r="B55" s="127"/>
      <c r="C55" s="128"/>
      <c r="D55" s="128"/>
      <c r="E55" s="128"/>
      <c r="F55" s="128"/>
      <c r="G55" s="128"/>
      <c r="H55" s="128"/>
      <c r="I55" s="128"/>
      <c r="J55" s="142"/>
      <c r="K55" s="128"/>
      <c r="L55" s="128"/>
      <c r="M55" s="128"/>
      <c r="N55" s="128"/>
      <c r="O55" s="128"/>
      <c r="P55" s="128"/>
      <c r="Q55" s="147"/>
      <c r="R55" s="128"/>
      <c r="S55" s="128"/>
      <c r="T55" s="128"/>
      <c r="U55" s="128"/>
      <c r="V55" s="128"/>
    </row>
    <row r="56" spans="1:22" ht="12" hidden="1">
      <c r="A56" s="133" t="s">
        <v>89</v>
      </c>
      <c r="B56" s="136" t="s">
        <v>90</v>
      </c>
      <c r="C56" s="135">
        <f t="shared" ref="C56:O56" si="60">SUM(C57:C60)</f>
        <v>0</v>
      </c>
      <c r="D56" s="135">
        <f t="shared" ref="D56" si="61">SUM(D57:D60)</f>
        <v>0</v>
      </c>
      <c r="E56" s="135">
        <f t="shared" si="60"/>
        <v>0</v>
      </c>
      <c r="F56" s="135">
        <f t="shared" si="60"/>
        <v>0</v>
      </c>
      <c r="G56" s="135">
        <f t="shared" si="60"/>
        <v>0</v>
      </c>
      <c r="H56" s="135">
        <f t="shared" si="60"/>
        <v>0</v>
      </c>
      <c r="I56" s="135">
        <f t="shared" si="60"/>
        <v>0</v>
      </c>
      <c r="J56" s="144">
        <f t="shared" si="60"/>
        <v>0</v>
      </c>
      <c r="K56" s="135">
        <f t="shared" si="60"/>
        <v>0</v>
      </c>
      <c r="L56" s="135">
        <f t="shared" ref="L56" si="62">SUM(L57:L60)</f>
        <v>0</v>
      </c>
      <c r="M56" s="135">
        <f t="shared" si="60"/>
        <v>0</v>
      </c>
      <c r="N56" s="135">
        <f t="shared" si="60"/>
        <v>0</v>
      </c>
      <c r="O56" s="135">
        <f t="shared" si="60"/>
        <v>0</v>
      </c>
      <c r="P56" s="135">
        <f t="shared" ref="P56:V56" si="63">SUM(P59:P60)</f>
        <v>0</v>
      </c>
      <c r="Q56" s="150">
        <f t="shared" si="63"/>
        <v>0</v>
      </c>
      <c r="R56" s="135">
        <f t="shared" ref="R56:S56" si="64">SUM(R59:R60)</f>
        <v>0</v>
      </c>
      <c r="S56" s="135">
        <f t="shared" si="64"/>
        <v>0</v>
      </c>
      <c r="T56" s="135">
        <f t="shared" si="63"/>
        <v>0</v>
      </c>
      <c r="U56" s="135">
        <f t="shared" si="63"/>
        <v>0</v>
      </c>
      <c r="V56" s="135">
        <f t="shared" si="63"/>
        <v>0</v>
      </c>
    </row>
    <row r="57" spans="1:22" ht="12" hidden="1">
      <c r="A57" s="126" t="s">
        <v>91</v>
      </c>
      <c r="B57" s="127" t="s">
        <v>92</v>
      </c>
      <c r="C57" s="128">
        <f>SUM(E57:V57)</f>
        <v>0</v>
      </c>
      <c r="D57" s="128">
        <v>0</v>
      </c>
      <c r="E57" s="128">
        <v>0</v>
      </c>
      <c r="F57" s="128">
        <v>0</v>
      </c>
      <c r="G57" s="128">
        <v>0</v>
      </c>
      <c r="H57" s="128">
        <v>0</v>
      </c>
      <c r="I57" s="128">
        <v>0</v>
      </c>
      <c r="J57" s="142">
        <v>0</v>
      </c>
      <c r="K57" s="128">
        <v>0</v>
      </c>
      <c r="L57" s="128">
        <v>0</v>
      </c>
      <c r="M57" s="128">
        <v>0</v>
      </c>
      <c r="N57" s="128">
        <v>0</v>
      </c>
      <c r="O57" s="128">
        <v>0</v>
      </c>
      <c r="P57" s="135"/>
      <c r="Q57" s="150"/>
      <c r="R57" s="135"/>
      <c r="S57" s="135"/>
      <c r="T57" s="128"/>
      <c r="U57" s="135"/>
      <c r="V57" s="135"/>
    </row>
    <row r="58" spans="1:22" ht="12" hidden="1">
      <c r="A58" s="126" t="s">
        <v>93</v>
      </c>
      <c r="B58" s="127" t="s">
        <v>94</v>
      </c>
      <c r="C58" s="128">
        <f>SUM(E58:V58)</f>
        <v>0</v>
      </c>
      <c r="D58" s="128"/>
      <c r="E58" s="128"/>
      <c r="F58" s="128"/>
      <c r="G58" s="128"/>
      <c r="H58" s="128"/>
      <c r="I58" s="128">
        <v>0</v>
      </c>
      <c r="J58" s="142">
        <v>0</v>
      </c>
      <c r="K58" s="128"/>
      <c r="L58" s="128"/>
      <c r="M58" s="128"/>
      <c r="N58" s="128">
        <v>0</v>
      </c>
      <c r="O58" s="128"/>
      <c r="P58" s="135"/>
      <c r="Q58" s="150"/>
      <c r="R58" s="135"/>
      <c r="S58" s="135"/>
      <c r="T58" s="128"/>
      <c r="U58" s="135"/>
      <c r="V58" s="135"/>
    </row>
    <row r="59" spans="1:22" hidden="1">
      <c r="A59" s="126" t="s">
        <v>95</v>
      </c>
      <c r="B59" s="127" t="s">
        <v>96</v>
      </c>
      <c r="C59" s="128">
        <f>SUM(E59:V59)</f>
        <v>0</v>
      </c>
      <c r="D59" s="128">
        <v>0</v>
      </c>
      <c r="E59" s="128">
        <v>0</v>
      </c>
      <c r="F59" s="128">
        <v>0</v>
      </c>
      <c r="G59" s="128">
        <v>0</v>
      </c>
      <c r="H59" s="128">
        <v>0</v>
      </c>
      <c r="I59" s="128">
        <v>0</v>
      </c>
      <c r="J59" s="142">
        <v>0</v>
      </c>
      <c r="K59" s="128">
        <v>0</v>
      </c>
      <c r="L59" s="128">
        <v>0</v>
      </c>
      <c r="M59" s="128">
        <v>0</v>
      </c>
      <c r="N59" s="128">
        <v>0</v>
      </c>
      <c r="O59" s="128">
        <v>0</v>
      </c>
      <c r="P59" s="128">
        <v>0</v>
      </c>
      <c r="Q59" s="147">
        <v>0</v>
      </c>
      <c r="R59" s="128">
        <v>0</v>
      </c>
      <c r="S59" s="128">
        <v>0</v>
      </c>
      <c r="T59" s="128">
        <v>0</v>
      </c>
      <c r="U59" s="128">
        <v>0</v>
      </c>
      <c r="V59" s="128">
        <v>0</v>
      </c>
    </row>
    <row r="60" spans="1:22" hidden="1">
      <c r="A60" s="126" t="s">
        <v>97</v>
      </c>
      <c r="B60" s="127" t="s">
        <v>98</v>
      </c>
      <c r="C60" s="128">
        <f>SUM(E60:V60)</f>
        <v>0</v>
      </c>
      <c r="D60" s="128">
        <v>0</v>
      </c>
      <c r="E60" s="128">
        <v>0</v>
      </c>
      <c r="F60" s="128">
        <v>0</v>
      </c>
      <c r="G60" s="128">
        <v>0</v>
      </c>
      <c r="H60" s="128">
        <v>0</v>
      </c>
      <c r="I60" s="128">
        <v>0</v>
      </c>
      <c r="J60" s="142">
        <v>0</v>
      </c>
      <c r="K60" s="128">
        <v>0</v>
      </c>
      <c r="L60" s="128">
        <v>0</v>
      </c>
      <c r="M60" s="128">
        <v>0</v>
      </c>
      <c r="N60" s="128">
        <v>0</v>
      </c>
      <c r="O60" s="128">
        <v>0</v>
      </c>
      <c r="P60" s="128">
        <v>0</v>
      </c>
      <c r="Q60" s="147">
        <v>0</v>
      </c>
      <c r="R60" s="128">
        <v>0</v>
      </c>
      <c r="S60" s="128">
        <v>0</v>
      </c>
      <c r="T60" s="128">
        <v>0</v>
      </c>
      <c r="U60" s="128">
        <v>0</v>
      </c>
      <c r="V60" s="128">
        <v>0</v>
      </c>
    </row>
    <row r="61" spans="1:22" hidden="1">
      <c r="A61" s="126"/>
      <c r="B61" s="127"/>
      <c r="C61" s="128"/>
      <c r="D61" s="128"/>
      <c r="E61" s="128"/>
      <c r="F61" s="128"/>
      <c r="G61" s="128"/>
      <c r="H61" s="128"/>
      <c r="I61" s="128"/>
      <c r="J61" s="142"/>
      <c r="K61" s="128"/>
      <c r="L61" s="128"/>
      <c r="M61" s="128"/>
      <c r="N61" s="128"/>
      <c r="O61" s="128"/>
      <c r="P61" s="128"/>
      <c r="Q61" s="147"/>
      <c r="R61" s="128"/>
      <c r="S61" s="128"/>
      <c r="T61" s="128"/>
      <c r="U61" s="128"/>
      <c r="V61" s="128"/>
    </row>
    <row r="62" spans="1:22" ht="12">
      <c r="A62" s="718" t="s">
        <v>247</v>
      </c>
      <c r="B62" s="719" t="s">
        <v>362</v>
      </c>
      <c r="C62" s="135">
        <f>SUM(C63:C65)</f>
        <v>-450000</v>
      </c>
      <c r="D62" s="135">
        <f t="shared" ref="D62:T62" si="65">SUM(D63:D64)</f>
        <v>0</v>
      </c>
      <c r="E62" s="135">
        <f t="shared" si="65"/>
        <v>0</v>
      </c>
      <c r="F62" s="135">
        <f t="shared" si="65"/>
        <v>0</v>
      </c>
      <c r="G62" s="135">
        <f t="shared" si="65"/>
        <v>0</v>
      </c>
      <c r="H62" s="135">
        <f t="shared" si="65"/>
        <v>0</v>
      </c>
      <c r="I62" s="135">
        <f t="shared" si="65"/>
        <v>0</v>
      </c>
      <c r="J62" s="144">
        <f t="shared" si="65"/>
        <v>0</v>
      </c>
      <c r="K62" s="135">
        <f t="shared" si="65"/>
        <v>0</v>
      </c>
      <c r="L62" s="135">
        <f t="shared" si="65"/>
        <v>0</v>
      </c>
      <c r="M62" s="135">
        <f t="shared" si="65"/>
        <v>0</v>
      </c>
      <c r="N62" s="135">
        <f t="shared" si="65"/>
        <v>0</v>
      </c>
      <c r="O62" s="135">
        <f t="shared" si="65"/>
        <v>0</v>
      </c>
      <c r="P62" s="135">
        <f t="shared" si="65"/>
        <v>0</v>
      </c>
      <c r="Q62" s="135">
        <f t="shared" si="65"/>
        <v>0</v>
      </c>
      <c r="R62" s="135">
        <f t="shared" si="65"/>
        <v>0</v>
      </c>
      <c r="S62" s="135">
        <f t="shared" ref="S62" si="66">SUM(S63:S64)</f>
        <v>-450000</v>
      </c>
      <c r="T62" s="135">
        <f t="shared" si="65"/>
        <v>0</v>
      </c>
      <c r="U62" s="128"/>
      <c r="V62" s="128"/>
    </row>
    <row r="63" spans="1:22">
      <c r="A63" s="720" t="s">
        <v>249</v>
      </c>
      <c r="B63" s="721" t="s">
        <v>250</v>
      </c>
      <c r="C63" s="128">
        <f>SUM(E63:V63)</f>
        <v>-450000</v>
      </c>
      <c r="D63" s="128">
        <f>+(D21+D27+D33+D34+D36)*1.32%</f>
        <v>0</v>
      </c>
      <c r="E63" s="128">
        <f>+(E21+E27+E33+E34+E36)*1.32%</f>
        <v>0</v>
      </c>
      <c r="F63" s="128">
        <v>0</v>
      </c>
      <c r="G63" s="128">
        <v>0</v>
      </c>
      <c r="H63" s="128">
        <v>0</v>
      </c>
      <c r="I63" s="128">
        <v>0</v>
      </c>
      <c r="J63" s="142">
        <v>0</v>
      </c>
      <c r="K63" s="128">
        <v>0</v>
      </c>
      <c r="L63" s="128">
        <v>0</v>
      </c>
      <c r="M63" s="128">
        <v>0</v>
      </c>
      <c r="N63" s="128">
        <v>0</v>
      </c>
      <c r="O63" s="128">
        <v>0</v>
      </c>
      <c r="P63" s="128">
        <v>0</v>
      </c>
      <c r="Q63" s="128">
        <v>0</v>
      </c>
      <c r="R63" s="128">
        <v>0</v>
      </c>
      <c r="S63" s="128">
        <v>-450000</v>
      </c>
      <c r="T63" s="128">
        <v>0</v>
      </c>
      <c r="U63" s="128"/>
      <c r="V63" s="128"/>
    </row>
    <row r="64" spans="1:22" hidden="1">
      <c r="A64" s="139" t="s">
        <v>580</v>
      </c>
      <c r="B64" s="127" t="s">
        <v>581</v>
      </c>
      <c r="C64" s="128">
        <f>SUM(E64:V64)</f>
        <v>0</v>
      </c>
      <c r="D64" s="128">
        <v>0</v>
      </c>
      <c r="E64" s="128">
        <v>0</v>
      </c>
      <c r="F64" s="128">
        <v>0</v>
      </c>
      <c r="G64" s="128">
        <v>0</v>
      </c>
      <c r="H64" s="128">
        <v>0</v>
      </c>
      <c r="I64" s="128">
        <v>0</v>
      </c>
      <c r="J64" s="142">
        <v>0</v>
      </c>
      <c r="K64" s="128">
        <v>0</v>
      </c>
      <c r="L64" s="128">
        <v>0</v>
      </c>
      <c r="M64" s="128">
        <v>0</v>
      </c>
      <c r="N64" s="128">
        <v>0</v>
      </c>
      <c r="O64" s="128">
        <v>0</v>
      </c>
      <c r="P64" s="128">
        <v>0</v>
      </c>
      <c r="Q64" s="128">
        <v>0</v>
      </c>
      <c r="R64" s="128">
        <v>0</v>
      </c>
      <c r="S64" s="128">
        <v>0</v>
      </c>
      <c r="T64" s="128">
        <v>0</v>
      </c>
      <c r="U64" s="128"/>
      <c r="V64" s="128"/>
    </row>
    <row r="65" spans="1:22">
      <c r="A65" s="126"/>
      <c r="B65" s="127"/>
      <c r="C65" s="128"/>
      <c r="D65" s="128"/>
      <c r="E65" s="128"/>
      <c r="F65" s="128"/>
      <c r="G65" s="128"/>
      <c r="H65" s="128"/>
      <c r="I65" s="128"/>
      <c r="J65" s="142"/>
      <c r="K65" s="128"/>
      <c r="L65" s="128"/>
      <c r="M65" s="128"/>
      <c r="N65" s="128"/>
      <c r="O65" s="128"/>
      <c r="P65" s="128"/>
      <c r="Q65" s="147"/>
      <c r="R65" s="128"/>
      <c r="S65" s="128"/>
      <c r="T65" s="128"/>
      <c r="U65" s="128"/>
      <c r="V65" s="128"/>
    </row>
    <row r="66" spans="1:22" ht="24" hidden="1">
      <c r="A66" s="133" t="s">
        <v>99</v>
      </c>
      <c r="B66" s="136" t="s">
        <v>100</v>
      </c>
      <c r="C66" s="135">
        <f>SUM(E66:V66)</f>
        <v>0</v>
      </c>
      <c r="D66" s="135"/>
      <c r="E66" s="128"/>
      <c r="F66" s="135">
        <f>+F67</f>
        <v>0</v>
      </c>
      <c r="G66" s="135"/>
      <c r="H66" s="128"/>
      <c r="I66" s="128"/>
      <c r="J66" s="142"/>
      <c r="K66" s="128"/>
      <c r="L66" s="128"/>
      <c r="M66" s="128"/>
      <c r="N66" s="128"/>
      <c r="O66" s="128"/>
      <c r="P66" s="128"/>
      <c r="Q66" s="147"/>
      <c r="R66" s="128"/>
      <c r="S66" s="128"/>
      <c r="T66" s="128"/>
      <c r="U66" s="128"/>
      <c r="V66" s="128"/>
    </row>
    <row r="67" spans="1:22" hidden="1">
      <c r="A67" s="126" t="s">
        <v>101</v>
      </c>
      <c r="B67" s="127" t="s">
        <v>102</v>
      </c>
      <c r="C67" s="128">
        <f>SUM(E67:V67)</f>
        <v>0</v>
      </c>
      <c r="D67" s="128"/>
      <c r="E67" s="128"/>
      <c r="F67" s="128">
        <v>0</v>
      </c>
      <c r="G67" s="128"/>
      <c r="H67" s="128"/>
      <c r="I67" s="128"/>
      <c r="J67" s="142"/>
      <c r="K67" s="128"/>
      <c r="L67" s="128"/>
      <c r="M67" s="128"/>
      <c r="N67" s="128"/>
      <c r="O67" s="128"/>
      <c r="P67" s="128"/>
      <c r="Q67" s="147"/>
      <c r="R67" s="128"/>
      <c r="S67" s="128"/>
      <c r="T67" s="128"/>
      <c r="U67" s="128"/>
      <c r="V67" s="128"/>
    </row>
    <row r="68" spans="1:22" hidden="1">
      <c r="A68" s="126"/>
      <c r="B68" s="127"/>
      <c r="C68" s="128"/>
      <c r="D68" s="128"/>
      <c r="E68" s="128"/>
      <c r="F68" s="128"/>
      <c r="G68" s="128"/>
      <c r="H68" s="128"/>
      <c r="I68" s="128"/>
      <c r="J68" s="142"/>
      <c r="K68" s="128"/>
      <c r="L68" s="128"/>
      <c r="M68" s="128"/>
      <c r="N68" s="128"/>
      <c r="O68" s="128"/>
      <c r="P68" s="128"/>
      <c r="Q68" s="147"/>
      <c r="R68" s="128"/>
      <c r="S68" s="128"/>
      <c r="T68" s="128"/>
      <c r="U68" s="128"/>
      <c r="V68" s="128"/>
    </row>
    <row r="69" spans="1:22" ht="12" hidden="1">
      <c r="A69" s="133">
        <v>1.08</v>
      </c>
      <c r="B69" s="134" t="s">
        <v>103</v>
      </c>
      <c r="C69" s="135">
        <f t="shared" ref="C69:V69" si="67">SUM(C70:C76)</f>
        <v>0</v>
      </c>
      <c r="D69" s="135">
        <f t="shared" ref="D69" si="68">SUM(D70:D76)</f>
        <v>0</v>
      </c>
      <c r="E69" s="135">
        <f t="shared" si="67"/>
        <v>0</v>
      </c>
      <c r="F69" s="135">
        <f t="shared" si="67"/>
        <v>0</v>
      </c>
      <c r="G69" s="135">
        <f t="shared" si="67"/>
        <v>0</v>
      </c>
      <c r="H69" s="135">
        <f t="shared" si="67"/>
        <v>0</v>
      </c>
      <c r="I69" s="135">
        <f t="shared" si="67"/>
        <v>0</v>
      </c>
      <c r="J69" s="144">
        <f t="shared" si="67"/>
        <v>0</v>
      </c>
      <c r="K69" s="135">
        <f t="shared" si="67"/>
        <v>0</v>
      </c>
      <c r="L69" s="135">
        <f t="shared" ref="L69" si="69">SUM(L70:L76)</f>
        <v>0</v>
      </c>
      <c r="M69" s="135">
        <f t="shared" si="67"/>
        <v>0</v>
      </c>
      <c r="N69" s="135">
        <f t="shared" si="67"/>
        <v>0</v>
      </c>
      <c r="O69" s="135">
        <f t="shared" si="67"/>
        <v>0</v>
      </c>
      <c r="P69" s="135">
        <f t="shared" si="67"/>
        <v>0</v>
      </c>
      <c r="Q69" s="150">
        <f t="shared" ref="Q69:S69" si="70">SUM(Q70:Q76)</f>
        <v>0</v>
      </c>
      <c r="R69" s="135">
        <f t="shared" si="70"/>
        <v>0</v>
      </c>
      <c r="S69" s="135">
        <f t="shared" si="70"/>
        <v>0</v>
      </c>
      <c r="T69" s="135">
        <f t="shared" si="67"/>
        <v>0</v>
      </c>
      <c r="U69" s="135">
        <f t="shared" si="67"/>
        <v>0</v>
      </c>
      <c r="V69" s="135">
        <f t="shared" si="67"/>
        <v>0</v>
      </c>
    </row>
    <row r="70" spans="1:22" hidden="1">
      <c r="A70" s="126" t="s">
        <v>104</v>
      </c>
      <c r="B70" s="127" t="s">
        <v>105</v>
      </c>
      <c r="C70" s="128">
        <f t="shared" ref="C70:C76" si="71">SUM(E70:V70)</f>
        <v>0</v>
      </c>
      <c r="D70" s="128">
        <v>0</v>
      </c>
      <c r="E70" s="128">
        <v>0</v>
      </c>
      <c r="F70" s="128">
        <v>0</v>
      </c>
      <c r="G70" s="128">
        <v>0</v>
      </c>
      <c r="H70" s="128">
        <v>0</v>
      </c>
      <c r="I70" s="128">
        <v>0</v>
      </c>
      <c r="J70" s="142">
        <v>0</v>
      </c>
      <c r="K70" s="128">
        <v>0</v>
      </c>
      <c r="L70" s="128">
        <v>0</v>
      </c>
      <c r="M70" s="128">
        <v>0</v>
      </c>
      <c r="N70" s="128">
        <v>0</v>
      </c>
      <c r="O70" s="128">
        <v>0</v>
      </c>
      <c r="P70" s="128">
        <v>0</v>
      </c>
      <c r="Q70" s="147">
        <v>0</v>
      </c>
      <c r="R70" s="128">
        <v>0</v>
      </c>
      <c r="S70" s="128">
        <v>0</v>
      </c>
      <c r="T70" s="128">
        <v>0</v>
      </c>
      <c r="U70" s="128">
        <v>0</v>
      </c>
      <c r="V70" s="128">
        <v>0</v>
      </c>
    </row>
    <row r="71" spans="1:22" ht="22.8" hidden="1">
      <c r="A71" s="126" t="s">
        <v>108</v>
      </c>
      <c r="B71" s="137" t="s">
        <v>109</v>
      </c>
      <c r="C71" s="128">
        <f t="shared" si="71"/>
        <v>0</v>
      </c>
      <c r="D71" s="128">
        <v>0</v>
      </c>
      <c r="E71" s="128">
        <v>0</v>
      </c>
      <c r="F71" s="128">
        <v>0</v>
      </c>
      <c r="G71" s="128">
        <v>0</v>
      </c>
      <c r="H71" s="128">
        <v>0</v>
      </c>
      <c r="I71" s="128">
        <v>0</v>
      </c>
      <c r="J71" s="142">
        <v>0</v>
      </c>
      <c r="K71" s="128">
        <v>0</v>
      </c>
      <c r="L71" s="128">
        <v>0</v>
      </c>
      <c r="M71" s="128">
        <v>0</v>
      </c>
      <c r="N71" s="128">
        <v>0</v>
      </c>
      <c r="O71" s="128">
        <v>0</v>
      </c>
      <c r="P71" s="128">
        <v>0</v>
      </c>
      <c r="Q71" s="147">
        <v>0</v>
      </c>
      <c r="R71" s="128">
        <v>0</v>
      </c>
      <c r="S71" s="128">
        <v>0</v>
      </c>
      <c r="T71" s="128">
        <v>0</v>
      </c>
      <c r="U71" s="128">
        <v>0</v>
      </c>
      <c r="V71" s="128">
        <v>0</v>
      </c>
    </row>
    <row r="72" spans="1:22" hidden="1">
      <c r="A72" s="126" t="s">
        <v>110</v>
      </c>
      <c r="B72" s="137" t="s">
        <v>111</v>
      </c>
      <c r="C72" s="128">
        <f t="shared" si="71"/>
        <v>0</v>
      </c>
      <c r="D72" s="128">
        <v>0</v>
      </c>
      <c r="E72" s="128">
        <v>0</v>
      </c>
      <c r="F72" s="128">
        <v>0</v>
      </c>
      <c r="G72" s="128">
        <v>0</v>
      </c>
      <c r="H72" s="128">
        <v>0</v>
      </c>
      <c r="I72" s="128">
        <v>0</v>
      </c>
      <c r="J72" s="142">
        <v>0</v>
      </c>
      <c r="K72" s="128">
        <v>0</v>
      </c>
      <c r="L72" s="128">
        <v>0</v>
      </c>
      <c r="M72" s="128">
        <v>0</v>
      </c>
      <c r="N72" s="128">
        <v>0</v>
      </c>
      <c r="O72" s="128">
        <v>0</v>
      </c>
      <c r="P72" s="128">
        <v>0</v>
      </c>
      <c r="Q72" s="147">
        <v>0</v>
      </c>
      <c r="R72" s="128">
        <v>0</v>
      </c>
      <c r="S72" s="128">
        <v>0</v>
      </c>
      <c r="T72" s="128">
        <v>0</v>
      </c>
      <c r="U72" s="128">
        <v>0</v>
      </c>
      <c r="V72" s="128">
        <v>0</v>
      </c>
    </row>
    <row r="73" spans="1:22" hidden="1">
      <c r="A73" s="126" t="s">
        <v>106</v>
      </c>
      <c r="B73" s="127" t="s">
        <v>107</v>
      </c>
      <c r="C73" s="128">
        <f t="shared" si="71"/>
        <v>0</v>
      </c>
      <c r="D73" s="128">
        <v>0</v>
      </c>
      <c r="E73" s="128">
        <v>0</v>
      </c>
      <c r="F73" s="128">
        <v>0</v>
      </c>
      <c r="G73" s="128">
        <v>0</v>
      </c>
      <c r="H73" s="128">
        <v>0</v>
      </c>
      <c r="I73" s="128">
        <v>0</v>
      </c>
      <c r="J73" s="142">
        <v>0</v>
      </c>
      <c r="K73" s="128">
        <v>0</v>
      </c>
      <c r="L73" s="128">
        <v>0</v>
      </c>
      <c r="M73" s="128">
        <v>0</v>
      </c>
      <c r="N73" s="128">
        <v>0</v>
      </c>
      <c r="O73" s="128">
        <v>0</v>
      </c>
      <c r="P73" s="128">
        <v>0</v>
      </c>
      <c r="Q73" s="147">
        <v>0</v>
      </c>
      <c r="R73" s="128">
        <v>0</v>
      </c>
      <c r="S73" s="128">
        <v>0</v>
      </c>
      <c r="T73" s="128">
        <v>0</v>
      </c>
      <c r="U73" s="128">
        <v>0</v>
      </c>
      <c r="V73" s="128">
        <v>0</v>
      </c>
    </row>
    <row r="74" spans="1:22" ht="22.8" hidden="1">
      <c r="A74" s="126" t="s">
        <v>112</v>
      </c>
      <c r="B74" s="137" t="s">
        <v>113</v>
      </c>
      <c r="C74" s="128">
        <f t="shared" si="71"/>
        <v>0</v>
      </c>
      <c r="D74" s="128">
        <v>0</v>
      </c>
      <c r="E74" s="128">
        <v>0</v>
      </c>
      <c r="F74" s="128">
        <v>0</v>
      </c>
      <c r="G74" s="128">
        <v>0</v>
      </c>
      <c r="H74" s="128">
        <v>0</v>
      </c>
      <c r="I74" s="128">
        <v>0</v>
      </c>
      <c r="J74" s="142">
        <v>0</v>
      </c>
      <c r="K74" s="128">
        <v>0</v>
      </c>
      <c r="L74" s="128">
        <v>0</v>
      </c>
      <c r="M74" s="128">
        <v>0</v>
      </c>
      <c r="N74" s="128">
        <v>0</v>
      </c>
      <c r="O74" s="128">
        <v>0</v>
      </c>
      <c r="P74" s="128"/>
      <c r="Q74" s="147"/>
      <c r="R74" s="128"/>
      <c r="S74" s="128"/>
      <c r="T74" s="128"/>
      <c r="U74" s="128"/>
      <c r="V74" s="128"/>
    </row>
    <row r="75" spans="1:22" ht="22.8" hidden="1">
      <c r="A75" s="126" t="s">
        <v>114</v>
      </c>
      <c r="B75" s="137" t="s">
        <v>115</v>
      </c>
      <c r="C75" s="128">
        <f t="shared" si="71"/>
        <v>0</v>
      </c>
      <c r="D75" s="128">
        <v>0</v>
      </c>
      <c r="E75" s="128">
        <v>0</v>
      </c>
      <c r="F75" s="128">
        <v>0</v>
      </c>
      <c r="G75" s="128">
        <v>0</v>
      </c>
      <c r="H75" s="128">
        <v>0</v>
      </c>
      <c r="I75" s="128">
        <v>0</v>
      </c>
      <c r="J75" s="142">
        <v>0</v>
      </c>
      <c r="K75" s="128">
        <v>0</v>
      </c>
      <c r="L75" s="128">
        <v>0</v>
      </c>
      <c r="M75" s="128">
        <v>0</v>
      </c>
      <c r="N75" s="128">
        <v>0</v>
      </c>
      <c r="O75" s="128">
        <v>0</v>
      </c>
      <c r="P75" s="128">
        <v>0</v>
      </c>
      <c r="Q75" s="147">
        <v>0</v>
      </c>
      <c r="R75" s="128">
        <v>0</v>
      </c>
      <c r="S75" s="128">
        <v>0</v>
      </c>
      <c r="T75" s="128">
        <v>0</v>
      </c>
      <c r="U75" s="128">
        <v>0</v>
      </c>
      <c r="V75" s="128">
        <v>0</v>
      </c>
    </row>
    <row r="76" spans="1:22" hidden="1">
      <c r="A76" s="126" t="s">
        <v>116</v>
      </c>
      <c r="B76" s="137" t="s">
        <v>117</v>
      </c>
      <c r="C76" s="128">
        <f t="shared" si="71"/>
        <v>0</v>
      </c>
      <c r="D76" s="128"/>
      <c r="E76" s="128"/>
      <c r="F76" s="128"/>
      <c r="G76" s="128"/>
      <c r="H76" s="128"/>
      <c r="I76" s="128"/>
      <c r="J76" s="142">
        <v>0</v>
      </c>
      <c r="K76" s="128"/>
      <c r="L76" s="128"/>
      <c r="M76" s="128">
        <v>0</v>
      </c>
      <c r="N76" s="128"/>
      <c r="O76" s="128"/>
      <c r="P76" s="128"/>
      <c r="Q76" s="147"/>
      <c r="R76" s="128"/>
      <c r="S76" s="128"/>
      <c r="T76" s="128"/>
      <c r="U76" s="128"/>
      <c r="V76" s="128"/>
    </row>
    <row r="77" spans="1:22" hidden="1">
      <c r="A77" s="126"/>
      <c r="B77" s="137"/>
      <c r="C77" s="128"/>
      <c r="D77" s="128"/>
      <c r="E77" s="128"/>
      <c r="F77" s="128"/>
      <c r="G77" s="128"/>
      <c r="H77" s="128"/>
      <c r="I77" s="128"/>
      <c r="J77" s="142"/>
      <c r="K77" s="128"/>
      <c r="L77" s="128"/>
      <c r="M77" s="128"/>
      <c r="N77" s="128"/>
      <c r="O77" s="128"/>
      <c r="P77" s="128"/>
      <c r="Q77" s="147"/>
      <c r="R77" s="128"/>
      <c r="S77" s="128"/>
      <c r="T77" s="128"/>
      <c r="U77" s="128"/>
      <c r="V77" s="128"/>
    </row>
    <row r="78" spans="1:22" ht="12" hidden="1">
      <c r="A78" s="133" t="s">
        <v>118</v>
      </c>
      <c r="B78" s="134" t="s">
        <v>119</v>
      </c>
      <c r="C78" s="135">
        <f>SUM(C79)</f>
        <v>0</v>
      </c>
      <c r="D78" s="135">
        <f t="shared" ref="D78:V78" si="72">SUM(D79)</f>
        <v>0</v>
      </c>
      <c r="E78" s="135">
        <f t="shared" si="72"/>
        <v>0</v>
      </c>
      <c r="F78" s="135">
        <f t="shared" si="72"/>
        <v>0</v>
      </c>
      <c r="G78" s="135">
        <f t="shared" si="72"/>
        <v>0</v>
      </c>
      <c r="H78" s="135">
        <f t="shared" si="72"/>
        <v>0</v>
      </c>
      <c r="I78" s="135">
        <f t="shared" si="72"/>
        <v>0</v>
      </c>
      <c r="J78" s="135">
        <f t="shared" si="72"/>
        <v>0</v>
      </c>
      <c r="K78" s="135">
        <f t="shared" si="72"/>
        <v>0</v>
      </c>
      <c r="L78" s="135">
        <f t="shared" si="72"/>
        <v>0</v>
      </c>
      <c r="M78" s="135">
        <f t="shared" si="72"/>
        <v>0</v>
      </c>
      <c r="N78" s="135">
        <f t="shared" si="72"/>
        <v>0</v>
      </c>
      <c r="O78" s="135">
        <f t="shared" si="72"/>
        <v>0</v>
      </c>
      <c r="P78" s="135">
        <f t="shared" si="72"/>
        <v>0</v>
      </c>
      <c r="Q78" s="150">
        <f t="shared" si="72"/>
        <v>0</v>
      </c>
      <c r="R78" s="135">
        <f t="shared" si="72"/>
        <v>0</v>
      </c>
      <c r="S78" s="135">
        <f t="shared" si="72"/>
        <v>0</v>
      </c>
      <c r="T78" s="135">
        <f t="shared" si="72"/>
        <v>0</v>
      </c>
      <c r="U78" s="135">
        <f t="shared" si="72"/>
        <v>0</v>
      </c>
      <c r="V78" s="135">
        <f t="shared" si="72"/>
        <v>0</v>
      </c>
    </row>
    <row r="79" spans="1:22" hidden="1">
      <c r="A79" s="126" t="s">
        <v>120</v>
      </c>
      <c r="B79" s="137" t="s">
        <v>121</v>
      </c>
      <c r="C79" s="128">
        <f>SUM(E79:V79)</f>
        <v>0</v>
      </c>
      <c r="D79" s="128">
        <v>0</v>
      </c>
      <c r="E79" s="128">
        <v>0</v>
      </c>
      <c r="F79" s="128">
        <v>0</v>
      </c>
      <c r="G79" s="128">
        <v>0</v>
      </c>
      <c r="H79" s="128">
        <v>0</v>
      </c>
      <c r="I79" s="128">
        <v>0</v>
      </c>
      <c r="J79" s="128">
        <v>0</v>
      </c>
      <c r="K79" s="128">
        <v>0</v>
      </c>
      <c r="L79" s="128">
        <v>0</v>
      </c>
      <c r="M79" s="128">
        <v>0</v>
      </c>
      <c r="N79" s="128">
        <v>0</v>
      </c>
      <c r="O79" s="128">
        <v>0</v>
      </c>
      <c r="P79" s="128">
        <v>0</v>
      </c>
      <c r="Q79" s="147">
        <v>0</v>
      </c>
      <c r="R79" s="128">
        <v>0</v>
      </c>
      <c r="S79" s="128">
        <v>0</v>
      </c>
      <c r="T79" s="128">
        <v>0</v>
      </c>
      <c r="U79" s="128">
        <v>0</v>
      </c>
      <c r="V79" s="128">
        <v>0</v>
      </c>
    </row>
    <row r="80" spans="1:22" hidden="1">
      <c r="A80" s="126"/>
      <c r="B80" s="127"/>
      <c r="C80" s="127"/>
      <c r="D80" s="127"/>
      <c r="E80" s="127"/>
      <c r="F80" s="127"/>
      <c r="G80" s="127"/>
      <c r="H80" s="127"/>
      <c r="I80" s="128"/>
      <c r="J80" s="152"/>
      <c r="K80" s="127"/>
      <c r="L80" s="127"/>
      <c r="M80" s="127"/>
      <c r="N80" s="127"/>
      <c r="O80" s="127"/>
      <c r="P80" s="127"/>
      <c r="Q80" s="154"/>
      <c r="R80" s="127"/>
      <c r="S80" s="127"/>
      <c r="T80" s="127"/>
      <c r="U80" s="128"/>
      <c r="V80" s="128"/>
    </row>
    <row r="81" spans="1:23">
      <c r="A81" s="126"/>
      <c r="B81" s="127"/>
      <c r="C81" s="127"/>
      <c r="D81" s="127"/>
      <c r="E81" s="127"/>
      <c r="F81" s="127"/>
      <c r="G81" s="127"/>
      <c r="H81" s="127"/>
      <c r="I81" s="128"/>
      <c r="J81" s="152"/>
      <c r="K81" s="127"/>
      <c r="L81" s="127"/>
      <c r="M81" s="127"/>
      <c r="N81" s="127"/>
      <c r="O81" s="127"/>
      <c r="P81" s="127"/>
      <c r="Q81" s="154"/>
      <c r="R81" s="127"/>
      <c r="S81" s="127"/>
      <c r="T81" s="127"/>
      <c r="U81" s="128"/>
      <c r="V81" s="128"/>
    </row>
    <row r="82" spans="1:23" ht="12">
      <c r="A82" s="129">
        <v>2</v>
      </c>
      <c r="B82" s="130" t="s">
        <v>122</v>
      </c>
      <c r="C82" s="131">
        <f>+C89+C98+C94+C84</f>
        <v>-500000</v>
      </c>
      <c r="D82" s="131">
        <f t="shared" ref="D82" si="73">+D89+D98+D94+D84</f>
        <v>0</v>
      </c>
      <c r="E82" s="131">
        <f t="shared" ref="E82:V82" si="74">+E89+E98+E94+E84</f>
        <v>0</v>
      </c>
      <c r="F82" s="131">
        <f t="shared" si="74"/>
        <v>0</v>
      </c>
      <c r="G82" s="131">
        <f t="shared" si="74"/>
        <v>0</v>
      </c>
      <c r="H82" s="131">
        <f t="shared" si="74"/>
        <v>0</v>
      </c>
      <c r="I82" s="131">
        <f t="shared" si="74"/>
        <v>0</v>
      </c>
      <c r="J82" s="131">
        <f t="shared" si="74"/>
        <v>0</v>
      </c>
      <c r="K82" s="131">
        <f t="shared" si="74"/>
        <v>0</v>
      </c>
      <c r="L82" s="131">
        <f t="shared" ref="L82" si="75">+L89+L98+L94+L84</f>
        <v>0</v>
      </c>
      <c r="M82" s="131">
        <f t="shared" si="74"/>
        <v>0</v>
      </c>
      <c r="N82" s="131">
        <f t="shared" si="74"/>
        <v>0</v>
      </c>
      <c r="O82" s="131">
        <f t="shared" si="74"/>
        <v>0</v>
      </c>
      <c r="P82" s="131">
        <f t="shared" si="74"/>
        <v>0</v>
      </c>
      <c r="Q82" s="149">
        <f t="shared" ref="Q82:S82" si="76">+Q89+Q98+Q94+Q84</f>
        <v>0</v>
      </c>
      <c r="R82" s="131">
        <f t="shared" si="76"/>
        <v>0</v>
      </c>
      <c r="S82" s="131">
        <f t="shared" si="76"/>
        <v>0</v>
      </c>
      <c r="T82" s="131">
        <f t="shared" si="74"/>
        <v>-500000</v>
      </c>
      <c r="U82" s="131">
        <f t="shared" si="74"/>
        <v>0</v>
      </c>
      <c r="V82" s="131">
        <f t="shared" si="74"/>
        <v>0</v>
      </c>
    </row>
    <row r="83" spans="1:23">
      <c r="A83" s="126"/>
      <c r="B83" s="127"/>
      <c r="C83" s="128"/>
      <c r="D83" s="128"/>
      <c r="E83" s="128"/>
      <c r="F83" s="128"/>
      <c r="G83" s="128"/>
      <c r="H83" s="128"/>
      <c r="I83" s="128"/>
      <c r="J83" s="142"/>
      <c r="K83" s="128"/>
      <c r="L83" s="128"/>
      <c r="M83" s="128"/>
      <c r="N83" s="128"/>
      <c r="O83" s="128"/>
      <c r="P83" s="128"/>
      <c r="Q83" s="147"/>
      <c r="R83" s="128"/>
      <c r="S83" s="128"/>
      <c r="T83" s="128"/>
      <c r="U83" s="128"/>
      <c r="V83" s="128"/>
      <c r="W83" s="120"/>
    </row>
    <row r="84" spans="1:23" ht="12" hidden="1">
      <c r="A84" s="133" t="s">
        <v>123</v>
      </c>
      <c r="B84" s="136" t="s">
        <v>124</v>
      </c>
      <c r="C84" s="135">
        <f>SUM(C85:C87)</f>
        <v>0</v>
      </c>
      <c r="D84" s="135">
        <f t="shared" ref="D84" si="77">SUM(D85:D87)</f>
        <v>0</v>
      </c>
      <c r="E84" s="135">
        <f t="shared" ref="E84:L84" si="78">SUM(E85:E87)</f>
        <v>0</v>
      </c>
      <c r="F84" s="135">
        <f t="shared" si="78"/>
        <v>0</v>
      </c>
      <c r="G84" s="135">
        <f t="shared" si="78"/>
        <v>0</v>
      </c>
      <c r="H84" s="135">
        <f t="shared" si="78"/>
        <v>0</v>
      </c>
      <c r="I84" s="135">
        <f t="shared" si="78"/>
        <v>0</v>
      </c>
      <c r="J84" s="135">
        <f t="shared" si="78"/>
        <v>0</v>
      </c>
      <c r="K84" s="135">
        <f t="shared" si="78"/>
        <v>0</v>
      </c>
      <c r="L84" s="135">
        <f t="shared" si="78"/>
        <v>0</v>
      </c>
      <c r="M84" s="135">
        <f t="shared" ref="M84:V84" si="79">SUM(M86:M87)</f>
        <v>0</v>
      </c>
      <c r="N84" s="135">
        <f t="shared" si="79"/>
        <v>0</v>
      </c>
      <c r="O84" s="135">
        <f t="shared" si="79"/>
        <v>0</v>
      </c>
      <c r="P84" s="135">
        <f t="shared" si="79"/>
        <v>0</v>
      </c>
      <c r="Q84" s="150">
        <f t="shared" ref="Q84:S84" si="80">SUM(Q86:Q87)</f>
        <v>0</v>
      </c>
      <c r="R84" s="135">
        <f t="shared" si="80"/>
        <v>0</v>
      </c>
      <c r="S84" s="135">
        <f t="shared" si="80"/>
        <v>0</v>
      </c>
      <c r="T84" s="135">
        <f t="shared" si="79"/>
        <v>0</v>
      </c>
      <c r="U84" s="135">
        <f t="shared" si="79"/>
        <v>0</v>
      </c>
      <c r="V84" s="135">
        <f t="shared" si="79"/>
        <v>0</v>
      </c>
    </row>
    <row r="85" spans="1:23" ht="12" hidden="1">
      <c r="A85" s="126" t="s">
        <v>125</v>
      </c>
      <c r="B85" s="127" t="s">
        <v>126</v>
      </c>
      <c r="C85" s="128">
        <f>SUM(E85:V85)</f>
        <v>0</v>
      </c>
      <c r="D85" s="128"/>
      <c r="E85" s="135"/>
      <c r="F85" s="135"/>
      <c r="G85" s="135"/>
      <c r="H85" s="135"/>
      <c r="I85" s="128">
        <v>0</v>
      </c>
      <c r="J85" s="128">
        <v>0</v>
      </c>
      <c r="K85" s="135"/>
      <c r="L85" s="128">
        <v>0</v>
      </c>
      <c r="M85" s="135"/>
      <c r="N85" s="128">
        <v>0</v>
      </c>
      <c r="O85" s="135"/>
      <c r="P85" s="135"/>
      <c r="Q85" s="150"/>
      <c r="R85" s="135"/>
      <c r="S85" s="135"/>
      <c r="T85" s="135"/>
      <c r="U85" s="135"/>
      <c r="V85" s="135"/>
    </row>
    <row r="86" spans="1:23" ht="12" hidden="1">
      <c r="A86" s="126" t="s">
        <v>127</v>
      </c>
      <c r="B86" s="127" t="s">
        <v>128</v>
      </c>
      <c r="C86" s="128">
        <f>SUM(E86:V86)</f>
        <v>0</v>
      </c>
      <c r="D86" s="128"/>
      <c r="E86" s="135"/>
      <c r="F86" s="128">
        <v>0</v>
      </c>
      <c r="G86" s="128"/>
      <c r="H86" s="135"/>
      <c r="I86" s="128">
        <v>0</v>
      </c>
      <c r="J86" s="128">
        <v>0</v>
      </c>
      <c r="K86" s="135"/>
      <c r="L86" s="135"/>
      <c r="M86" s="128">
        <v>0</v>
      </c>
      <c r="N86" s="128">
        <v>0</v>
      </c>
      <c r="O86" s="135"/>
      <c r="P86" s="135"/>
      <c r="Q86" s="150"/>
      <c r="R86" s="135"/>
      <c r="S86" s="135"/>
      <c r="T86" s="135"/>
      <c r="U86" s="135"/>
      <c r="V86" s="135"/>
    </row>
    <row r="87" spans="1:23" hidden="1">
      <c r="A87" s="126" t="s">
        <v>129</v>
      </c>
      <c r="B87" s="127" t="s">
        <v>130</v>
      </c>
      <c r="C87" s="128">
        <f>SUM(E87:V87)</f>
        <v>0</v>
      </c>
      <c r="D87" s="128"/>
      <c r="E87" s="128"/>
      <c r="F87" s="128">
        <v>0</v>
      </c>
      <c r="G87" s="128"/>
      <c r="H87" s="128"/>
      <c r="I87" s="128">
        <v>0</v>
      </c>
      <c r="J87" s="142">
        <v>0</v>
      </c>
      <c r="K87" s="128"/>
      <c r="L87" s="128"/>
      <c r="M87" s="128">
        <v>0</v>
      </c>
      <c r="N87" s="128">
        <v>0</v>
      </c>
      <c r="O87" s="128"/>
      <c r="P87" s="128"/>
      <c r="Q87" s="147"/>
      <c r="R87" s="128"/>
      <c r="S87" s="128"/>
      <c r="T87" s="128"/>
      <c r="U87" s="128"/>
      <c r="V87" s="128"/>
    </row>
    <row r="88" spans="1:23" hidden="1">
      <c r="A88" s="126"/>
      <c r="B88" s="127"/>
      <c r="C88" s="128"/>
      <c r="D88" s="128"/>
      <c r="E88" s="128"/>
      <c r="F88" s="128"/>
      <c r="G88" s="128"/>
      <c r="H88" s="128"/>
      <c r="I88" s="128"/>
      <c r="J88" s="142"/>
      <c r="K88" s="128"/>
      <c r="L88" s="128"/>
      <c r="M88" s="128"/>
      <c r="N88" s="128"/>
      <c r="O88" s="128"/>
      <c r="P88" s="128"/>
      <c r="Q88" s="147"/>
      <c r="R88" s="128"/>
      <c r="S88" s="128"/>
      <c r="T88" s="128"/>
      <c r="U88" s="128"/>
      <c r="V88" s="128"/>
    </row>
    <row r="89" spans="1:23" ht="24" hidden="1">
      <c r="A89" s="133" t="s">
        <v>131</v>
      </c>
      <c r="B89" s="136" t="s">
        <v>132</v>
      </c>
      <c r="C89" s="135">
        <f>SUM(C90:C92)</f>
        <v>0</v>
      </c>
      <c r="D89" s="135">
        <f t="shared" ref="D89" si="81">SUM(D90:D92)</f>
        <v>0</v>
      </c>
      <c r="E89" s="135">
        <f t="shared" ref="E89:J89" si="82">SUM(E90:E92)</f>
        <v>0</v>
      </c>
      <c r="F89" s="135">
        <f t="shared" si="82"/>
        <v>0</v>
      </c>
      <c r="G89" s="135">
        <f t="shared" si="82"/>
        <v>0</v>
      </c>
      <c r="H89" s="135">
        <f t="shared" si="82"/>
        <v>0</v>
      </c>
      <c r="I89" s="135">
        <f t="shared" si="82"/>
        <v>0</v>
      </c>
      <c r="J89" s="135">
        <f t="shared" si="82"/>
        <v>0</v>
      </c>
      <c r="K89" s="135">
        <f t="shared" ref="K89:V89" si="83">SUM(K90:K91)</f>
        <v>0</v>
      </c>
      <c r="L89" s="135">
        <f t="shared" ref="L89" si="84">SUM(L90:L91)</f>
        <v>0</v>
      </c>
      <c r="M89" s="135">
        <f t="shared" si="83"/>
        <v>0</v>
      </c>
      <c r="N89" s="135">
        <f t="shared" si="83"/>
        <v>0</v>
      </c>
      <c r="O89" s="135">
        <f t="shared" si="83"/>
        <v>0</v>
      </c>
      <c r="P89" s="135">
        <f t="shared" si="83"/>
        <v>0</v>
      </c>
      <c r="Q89" s="150">
        <f t="shared" si="83"/>
        <v>0</v>
      </c>
      <c r="R89" s="135">
        <f t="shared" si="83"/>
        <v>0</v>
      </c>
      <c r="S89" s="135">
        <f t="shared" ref="S89" si="85">SUM(S90:S91)</f>
        <v>0</v>
      </c>
      <c r="T89" s="135">
        <f t="shared" si="83"/>
        <v>0</v>
      </c>
      <c r="U89" s="135">
        <f t="shared" si="83"/>
        <v>0</v>
      </c>
      <c r="V89" s="135">
        <f t="shared" si="83"/>
        <v>0</v>
      </c>
    </row>
    <row r="90" spans="1:23" hidden="1">
      <c r="A90" s="126" t="s">
        <v>133</v>
      </c>
      <c r="B90" s="127" t="s">
        <v>134</v>
      </c>
      <c r="C90" s="128">
        <f>SUM(E90:V90)</f>
        <v>0</v>
      </c>
      <c r="D90" s="128">
        <v>0</v>
      </c>
      <c r="E90" s="128">
        <v>0</v>
      </c>
      <c r="F90" s="128">
        <v>0</v>
      </c>
      <c r="G90" s="128">
        <v>0</v>
      </c>
      <c r="H90" s="128">
        <v>0</v>
      </c>
      <c r="I90" s="128">
        <v>0</v>
      </c>
      <c r="J90" s="142">
        <v>0</v>
      </c>
      <c r="K90" s="128">
        <v>0</v>
      </c>
      <c r="L90" s="128">
        <v>0</v>
      </c>
      <c r="M90" s="128">
        <v>0</v>
      </c>
      <c r="N90" s="128">
        <v>0</v>
      </c>
      <c r="O90" s="128">
        <v>0</v>
      </c>
      <c r="P90" s="128">
        <v>0</v>
      </c>
      <c r="Q90" s="147">
        <v>0</v>
      </c>
      <c r="R90" s="128">
        <v>0</v>
      </c>
      <c r="S90" s="128">
        <v>0</v>
      </c>
      <c r="T90" s="128">
        <v>0</v>
      </c>
      <c r="U90" s="128">
        <v>0</v>
      </c>
      <c r="V90" s="128">
        <v>0</v>
      </c>
    </row>
    <row r="91" spans="1:23" hidden="1">
      <c r="A91" s="126" t="s">
        <v>135</v>
      </c>
      <c r="B91" s="127" t="s">
        <v>136</v>
      </c>
      <c r="C91" s="128">
        <f>SUM(E91:V91)</f>
        <v>0</v>
      </c>
      <c r="D91" s="128">
        <v>0</v>
      </c>
      <c r="E91" s="128">
        <v>0</v>
      </c>
      <c r="F91" s="128">
        <v>0</v>
      </c>
      <c r="G91" s="128">
        <v>0</v>
      </c>
      <c r="H91" s="128">
        <v>0</v>
      </c>
      <c r="I91" s="128">
        <v>0</v>
      </c>
      <c r="J91" s="142">
        <v>0</v>
      </c>
      <c r="K91" s="128">
        <v>0</v>
      </c>
      <c r="L91" s="128">
        <v>0</v>
      </c>
      <c r="M91" s="128" t="s">
        <v>740</v>
      </c>
      <c r="N91" s="128">
        <v>0</v>
      </c>
      <c r="O91" s="128">
        <v>0</v>
      </c>
      <c r="P91" s="128">
        <v>0</v>
      </c>
      <c r="Q91" s="147">
        <v>0</v>
      </c>
      <c r="R91" s="128">
        <v>0</v>
      </c>
      <c r="S91" s="128">
        <v>0</v>
      </c>
      <c r="T91" s="128">
        <v>0</v>
      </c>
      <c r="U91" s="128">
        <v>0</v>
      </c>
      <c r="V91" s="128">
        <v>0</v>
      </c>
    </row>
    <row r="92" spans="1:23" hidden="1">
      <c r="A92" s="126" t="s">
        <v>137</v>
      </c>
      <c r="B92" s="127" t="s">
        <v>138</v>
      </c>
      <c r="C92" s="128">
        <f>SUM(E92:V92)</f>
        <v>0</v>
      </c>
      <c r="D92" s="128"/>
      <c r="E92" s="128"/>
      <c r="F92" s="128">
        <v>0</v>
      </c>
      <c r="G92" s="128"/>
      <c r="H92" s="128"/>
      <c r="I92" s="128"/>
      <c r="J92" s="142">
        <v>0</v>
      </c>
      <c r="K92" s="128"/>
      <c r="L92" s="128"/>
      <c r="M92" s="128"/>
      <c r="N92" s="128"/>
      <c r="O92" s="128"/>
      <c r="P92" s="128"/>
      <c r="Q92" s="147"/>
      <c r="R92" s="128"/>
      <c r="S92" s="128"/>
      <c r="T92" s="128"/>
      <c r="U92" s="128"/>
      <c r="V92" s="128"/>
    </row>
    <row r="93" spans="1:23" hidden="1">
      <c r="A93" s="126"/>
      <c r="B93" s="127"/>
      <c r="C93" s="127"/>
      <c r="D93" s="127"/>
      <c r="E93" s="127"/>
      <c r="F93" s="127"/>
      <c r="G93" s="127"/>
      <c r="H93" s="127"/>
      <c r="I93" s="128"/>
      <c r="J93" s="152"/>
      <c r="K93" s="127"/>
      <c r="L93" s="127"/>
      <c r="M93" s="127"/>
      <c r="N93" s="127"/>
      <c r="O93" s="127"/>
      <c r="P93" s="127"/>
      <c r="Q93" s="154"/>
      <c r="R93" s="127"/>
      <c r="S93" s="127"/>
      <c r="T93" s="127"/>
      <c r="U93" s="128"/>
      <c r="V93" s="128"/>
    </row>
    <row r="94" spans="1:23" ht="13.2" hidden="1" customHeight="1">
      <c r="A94" s="133" t="s">
        <v>139</v>
      </c>
      <c r="B94" s="136" t="s">
        <v>140</v>
      </c>
      <c r="C94" s="135">
        <f>SUM(C95:C96)</f>
        <v>0</v>
      </c>
      <c r="D94" s="135">
        <f t="shared" ref="D94:U94" si="86">SUM(D95:D96)</f>
        <v>0</v>
      </c>
      <c r="E94" s="135">
        <f t="shared" si="86"/>
        <v>0</v>
      </c>
      <c r="F94" s="135">
        <f t="shared" si="86"/>
        <v>0</v>
      </c>
      <c r="G94" s="135">
        <f t="shared" si="86"/>
        <v>0</v>
      </c>
      <c r="H94" s="135">
        <f t="shared" si="86"/>
        <v>0</v>
      </c>
      <c r="I94" s="135">
        <f t="shared" si="86"/>
        <v>0</v>
      </c>
      <c r="J94" s="135">
        <f t="shared" si="86"/>
        <v>0</v>
      </c>
      <c r="K94" s="135">
        <f t="shared" si="86"/>
        <v>0</v>
      </c>
      <c r="L94" s="135">
        <f t="shared" si="86"/>
        <v>0</v>
      </c>
      <c r="M94" s="135">
        <f t="shared" si="86"/>
        <v>0</v>
      </c>
      <c r="N94" s="135">
        <f t="shared" si="86"/>
        <v>0</v>
      </c>
      <c r="O94" s="135">
        <f t="shared" si="86"/>
        <v>0</v>
      </c>
      <c r="P94" s="135">
        <f t="shared" si="86"/>
        <v>0</v>
      </c>
      <c r="Q94" s="135">
        <f t="shared" si="86"/>
        <v>0</v>
      </c>
      <c r="R94" s="135">
        <f t="shared" si="86"/>
        <v>0</v>
      </c>
      <c r="S94" s="135">
        <f t="shared" ref="S94" si="87">SUM(S95:S96)</f>
        <v>0</v>
      </c>
      <c r="T94" s="135">
        <f t="shared" si="86"/>
        <v>0</v>
      </c>
      <c r="U94" s="135">
        <f t="shared" si="86"/>
        <v>0</v>
      </c>
      <c r="V94" s="135">
        <f t="shared" ref="V94" si="88">SUM(V96:V96)</f>
        <v>0</v>
      </c>
    </row>
    <row r="95" spans="1:23" ht="12" hidden="1">
      <c r="A95" s="126" t="s">
        <v>141</v>
      </c>
      <c r="B95" s="127" t="s">
        <v>142</v>
      </c>
      <c r="C95" s="128">
        <f>SUM(D95:V95)</f>
        <v>0</v>
      </c>
      <c r="D95" s="128">
        <v>0</v>
      </c>
      <c r="E95" s="128"/>
      <c r="F95" s="128"/>
      <c r="G95" s="128"/>
      <c r="H95" s="128"/>
      <c r="I95" s="128">
        <v>0</v>
      </c>
      <c r="J95" s="128">
        <v>0</v>
      </c>
      <c r="K95" s="128"/>
      <c r="L95" s="128"/>
      <c r="M95" s="128"/>
      <c r="N95" s="128">
        <v>0</v>
      </c>
      <c r="O95" s="128">
        <v>0</v>
      </c>
      <c r="P95" s="128">
        <v>0</v>
      </c>
      <c r="Q95" s="128">
        <v>0</v>
      </c>
      <c r="R95" s="128">
        <v>0</v>
      </c>
      <c r="S95" s="128">
        <v>0</v>
      </c>
      <c r="T95" s="128">
        <v>0</v>
      </c>
      <c r="U95" s="128">
        <v>0</v>
      </c>
      <c r="V95" s="135"/>
    </row>
    <row r="96" spans="1:23" hidden="1">
      <c r="A96" s="126" t="s">
        <v>143</v>
      </c>
      <c r="B96" s="127" t="s">
        <v>144</v>
      </c>
      <c r="C96" s="128">
        <f>SUM(E96:V96)</f>
        <v>0</v>
      </c>
      <c r="D96" s="128">
        <v>0</v>
      </c>
      <c r="E96" s="128">
        <v>0</v>
      </c>
      <c r="F96" s="128">
        <v>0</v>
      </c>
      <c r="G96" s="128">
        <v>0</v>
      </c>
      <c r="H96" s="128">
        <v>0</v>
      </c>
      <c r="I96" s="128">
        <v>0</v>
      </c>
      <c r="J96" s="142">
        <v>0</v>
      </c>
      <c r="K96" s="128">
        <v>0</v>
      </c>
      <c r="L96" s="128">
        <v>0</v>
      </c>
      <c r="M96" s="128">
        <v>0</v>
      </c>
      <c r="N96" s="128">
        <v>0</v>
      </c>
      <c r="O96" s="128">
        <v>0</v>
      </c>
      <c r="P96" s="128">
        <v>0</v>
      </c>
      <c r="Q96" s="147">
        <v>0</v>
      </c>
      <c r="R96" s="128">
        <v>0</v>
      </c>
      <c r="S96" s="128">
        <v>0</v>
      </c>
      <c r="T96" s="128">
        <v>0</v>
      </c>
      <c r="U96" s="128">
        <v>0</v>
      </c>
      <c r="V96" s="128">
        <v>0</v>
      </c>
    </row>
    <row r="97" spans="1:22" hidden="1">
      <c r="A97" s="126"/>
      <c r="B97" s="127"/>
      <c r="C97" s="127"/>
      <c r="D97" s="127"/>
      <c r="E97" s="127"/>
      <c r="F97" s="127"/>
      <c r="G97" s="127"/>
      <c r="H97" s="127"/>
      <c r="I97" s="128"/>
      <c r="J97" s="152"/>
      <c r="K97" s="127"/>
      <c r="L97" s="127"/>
      <c r="M97" s="127"/>
      <c r="N97" s="127"/>
      <c r="O97" s="127"/>
      <c r="P97" s="127"/>
      <c r="Q97" s="154"/>
      <c r="R97" s="127"/>
      <c r="S97" s="127"/>
      <c r="T97" s="127"/>
      <c r="U97" s="128"/>
      <c r="V97" s="128"/>
    </row>
    <row r="98" spans="1:22" ht="10.8" customHeight="1">
      <c r="A98" s="133" t="s">
        <v>145</v>
      </c>
      <c r="B98" s="136" t="s">
        <v>146</v>
      </c>
      <c r="C98" s="135">
        <f>SUM(C99:C103)</f>
        <v>-500000</v>
      </c>
      <c r="D98" s="135">
        <f t="shared" ref="D98" si="89">SUM(D99:D103)</f>
        <v>0</v>
      </c>
      <c r="E98" s="135">
        <f t="shared" ref="E98:U98" si="90">SUM(E99:E103)</f>
        <v>0</v>
      </c>
      <c r="F98" s="135">
        <f t="shared" si="90"/>
        <v>0</v>
      </c>
      <c r="G98" s="135">
        <f t="shared" si="90"/>
        <v>0</v>
      </c>
      <c r="H98" s="135">
        <f t="shared" si="90"/>
        <v>0</v>
      </c>
      <c r="I98" s="135">
        <f t="shared" si="90"/>
        <v>0</v>
      </c>
      <c r="J98" s="135">
        <f t="shared" si="90"/>
        <v>0</v>
      </c>
      <c r="K98" s="135">
        <f t="shared" si="90"/>
        <v>0</v>
      </c>
      <c r="L98" s="135">
        <f t="shared" ref="L98" si="91">SUM(L99:L103)</f>
        <v>0</v>
      </c>
      <c r="M98" s="135">
        <f t="shared" si="90"/>
        <v>0</v>
      </c>
      <c r="N98" s="135">
        <f t="shared" si="90"/>
        <v>0</v>
      </c>
      <c r="O98" s="135">
        <f t="shared" si="90"/>
        <v>0</v>
      </c>
      <c r="P98" s="135">
        <f t="shared" si="90"/>
        <v>0</v>
      </c>
      <c r="Q98" s="135">
        <f t="shared" ref="Q98:S98" si="92">SUM(Q99:Q103)</f>
        <v>0</v>
      </c>
      <c r="R98" s="135">
        <f t="shared" si="92"/>
        <v>0</v>
      </c>
      <c r="S98" s="135">
        <f t="shared" si="92"/>
        <v>0</v>
      </c>
      <c r="T98" s="135">
        <f t="shared" si="90"/>
        <v>-500000</v>
      </c>
      <c r="U98" s="135">
        <f t="shared" si="90"/>
        <v>0</v>
      </c>
      <c r="V98" s="135">
        <f>SUM(V99:V101)</f>
        <v>0</v>
      </c>
    </row>
    <row r="99" spans="1:22">
      <c r="A99" s="126" t="s">
        <v>147</v>
      </c>
      <c r="B99" s="127" t="s">
        <v>148</v>
      </c>
      <c r="C99" s="128">
        <f>SUM(E99:V99)</f>
        <v>-500000</v>
      </c>
      <c r="D99" s="128">
        <v>0</v>
      </c>
      <c r="E99" s="128">
        <v>0</v>
      </c>
      <c r="F99" s="128">
        <v>0</v>
      </c>
      <c r="G99" s="128">
        <v>0</v>
      </c>
      <c r="H99" s="128">
        <v>0</v>
      </c>
      <c r="I99" s="128">
        <v>0</v>
      </c>
      <c r="J99" s="128">
        <v>0</v>
      </c>
      <c r="K99" s="128">
        <v>0</v>
      </c>
      <c r="L99" s="128">
        <v>0</v>
      </c>
      <c r="M99" s="128">
        <v>0</v>
      </c>
      <c r="N99" s="128">
        <v>0</v>
      </c>
      <c r="O99" s="128">
        <v>0</v>
      </c>
      <c r="P99" s="128">
        <v>0</v>
      </c>
      <c r="Q99" s="147">
        <v>0</v>
      </c>
      <c r="R99" s="128">
        <v>0</v>
      </c>
      <c r="S99" s="128">
        <v>0</v>
      </c>
      <c r="T99" s="128">
        <v>-500000</v>
      </c>
      <c r="U99" s="128">
        <v>0</v>
      </c>
      <c r="V99" s="128">
        <v>0</v>
      </c>
    </row>
    <row r="100" spans="1:22" hidden="1">
      <c r="A100" s="126" t="s">
        <v>149</v>
      </c>
      <c r="B100" s="127" t="s">
        <v>150</v>
      </c>
      <c r="C100" s="128">
        <f>SUM(E100:V100)</f>
        <v>0</v>
      </c>
      <c r="D100" s="128">
        <v>0</v>
      </c>
      <c r="E100" s="128">
        <v>0</v>
      </c>
      <c r="F100" s="128">
        <v>0</v>
      </c>
      <c r="G100" s="128">
        <v>0</v>
      </c>
      <c r="H100" s="128">
        <v>0</v>
      </c>
      <c r="I100" s="128">
        <v>0</v>
      </c>
      <c r="J100" s="142">
        <v>0</v>
      </c>
      <c r="K100" s="128">
        <v>0</v>
      </c>
      <c r="L100" s="128">
        <v>0</v>
      </c>
      <c r="M100" s="128">
        <v>0</v>
      </c>
      <c r="N100" s="128">
        <v>0</v>
      </c>
      <c r="O100" s="128">
        <v>0</v>
      </c>
      <c r="P100" s="128">
        <v>0</v>
      </c>
      <c r="Q100" s="147">
        <v>0</v>
      </c>
      <c r="R100" s="128">
        <v>0</v>
      </c>
      <c r="S100" s="128">
        <v>0</v>
      </c>
      <c r="T100" s="128">
        <v>0</v>
      </c>
      <c r="U100" s="128">
        <v>0</v>
      </c>
      <c r="V100" s="128">
        <v>0</v>
      </c>
    </row>
    <row r="101" spans="1:22" ht="11.1" hidden="1" customHeight="1">
      <c r="A101" s="126" t="s">
        <v>151</v>
      </c>
      <c r="B101" s="127" t="s">
        <v>152</v>
      </c>
      <c r="C101" s="128">
        <f>SUM(E101:V101)</f>
        <v>0</v>
      </c>
      <c r="D101" s="128">
        <v>0</v>
      </c>
      <c r="E101" s="128">
        <v>0</v>
      </c>
      <c r="F101" s="128">
        <v>0</v>
      </c>
      <c r="G101" s="128">
        <v>0</v>
      </c>
      <c r="H101" s="128">
        <v>0</v>
      </c>
      <c r="I101" s="128">
        <v>0</v>
      </c>
      <c r="J101" s="142">
        <v>0</v>
      </c>
      <c r="K101" s="128">
        <v>0</v>
      </c>
      <c r="L101" s="128">
        <v>0</v>
      </c>
      <c r="M101" s="128">
        <v>0</v>
      </c>
      <c r="N101" s="128">
        <v>0</v>
      </c>
      <c r="O101" s="128">
        <v>0</v>
      </c>
      <c r="P101" s="128">
        <v>0</v>
      </c>
      <c r="Q101" s="147">
        <v>0</v>
      </c>
      <c r="R101" s="128">
        <v>0</v>
      </c>
      <c r="S101" s="128">
        <v>0</v>
      </c>
      <c r="T101" s="128">
        <v>0</v>
      </c>
      <c r="U101" s="128">
        <v>0</v>
      </c>
      <c r="V101" s="128">
        <v>0</v>
      </c>
    </row>
    <row r="102" spans="1:22" ht="11.1" hidden="1" customHeight="1">
      <c r="A102" s="126" t="s">
        <v>153</v>
      </c>
      <c r="B102" s="127" t="s">
        <v>154</v>
      </c>
      <c r="C102" s="128">
        <f>SUM(E102:V102)</f>
        <v>0</v>
      </c>
      <c r="D102" s="128"/>
      <c r="E102" s="128"/>
      <c r="F102" s="128"/>
      <c r="G102" s="128"/>
      <c r="H102" s="128"/>
      <c r="I102" s="128"/>
      <c r="J102" s="142"/>
      <c r="K102" s="128"/>
      <c r="L102" s="128"/>
      <c r="M102" s="128">
        <v>0</v>
      </c>
      <c r="N102" s="128"/>
      <c r="O102" s="128"/>
      <c r="P102" s="128"/>
      <c r="Q102" s="147">
        <v>0</v>
      </c>
      <c r="R102" s="128"/>
      <c r="S102" s="128"/>
      <c r="T102" s="128"/>
      <c r="U102" s="128"/>
      <c r="V102" s="128"/>
    </row>
    <row r="103" spans="1:22" ht="11.1" hidden="1" customHeight="1">
      <c r="A103" s="126" t="s">
        <v>155</v>
      </c>
      <c r="B103" s="127" t="s">
        <v>156</v>
      </c>
      <c r="C103" s="128">
        <f>SUM(E103:V103)</f>
        <v>0</v>
      </c>
      <c r="D103" s="128">
        <v>0</v>
      </c>
      <c r="E103" s="128">
        <v>0</v>
      </c>
      <c r="F103" s="128">
        <v>0</v>
      </c>
      <c r="G103" s="128">
        <v>0</v>
      </c>
      <c r="H103" s="128">
        <v>0</v>
      </c>
      <c r="I103" s="128">
        <v>0</v>
      </c>
      <c r="J103" s="142">
        <v>0</v>
      </c>
      <c r="K103" s="128">
        <v>0</v>
      </c>
      <c r="L103" s="128">
        <v>0</v>
      </c>
      <c r="M103" s="128">
        <v>0</v>
      </c>
      <c r="N103" s="128">
        <v>0</v>
      </c>
      <c r="O103" s="128">
        <v>0</v>
      </c>
      <c r="P103" s="128">
        <v>0</v>
      </c>
      <c r="Q103" s="147">
        <v>0</v>
      </c>
      <c r="R103" s="128">
        <v>0</v>
      </c>
      <c r="S103" s="128">
        <v>0</v>
      </c>
      <c r="T103" s="128">
        <v>0</v>
      </c>
      <c r="U103" s="128">
        <v>0</v>
      </c>
      <c r="V103" s="128">
        <v>0</v>
      </c>
    </row>
    <row r="104" spans="1:22">
      <c r="A104" s="126"/>
      <c r="B104" s="127"/>
      <c r="C104" s="127"/>
      <c r="D104" s="127"/>
      <c r="E104" s="127"/>
      <c r="F104" s="127"/>
      <c r="G104" s="127"/>
      <c r="H104" s="127"/>
      <c r="I104" s="128"/>
      <c r="J104" s="152"/>
      <c r="K104" s="127"/>
      <c r="L104" s="127"/>
      <c r="M104" s="127"/>
      <c r="N104" s="127"/>
      <c r="O104" s="127"/>
      <c r="P104" s="127"/>
      <c r="Q104" s="154"/>
      <c r="R104" s="127"/>
      <c r="S104" s="127"/>
      <c r="T104" s="127"/>
      <c r="U104" s="128"/>
      <c r="V104" s="128"/>
    </row>
    <row r="105" spans="1:22">
      <c r="A105" s="126"/>
      <c r="B105" s="127"/>
      <c r="C105" s="127"/>
      <c r="D105" s="127"/>
      <c r="E105" s="127"/>
      <c r="F105" s="127"/>
      <c r="G105" s="127"/>
      <c r="H105" s="127"/>
      <c r="I105" s="128"/>
      <c r="J105" s="152"/>
      <c r="K105" s="127"/>
      <c r="L105" s="127"/>
      <c r="M105" s="127"/>
      <c r="N105" s="127"/>
      <c r="O105" s="127"/>
      <c r="P105" s="127"/>
      <c r="Q105" s="154"/>
      <c r="R105" s="127"/>
      <c r="S105" s="127"/>
      <c r="T105" s="127"/>
      <c r="U105" s="128"/>
      <c r="V105" s="128"/>
    </row>
    <row r="106" spans="1:22" ht="12">
      <c r="A106" s="129">
        <v>5</v>
      </c>
      <c r="B106" s="130" t="s">
        <v>157</v>
      </c>
      <c r="C106" s="131">
        <f>+C119+C108+C115</f>
        <v>-2000000</v>
      </c>
      <c r="D106" s="131">
        <f t="shared" ref="D106" si="93">+D119+D108+D115</f>
        <v>0</v>
      </c>
      <c r="E106" s="131">
        <f t="shared" ref="E106:V106" si="94">+E119+E108+E115</f>
        <v>0</v>
      </c>
      <c r="F106" s="131">
        <f t="shared" si="94"/>
        <v>0</v>
      </c>
      <c r="G106" s="131">
        <f t="shared" si="94"/>
        <v>0</v>
      </c>
      <c r="H106" s="131">
        <f t="shared" si="94"/>
        <v>0</v>
      </c>
      <c r="I106" s="131">
        <f t="shared" si="94"/>
        <v>0</v>
      </c>
      <c r="J106" s="131">
        <f t="shared" si="94"/>
        <v>0</v>
      </c>
      <c r="K106" s="131">
        <f t="shared" si="94"/>
        <v>0</v>
      </c>
      <c r="L106" s="131">
        <f t="shared" ref="L106" si="95">+L119+L108+L115</f>
        <v>0</v>
      </c>
      <c r="M106" s="131">
        <f t="shared" si="94"/>
        <v>0</v>
      </c>
      <c r="N106" s="131">
        <f t="shared" si="94"/>
        <v>0</v>
      </c>
      <c r="O106" s="131">
        <f t="shared" si="94"/>
        <v>0</v>
      </c>
      <c r="P106" s="131">
        <f t="shared" si="94"/>
        <v>0</v>
      </c>
      <c r="Q106" s="149">
        <f t="shared" ref="Q106:S106" si="96">+Q119+Q108+Q115</f>
        <v>0</v>
      </c>
      <c r="R106" s="131">
        <f t="shared" si="96"/>
        <v>-2000000</v>
      </c>
      <c r="S106" s="131">
        <f t="shared" si="96"/>
        <v>0</v>
      </c>
      <c r="T106" s="131">
        <f t="shared" si="94"/>
        <v>0</v>
      </c>
      <c r="U106" s="131">
        <f t="shared" si="94"/>
        <v>0</v>
      </c>
      <c r="V106" s="131">
        <f t="shared" si="94"/>
        <v>0</v>
      </c>
    </row>
    <row r="107" spans="1:22">
      <c r="A107" s="126"/>
      <c r="B107" s="127"/>
      <c r="C107" s="128"/>
      <c r="D107" s="128"/>
      <c r="E107" s="128"/>
      <c r="F107" s="128"/>
      <c r="G107" s="128"/>
      <c r="H107" s="128"/>
      <c r="I107" s="128"/>
      <c r="J107" s="142"/>
      <c r="K107" s="128"/>
      <c r="L107" s="128"/>
      <c r="M107" s="128"/>
      <c r="N107" s="128"/>
      <c r="O107" s="128"/>
      <c r="P107" s="128"/>
      <c r="Q107" s="147"/>
      <c r="R107" s="128"/>
      <c r="S107" s="128"/>
      <c r="T107" s="128"/>
      <c r="U107" s="128"/>
      <c r="V107" s="128"/>
    </row>
    <row r="108" spans="1:22" ht="12">
      <c r="A108" s="133" t="s">
        <v>159</v>
      </c>
      <c r="B108" s="136" t="s">
        <v>160</v>
      </c>
      <c r="C108" s="135">
        <f>SUM(C109:C113)</f>
        <v>-2000000</v>
      </c>
      <c r="D108" s="135">
        <f t="shared" ref="D108" si="97">SUM(D109:D113)</f>
        <v>0</v>
      </c>
      <c r="E108" s="135">
        <f t="shared" ref="E108:K108" si="98">SUM(E109:E113)</f>
        <v>0</v>
      </c>
      <c r="F108" s="135">
        <f t="shared" si="98"/>
        <v>0</v>
      </c>
      <c r="G108" s="135">
        <f t="shared" si="98"/>
        <v>0</v>
      </c>
      <c r="H108" s="135">
        <f t="shared" si="98"/>
        <v>0</v>
      </c>
      <c r="I108" s="135">
        <f t="shared" si="98"/>
        <v>0</v>
      </c>
      <c r="J108" s="135">
        <f t="shared" si="98"/>
        <v>0</v>
      </c>
      <c r="K108" s="135">
        <f t="shared" si="98"/>
        <v>0</v>
      </c>
      <c r="L108" s="135">
        <f t="shared" ref="L108" si="99">SUM(L109:L113)</f>
        <v>0</v>
      </c>
      <c r="M108" s="135">
        <f t="shared" ref="M108:V108" si="100">SUM(M109:M113)</f>
        <v>0</v>
      </c>
      <c r="N108" s="135">
        <f t="shared" si="100"/>
        <v>0</v>
      </c>
      <c r="O108" s="135">
        <f t="shared" si="100"/>
        <v>0</v>
      </c>
      <c r="P108" s="135">
        <f t="shared" si="100"/>
        <v>0</v>
      </c>
      <c r="Q108" s="135">
        <f t="shared" ref="Q108:S108" si="101">SUM(Q109:Q113)</f>
        <v>0</v>
      </c>
      <c r="R108" s="135">
        <f t="shared" si="101"/>
        <v>-2000000</v>
      </c>
      <c r="S108" s="135">
        <f t="shared" si="101"/>
        <v>0</v>
      </c>
      <c r="T108" s="135">
        <f t="shared" si="100"/>
        <v>0</v>
      </c>
      <c r="U108" s="135">
        <f t="shared" si="100"/>
        <v>0</v>
      </c>
      <c r="V108" s="135">
        <f t="shared" si="100"/>
        <v>0</v>
      </c>
    </row>
    <row r="109" spans="1:22" hidden="1">
      <c r="A109" s="126" t="s">
        <v>161</v>
      </c>
      <c r="B109" s="127" t="s">
        <v>162</v>
      </c>
      <c r="C109" s="128">
        <f>SUM(D109:V109)</f>
        <v>0</v>
      </c>
      <c r="D109" s="128">
        <v>0</v>
      </c>
      <c r="E109" s="128">
        <v>0</v>
      </c>
      <c r="F109" s="128">
        <v>0</v>
      </c>
      <c r="G109" s="128">
        <v>0</v>
      </c>
      <c r="H109" s="128">
        <v>0</v>
      </c>
      <c r="I109" s="128">
        <v>0</v>
      </c>
      <c r="J109" s="142">
        <v>0</v>
      </c>
      <c r="K109" s="128">
        <v>0</v>
      </c>
      <c r="L109" s="128">
        <v>0</v>
      </c>
      <c r="M109" s="128">
        <v>0</v>
      </c>
      <c r="N109" s="128">
        <v>0</v>
      </c>
      <c r="O109" s="128">
        <v>0</v>
      </c>
      <c r="P109" s="128">
        <v>0</v>
      </c>
      <c r="Q109" s="147">
        <v>0</v>
      </c>
      <c r="R109" s="128">
        <v>0</v>
      </c>
      <c r="S109" s="128">
        <v>0</v>
      </c>
      <c r="T109" s="128">
        <v>0</v>
      </c>
      <c r="U109" s="128">
        <v>0</v>
      </c>
      <c r="V109" s="128">
        <v>0</v>
      </c>
    </row>
    <row r="110" spans="1:22">
      <c r="A110" s="126" t="s">
        <v>163</v>
      </c>
      <c r="B110" s="127" t="s">
        <v>164</v>
      </c>
      <c r="C110" s="128">
        <f t="shared" ref="C110:C113" si="102">SUM(D110:V110)</f>
        <v>-2000000</v>
      </c>
      <c r="D110" s="128">
        <v>0</v>
      </c>
      <c r="E110" s="128">
        <v>0</v>
      </c>
      <c r="F110" s="128">
        <v>0</v>
      </c>
      <c r="G110" s="128">
        <v>0</v>
      </c>
      <c r="H110" s="128">
        <v>0</v>
      </c>
      <c r="I110" s="128">
        <v>0</v>
      </c>
      <c r="J110" s="142">
        <v>0</v>
      </c>
      <c r="K110" s="128">
        <v>0</v>
      </c>
      <c r="L110" s="128">
        <v>0</v>
      </c>
      <c r="M110" s="128">
        <v>0</v>
      </c>
      <c r="N110" s="128">
        <v>0</v>
      </c>
      <c r="O110" s="128"/>
      <c r="P110" s="128">
        <v>0</v>
      </c>
      <c r="Q110" s="147">
        <v>0</v>
      </c>
      <c r="R110" s="128">
        <f>-1000000-1000000</f>
        <v>-2000000</v>
      </c>
      <c r="S110" s="128">
        <v>0</v>
      </c>
      <c r="T110" s="128">
        <v>0</v>
      </c>
      <c r="U110" s="128">
        <v>0</v>
      </c>
      <c r="V110" s="128">
        <v>0</v>
      </c>
    </row>
    <row r="111" spans="1:22" hidden="1">
      <c r="A111" s="126" t="s">
        <v>165</v>
      </c>
      <c r="B111" s="127" t="s">
        <v>166</v>
      </c>
      <c r="C111" s="128">
        <f t="shared" si="102"/>
        <v>0</v>
      </c>
      <c r="D111" s="128">
        <v>0</v>
      </c>
      <c r="E111" s="128"/>
      <c r="F111" s="128">
        <v>0</v>
      </c>
      <c r="G111" s="128">
        <v>0</v>
      </c>
      <c r="H111" s="128">
        <v>0</v>
      </c>
      <c r="I111" s="128">
        <v>0</v>
      </c>
      <c r="J111" s="142">
        <v>0</v>
      </c>
      <c r="K111" s="128">
        <v>0</v>
      </c>
      <c r="L111" s="128">
        <v>0</v>
      </c>
      <c r="M111" s="128">
        <v>0</v>
      </c>
      <c r="N111" s="128">
        <v>0</v>
      </c>
      <c r="O111" s="128">
        <v>0</v>
      </c>
      <c r="P111" s="128">
        <v>0</v>
      </c>
      <c r="Q111" s="147">
        <v>0</v>
      </c>
      <c r="R111" s="128">
        <v>0</v>
      </c>
      <c r="S111" s="128">
        <v>0</v>
      </c>
      <c r="T111" s="128">
        <v>0</v>
      </c>
      <c r="U111" s="128">
        <v>0</v>
      </c>
      <c r="V111" s="128">
        <v>0</v>
      </c>
    </row>
    <row r="112" spans="1:22" hidden="1">
      <c r="A112" s="126" t="s">
        <v>167</v>
      </c>
      <c r="B112" s="127" t="s">
        <v>168</v>
      </c>
      <c r="C112" s="128">
        <f t="shared" si="102"/>
        <v>0</v>
      </c>
      <c r="D112" s="128">
        <v>0</v>
      </c>
      <c r="E112" s="128">
        <v>0</v>
      </c>
      <c r="F112" s="128">
        <v>0</v>
      </c>
      <c r="G112" s="128">
        <v>0</v>
      </c>
      <c r="H112" s="128">
        <v>0</v>
      </c>
      <c r="I112" s="128">
        <v>0</v>
      </c>
      <c r="J112" s="142">
        <v>0</v>
      </c>
      <c r="K112" s="128">
        <v>0</v>
      </c>
      <c r="L112" s="128">
        <v>0</v>
      </c>
      <c r="M112" s="128">
        <v>0</v>
      </c>
      <c r="N112" s="128">
        <v>0</v>
      </c>
      <c r="O112" s="128">
        <v>0</v>
      </c>
      <c r="P112" s="128"/>
      <c r="Q112" s="147"/>
      <c r="R112" s="128"/>
      <c r="S112" s="128"/>
      <c r="T112" s="128"/>
      <c r="U112" s="128"/>
      <c r="V112" s="128"/>
    </row>
    <row r="113" spans="1:22" hidden="1">
      <c r="A113" s="126" t="s">
        <v>169</v>
      </c>
      <c r="B113" s="127" t="s">
        <v>170</v>
      </c>
      <c r="C113" s="128">
        <f t="shared" si="102"/>
        <v>0</v>
      </c>
      <c r="D113" s="128"/>
      <c r="E113" s="128"/>
      <c r="F113" s="128">
        <v>0</v>
      </c>
      <c r="G113" s="128"/>
      <c r="H113" s="128"/>
      <c r="I113" s="128"/>
      <c r="J113" s="142">
        <v>0</v>
      </c>
      <c r="K113" s="128">
        <v>0</v>
      </c>
      <c r="L113" s="128">
        <v>0</v>
      </c>
      <c r="M113" s="128"/>
      <c r="N113" s="128"/>
      <c r="O113" s="128"/>
      <c r="P113" s="128"/>
      <c r="Q113" s="147"/>
      <c r="R113" s="128"/>
      <c r="S113" s="128"/>
      <c r="T113" s="128"/>
      <c r="U113" s="128"/>
      <c r="V113" s="128"/>
    </row>
    <row r="114" spans="1:22">
      <c r="A114" s="126"/>
      <c r="B114" s="127"/>
      <c r="C114" s="128"/>
      <c r="D114" s="128"/>
      <c r="E114" s="128"/>
      <c r="F114" s="128"/>
      <c r="G114" s="128"/>
      <c r="H114" s="128"/>
      <c r="I114" s="128"/>
      <c r="J114" s="142"/>
      <c r="K114" s="128"/>
      <c r="L114" s="128"/>
      <c r="M114" s="128"/>
      <c r="N114" s="128"/>
      <c r="O114" s="128"/>
      <c r="P114" s="128"/>
      <c r="Q114" s="147"/>
      <c r="R114" s="128"/>
      <c r="S114" s="128"/>
      <c r="T114" s="128"/>
      <c r="U114" s="128"/>
      <c r="V114" s="128"/>
    </row>
    <row r="115" spans="1:22" ht="12" hidden="1">
      <c r="A115" s="133" t="s">
        <v>171</v>
      </c>
      <c r="B115" s="136" t="s">
        <v>172</v>
      </c>
      <c r="C115" s="135">
        <f>SUM(C116:C117)</f>
        <v>0</v>
      </c>
      <c r="D115" s="135">
        <f t="shared" ref="D115" si="103">SUM(D116:D117)</f>
        <v>0</v>
      </c>
      <c r="E115" s="135">
        <f t="shared" ref="E115:U115" si="104">SUM(E116:E117)</f>
        <v>0</v>
      </c>
      <c r="F115" s="135">
        <f t="shared" si="104"/>
        <v>0</v>
      </c>
      <c r="G115" s="135">
        <f t="shared" si="104"/>
        <v>0</v>
      </c>
      <c r="H115" s="135">
        <f t="shared" si="104"/>
        <v>0</v>
      </c>
      <c r="I115" s="135">
        <f t="shared" si="104"/>
        <v>0</v>
      </c>
      <c r="J115" s="135">
        <f t="shared" si="104"/>
        <v>0</v>
      </c>
      <c r="K115" s="135">
        <f t="shared" si="104"/>
        <v>0</v>
      </c>
      <c r="L115" s="135">
        <f t="shared" ref="L115" si="105">SUM(L116:L117)</f>
        <v>0</v>
      </c>
      <c r="M115" s="135">
        <f t="shared" si="104"/>
        <v>0</v>
      </c>
      <c r="N115" s="135">
        <f t="shared" si="104"/>
        <v>0</v>
      </c>
      <c r="O115" s="135">
        <f t="shared" si="104"/>
        <v>0</v>
      </c>
      <c r="P115" s="135">
        <f t="shared" si="104"/>
        <v>0</v>
      </c>
      <c r="Q115" s="135">
        <f t="shared" ref="Q115:S115" si="106">SUM(Q116:Q117)</f>
        <v>0</v>
      </c>
      <c r="R115" s="135">
        <f t="shared" si="106"/>
        <v>0</v>
      </c>
      <c r="S115" s="135">
        <f t="shared" si="106"/>
        <v>0</v>
      </c>
      <c r="T115" s="135">
        <f t="shared" si="104"/>
        <v>0</v>
      </c>
      <c r="U115" s="135">
        <f t="shared" si="104"/>
        <v>0</v>
      </c>
      <c r="V115" s="135">
        <f>+V116</f>
        <v>0</v>
      </c>
    </row>
    <row r="116" spans="1:22" hidden="1">
      <c r="A116" s="126" t="s">
        <v>174</v>
      </c>
      <c r="B116" s="127" t="s">
        <v>175</v>
      </c>
      <c r="C116" s="128">
        <f>SUM(E116:V116)</f>
        <v>0</v>
      </c>
      <c r="D116" s="128">
        <v>0</v>
      </c>
      <c r="E116" s="128">
        <v>0</v>
      </c>
      <c r="F116" s="128">
        <v>0</v>
      </c>
      <c r="G116" s="128">
        <v>0</v>
      </c>
      <c r="H116" s="128">
        <v>0</v>
      </c>
      <c r="I116" s="128">
        <v>0</v>
      </c>
      <c r="J116" s="142">
        <v>0</v>
      </c>
      <c r="K116" s="128">
        <v>0</v>
      </c>
      <c r="L116" s="128">
        <v>0</v>
      </c>
      <c r="M116" s="128">
        <v>0</v>
      </c>
      <c r="N116" s="128">
        <v>0</v>
      </c>
      <c r="O116" s="128">
        <v>0</v>
      </c>
      <c r="P116" s="128">
        <v>0</v>
      </c>
      <c r="Q116" s="147">
        <v>0</v>
      </c>
      <c r="R116" s="128">
        <v>0</v>
      </c>
      <c r="S116" s="128">
        <v>0</v>
      </c>
      <c r="T116" s="128">
        <v>0</v>
      </c>
      <c r="U116" s="128">
        <v>0</v>
      </c>
      <c r="V116" s="128">
        <v>0</v>
      </c>
    </row>
    <row r="117" spans="1:22" hidden="1">
      <c r="A117" s="126" t="s">
        <v>182</v>
      </c>
      <c r="B117" s="127" t="s">
        <v>183</v>
      </c>
      <c r="C117" s="128">
        <f>SUM(E117:V117)</f>
        <v>0</v>
      </c>
      <c r="D117" s="128"/>
      <c r="E117" s="128"/>
      <c r="F117" s="128"/>
      <c r="G117" s="128"/>
      <c r="H117" s="128"/>
      <c r="I117" s="128"/>
      <c r="J117" s="142">
        <v>0</v>
      </c>
      <c r="K117" s="128"/>
      <c r="L117" s="128"/>
      <c r="M117" s="128">
        <v>0</v>
      </c>
      <c r="N117" s="128"/>
      <c r="O117" s="128"/>
      <c r="P117" s="128"/>
      <c r="Q117" s="147"/>
      <c r="R117" s="128"/>
      <c r="S117" s="128"/>
      <c r="T117" s="128"/>
      <c r="U117" s="128"/>
      <c r="V117" s="128"/>
    </row>
    <row r="118" spans="1:22" hidden="1">
      <c r="A118" s="126"/>
      <c r="B118" s="127"/>
      <c r="C118" s="128"/>
      <c r="D118" s="128"/>
      <c r="E118" s="128"/>
      <c r="F118" s="128"/>
      <c r="G118" s="128"/>
      <c r="H118" s="128"/>
      <c r="I118" s="128"/>
      <c r="J118" s="142"/>
      <c r="K118" s="128"/>
      <c r="L118" s="128"/>
      <c r="M118" s="128"/>
      <c r="N118" s="128"/>
      <c r="O118" s="128"/>
      <c r="P118" s="128"/>
      <c r="Q118" s="147"/>
      <c r="R118" s="128"/>
      <c r="S118" s="128"/>
      <c r="T118" s="128"/>
      <c r="U118" s="128"/>
      <c r="V118" s="128"/>
    </row>
    <row r="119" spans="1:22" ht="12" hidden="1">
      <c r="A119" s="133" t="s">
        <v>176</v>
      </c>
      <c r="B119" s="136" t="s">
        <v>177</v>
      </c>
      <c r="C119" s="135">
        <f>+C120</f>
        <v>0</v>
      </c>
      <c r="D119" s="135">
        <f>+D120</f>
        <v>0</v>
      </c>
      <c r="E119" s="135">
        <f>+E120</f>
        <v>0</v>
      </c>
      <c r="F119" s="135">
        <f t="shared" ref="F119:V119" si="107">+F120</f>
        <v>0</v>
      </c>
      <c r="G119" s="135">
        <f t="shared" si="107"/>
        <v>0</v>
      </c>
      <c r="H119" s="135">
        <f t="shared" si="107"/>
        <v>0</v>
      </c>
      <c r="I119" s="135">
        <f t="shared" si="107"/>
        <v>0</v>
      </c>
      <c r="J119" s="144">
        <f t="shared" si="107"/>
        <v>0</v>
      </c>
      <c r="K119" s="135">
        <f t="shared" si="107"/>
        <v>0</v>
      </c>
      <c r="L119" s="135">
        <f t="shared" si="107"/>
        <v>0</v>
      </c>
      <c r="M119" s="135">
        <f t="shared" si="107"/>
        <v>0</v>
      </c>
      <c r="N119" s="135">
        <f t="shared" si="107"/>
        <v>0</v>
      </c>
      <c r="O119" s="135">
        <f t="shared" si="107"/>
        <v>0</v>
      </c>
      <c r="P119" s="135">
        <f t="shared" si="107"/>
        <v>0</v>
      </c>
      <c r="Q119" s="150">
        <f t="shared" si="107"/>
        <v>0</v>
      </c>
      <c r="R119" s="135">
        <f t="shared" si="107"/>
        <v>0</v>
      </c>
      <c r="S119" s="135">
        <f t="shared" si="107"/>
        <v>0</v>
      </c>
      <c r="T119" s="135">
        <f t="shared" si="107"/>
        <v>0</v>
      </c>
      <c r="U119" s="135">
        <f t="shared" si="107"/>
        <v>0</v>
      </c>
      <c r="V119" s="135">
        <f t="shared" si="107"/>
        <v>0</v>
      </c>
    </row>
    <row r="120" spans="1:22" hidden="1">
      <c r="A120" s="126" t="s">
        <v>179</v>
      </c>
      <c r="B120" s="127" t="s">
        <v>180</v>
      </c>
      <c r="C120" s="128">
        <f>SUM(E120:V120)</f>
        <v>0</v>
      </c>
      <c r="D120" s="128">
        <v>0</v>
      </c>
      <c r="E120" s="128">
        <v>0</v>
      </c>
      <c r="F120" s="128">
        <v>0</v>
      </c>
      <c r="G120" s="128">
        <v>0</v>
      </c>
      <c r="H120" s="128">
        <v>0</v>
      </c>
      <c r="I120" s="128">
        <v>0</v>
      </c>
      <c r="J120" s="142">
        <v>0</v>
      </c>
      <c r="K120" s="128">
        <v>0</v>
      </c>
      <c r="L120" s="128">
        <v>0</v>
      </c>
      <c r="M120" s="128">
        <v>0</v>
      </c>
      <c r="N120" s="128">
        <v>0</v>
      </c>
      <c r="O120" s="128">
        <v>0</v>
      </c>
      <c r="P120" s="128">
        <v>0</v>
      </c>
      <c r="Q120" s="147">
        <v>0</v>
      </c>
      <c r="R120" s="128">
        <v>0</v>
      </c>
      <c r="S120" s="128">
        <v>0</v>
      </c>
      <c r="T120" s="128">
        <v>0</v>
      </c>
      <c r="U120" s="128">
        <v>0</v>
      </c>
      <c r="V120" s="128">
        <v>0</v>
      </c>
    </row>
    <row r="121" spans="1:22" hidden="1">
      <c r="A121" s="126"/>
      <c r="B121" s="127"/>
      <c r="C121" s="128"/>
      <c r="D121" s="128"/>
      <c r="E121" s="128"/>
      <c r="F121" s="128"/>
      <c r="G121" s="128"/>
      <c r="H121" s="128"/>
      <c r="I121" s="128"/>
      <c r="J121" s="142"/>
      <c r="K121" s="128"/>
      <c r="L121" s="128"/>
      <c r="M121" s="128"/>
      <c r="N121" s="128"/>
      <c r="O121" s="128"/>
      <c r="P121" s="128"/>
      <c r="Q121" s="147"/>
      <c r="R121" s="128"/>
      <c r="S121" s="128"/>
      <c r="T121" s="128"/>
      <c r="U121" s="128"/>
      <c r="V121" s="128"/>
    </row>
    <row r="122" spans="1:22" hidden="1">
      <c r="A122" s="126"/>
      <c r="B122" s="127"/>
      <c r="C122" s="128"/>
      <c r="D122" s="128"/>
      <c r="E122" s="128"/>
      <c r="F122" s="128"/>
      <c r="G122" s="128"/>
      <c r="H122" s="128"/>
      <c r="I122" s="128"/>
      <c r="J122" s="142"/>
      <c r="K122" s="128"/>
      <c r="L122" s="128"/>
      <c r="M122" s="128"/>
      <c r="N122" s="128"/>
      <c r="O122" s="128"/>
      <c r="P122" s="128"/>
      <c r="Q122" s="147"/>
      <c r="R122" s="128"/>
      <c r="S122" s="128"/>
      <c r="T122" s="128"/>
      <c r="U122" s="128"/>
      <c r="V122" s="128"/>
    </row>
    <row r="123" spans="1:22" ht="12" hidden="1">
      <c r="A123" s="129">
        <v>6</v>
      </c>
      <c r="B123" s="130" t="s">
        <v>185</v>
      </c>
      <c r="C123" s="131">
        <f>+C125</f>
        <v>0</v>
      </c>
      <c r="D123" s="131">
        <f t="shared" ref="D123" si="108">+D125</f>
        <v>0</v>
      </c>
      <c r="E123" s="131">
        <f t="shared" ref="E123:V123" si="109">+E125</f>
        <v>0</v>
      </c>
      <c r="F123" s="131">
        <f t="shared" si="109"/>
        <v>0</v>
      </c>
      <c r="G123" s="131">
        <f t="shared" si="109"/>
        <v>0</v>
      </c>
      <c r="H123" s="131">
        <f t="shared" si="109"/>
        <v>0</v>
      </c>
      <c r="I123" s="131">
        <f t="shared" si="109"/>
        <v>0</v>
      </c>
      <c r="J123" s="131">
        <f t="shared" si="109"/>
        <v>0</v>
      </c>
      <c r="K123" s="131">
        <f t="shared" si="109"/>
        <v>0</v>
      </c>
      <c r="L123" s="131">
        <f t="shared" ref="L123" si="110">+L125</f>
        <v>0</v>
      </c>
      <c r="M123" s="131">
        <f t="shared" si="109"/>
        <v>0</v>
      </c>
      <c r="N123" s="131">
        <f t="shared" si="109"/>
        <v>0</v>
      </c>
      <c r="O123" s="131">
        <f t="shared" si="109"/>
        <v>0</v>
      </c>
      <c r="P123" s="131">
        <f t="shared" si="109"/>
        <v>0</v>
      </c>
      <c r="Q123" s="149">
        <f t="shared" ref="Q123:S123" si="111">+Q125</f>
        <v>0</v>
      </c>
      <c r="R123" s="131">
        <f t="shared" si="111"/>
        <v>0</v>
      </c>
      <c r="S123" s="131">
        <f t="shared" si="111"/>
        <v>0</v>
      </c>
      <c r="T123" s="131">
        <f t="shared" si="109"/>
        <v>0</v>
      </c>
      <c r="U123" s="131">
        <f t="shared" si="109"/>
        <v>0</v>
      </c>
      <c r="V123" s="131">
        <f t="shared" si="109"/>
        <v>0</v>
      </c>
    </row>
    <row r="124" spans="1:22" hidden="1">
      <c r="A124" s="151"/>
      <c r="B124" s="151"/>
      <c r="C124" s="128"/>
      <c r="D124" s="128"/>
      <c r="E124" s="128"/>
      <c r="F124" s="128"/>
      <c r="G124" s="128"/>
      <c r="H124" s="128"/>
      <c r="I124" s="128"/>
      <c r="J124" s="142"/>
      <c r="K124" s="128"/>
      <c r="L124" s="128"/>
      <c r="M124" s="128"/>
      <c r="N124" s="128"/>
      <c r="O124" s="128"/>
      <c r="P124" s="128"/>
      <c r="Q124" s="147"/>
      <c r="R124" s="128"/>
      <c r="S124" s="128"/>
      <c r="T124" s="128"/>
      <c r="U124" s="128"/>
      <c r="V124" s="128"/>
    </row>
    <row r="125" spans="1:22" ht="24" hidden="1">
      <c r="A125" s="133" t="s">
        <v>186</v>
      </c>
      <c r="B125" s="136" t="s">
        <v>187</v>
      </c>
      <c r="C125" s="135">
        <f>+C126</f>
        <v>0</v>
      </c>
      <c r="D125" s="135">
        <f>+D126</f>
        <v>0</v>
      </c>
      <c r="E125" s="135">
        <f>+E126</f>
        <v>0</v>
      </c>
      <c r="F125" s="135">
        <f>+F126</f>
        <v>0</v>
      </c>
      <c r="G125" s="135">
        <f t="shared" ref="G125:V125" si="112">+G126</f>
        <v>0</v>
      </c>
      <c r="H125" s="135">
        <f t="shared" si="112"/>
        <v>0</v>
      </c>
      <c r="I125" s="135">
        <f t="shared" si="112"/>
        <v>0</v>
      </c>
      <c r="J125" s="135">
        <f t="shared" si="112"/>
        <v>0</v>
      </c>
      <c r="K125" s="135">
        <f t="shared" si="112"/>
        <v>0</v>
      </c>
      <c r="L125" s="135">
        <f t="shared" si="112"/>
        <v>0</v>
      </c>
      <c r="M125" s="135">
        <f t="shared" si="112"/>
        <v>0</v>
      </c>
      <c r="N125" s="135">
        <f t="shared" si="112"/>
        <v>0</v>
      </c>
      <c r="O125" s="135">
        <f t="shared" si="112"/>
        <v>0</v>
      </c>
      <c r="P125" s="135">
        <f t="shared" si="112"/>
        <v>0</v>
      </c>
      <c r="Q125" s="150">
        <f t="shared" si="112"/>
        <v>0</v>
      </c>
      <c r="R125" s="135">
        <f t="shared" si="112"/>
        <v>0</v>
      </c>
      <c r="S125" s="135">
        <f t="shared" si="112"/>
        <v>0</v>
      </c>
      <c r="T125" s="135">
        <f t="shared" si="112"/>
        <v>0</v>
      </c>
      <c r="U125" s="135">
        <f t="shared" si="112"/>
        <v>0</v>
      </c>
      <c r="V125" s="135">
        <f t="shared" si="112"/>
        <v>0</v>
      </c>
    </row>
    <row r="126" spans="1:22" hidden="1">
      <c r="A126" s="126" t="s">
        <v>188</v>
      </c>
      <c r="B126" s="127" t="s">
        <v>189</v>
      </c>
      <c r="C126" s="128">
        <f>SUM(E126:V126)</f>
        <v>0</v>
      </c>
      <c r="D126" s="128">
        <v>0</v>
      </c>
      <c r="E126" s="128">
        <v>0</v>
      </c>
      <c r="F126" s="128">
        <v>0</v>
      </c>
      <c r="G126" s="128">
        <v>0</v>
      </c>
      <c r="H126" s="128">
        <v>0</v>
      </c>
      <c r="I126" s="128">
        <v>0</v>
      </c>
      <c r="J126" s="128">
        <v>0</v>
      </c>
      <c r="K126" s="128">
        <v>0</v>
      </c>
      <c r="L126" s="128">
        <v>0</v>
      </c>
      <c r="M126" s="128">
        <v>0</v>
      </c>
      <c r="N126" s="128">
        <v>0</v>
      </c>
      <c r="O126" s="128">
        <v>0</v>
      </c>
      <c r="P126" s="128">
        <v>0</v>
      </c>
      <c r="Q126" s="147">
        <v>0</v>
      </c>
      <c r="R126" s="128">
        <v>0</v>
      </c>
      <c r="S126" s="128">
        <v>0</v>
      </c>
      <c r="T126" s="128">
        <v>0</v>
      </c>
      <c r="U126" s="128">
        <v>0</v>
      </c>
      <c r="V126" s="128">
        <v>0</v>
      </c>
    </row>
    <row r="127" spans="1:22" hidden="1">
      <c r="A127" s="126"/>
      <c r="B127" s="127"/>
      <c r="C127" s="128"/>
      <c r="D127" s="128"/>
      <c r="E127" s="128"/>
      <c r="F127" s="128"/>
      <c r="G127" s="128"/>
      <c r="H127" s="128"/>
      <c r="I127" s="128"/>
      <c r="J127" s="142"/>
      <c r="K127" s="128"/>
      <c r="L127" s="128"/>
      <c r="M127" s="128"/>
      <c r="N127" s="128"/>
      <c r="O127" s="128"/>
      <c r="P127" s="128"/>
      <c r="Q127" s="147"/>
      <c r="R127" s="128"/>
      <c r="S127" s="128"/>
      <c r="T127" s="128"/>
      <c r="U127" s="128"/>
      <c r="V127" s="128"/>
    </row>
    <row r="128" spans="1:22" hidden="1">
      <c r="A128" s="126"/>
      <c r="B128" s="127"/>
      <c r="C128" s="128"/>
      <c r="D128" s="128"/>
      <c r="E128" s="128"/>
      <c r="F128" s="128"/>
      <c r="G128" s="128"/>
      <c r="H128" s="128"/>
      <c r="I128" s="128"/>
      <c r="J128" s="142"/>
      <c r="K128" s="128"/>
      <c r="L128" s="128"/>
      <c r="M128" s="128"/>
      <c r="N128" s="128"/>
      <c r="O128" s="128"/>
      <c r="P128" s="128"/>
      <c r="Q128" s="147"/>
      <c r="R128" s="128"/>
      <c r="S128" s="128"/>
      <c r="T128" s="128"/>
      <c r="U128" s="128"/>
      <c r="V128" s="128"/>
    </row>
    <row r="129" spans="1:22" s="114" customFormat="1" ht="12" hidden="1">
      <c r="A129" s="129">
        <v>9</v>
      </c>
      <c r="B129" s="130" t="s">
        <v>192</v>
      </c>
      <c r="C129" s="131">
        <f>SUM(C131)</f>
        <v>0</v>
      </c>
      <c r="D129" s="131">
        <f>SUM(D130:D131)</f>
        <v>0</v>
      </c>
      <c r="E129" s="131">
        <f>SUM(E130:E131)</f>
        <v>0</v>
      </c>
      <c r="F129" s="131">
        <f>SUM(F130:F131)</f>
        <v>0</v>
      </c>
      <c r="G129" s="131">
        <f>SUM(G130:G131)</f>
        <v>0</v>
      </c>
      <c r="H129" s="131">
        <f>SUM(H130:H131)</f>
        <v>0</v>
      </c>
      <c r="I129" s="131">
        <f t="shared" ref="I129:V129" si="113">SUM(I130:I131)</f>
        <v>0</v>
      </c>
      <c r="J129" s="143">
        <f t="shared" si="113"/>
        <v>0</v>
      </c>
      <c r="K129" s="131">
        <f t="shared" si="113"/>
        <v>0</v>
      </c>
      <c r="L129" s="131">
        <f t="shared" ref="L129:N129" si="114">SUM(L130:L131)</f>
        <v>0</v>
      </c>
      <c r="M129" s="131">
        <f t="shared" si="114"/>
        <v>0</v>
      </c>
      <c r="N129" s="131">
        <f t="shared" si="114"/>
        <v>0</v>
      </c>
      <c r="O129" s="131">
        <f t="shared" si="113"/>
        <v>0</v>
      </c>
      <c r="P129" s="131">
        <f t="shared" si="113"/>
        <v>0</v>
      </c>
      <c r="Q129" s="149">
        <f t="shared" si="113"/>
        <v>0</v>
      </c>
      <c r="R129" s="131">
        <f t="shared" si="113"/>
        <v>0</v>
      </c>
      <c r="S129" s="131">
        <f t="shared" ref="S129" si="115">SUM(S130:S131)</f>
        <v>0</v>
      </c>
      <c r="T129" s="131">
        <f t="shared" si="113"/>
        <v>0</v>
      </c>
      <c r="U129" s="131">
        <f t="shared" si="113"/>
        <v>0</v>
      </c>
      <c r="V129" s="131">
        <f t="shared" si="113"/>
        <v>0</v>
      </c>
    </row>
    <row r="130" spans="1:22" hidden="1">
      <c r="A130" s="151"/>
      <c r="B130" s="151"/>
      <c r="C130" s="128"/>
      <c r="D130" s="128"/>
      <c r="E130" s="128"/>
      <c r="F130" s="128"/>
      <c r="G130" s="128"/>
      <c r="H130" s="128"/>
      <c r="I130" s="128"/>
      <c r="J130" s="142"/>
      <c r="K130" s="128"/>
      <c r="L130" s="128"/>
      <c r="M130" s="128"/>
      <c r="N130" s="128"/>
      <c r="O130" s="128"/>
      <c r="P130" s="128"/>
      <c r="Q130" s="147"/>
      <c r="R130" s="128"/>
      <c r="S130" s="128"/>
      <c r="T130" s="128"/>
      <c r="U130" s="128"/>
      <c r="V130" s="128"/>
    </row>
    <row r="131" spans="1:22" ht="12" hidden="1">
      <c r="A131" s="133" t="s">
        <v>193</v>
      </c>
      <c r="B131" s="136" t="s">
        <v>194</v>
      </c>
      <c r="C131" s="135">
        <f>SUM(F131:V131)</f>
        <v>0</v>
      </c>
      <c r="D131" s="135">
        <f t="shared" ref="D131" si="116">+D132+D133</f>
        <v>0</v>
      </c>
      <c r="E131" s="135">
        <f t="shared" ref="E131:J131" si="117">+E132+E133</f>
        <v>0</v>
      </c>
      <c r="F131" s="135">
        <f t="shared" si="117"/>
        <v>0</v>
      </c>
      <c r="G131" s="135">
        <f t="shared" si="117"/>
        <v>0</v>
      </c>
      <c r="H131" s="135">
        <f t="shared" si="117"/>
        <v>0</v>
      </c>
      <c r="I131" s="135">
        <f t="shared" si="117"/>
        <v>0</v>
      </c>
      <c r="J131" s="144">
        <f t="shared" si="117"/>
        <v>0</v>
      </c>
      <c r="K131" s="135">
        <f>SUM(K132:K133)</f>
        <v>0</v>
      </c>
      <c r="L131" s="135">
        <f>SUM(L132:L133)</f>
        <v>0</v>
      </c>
      <c r="M131" s="135">
        <f>SUM(M132:M133)</f>
        <v>0</v>
      </c>
      <c r="N131" s="135">
        <f t="shared" ref="N131:V131" si="118">+N132+N133</f>
        <v>0</v>
      </c>
      <c r="O131" s="135">
        <f t="shared" si="118"/>
        <v>0</v>
      </c>
      <c r="P131" s="135">
        <f t="shared" si="118"/>
        <v>0</v>
      </c>
      <c r="Q131" s="150">
        <f t="shared" si="118"/>
        <v>0</v>
      </c>
      <c r="R131" s="135">
        <f t="shared" si="118"/>
        <v>0</v>
      </c>
      <c r="S131" s="135">
        <f t="shared" ref="S131" si="119">+S132+S133</f>
        <v>0</v>
      </c>
      <c r="T131" s="135">
        <f t="shared" si="118"/>
        <v>0</v>
      </c>
      <c r="U131" s="135">
        <f t="shared" si="118"/>
        <v>0</v>
      </c>
      <c r="V131" s="135">
        <f t="shared" si="118"/>
        <v>0</v>
      </c>
    </row>
    <row r="132" spans="1:22" hidden="1">
      <c r="A132" s="126" t="s">
        <v>195</v>
      </c>
      <c r="B132" s="127" t="s">
        <v>196</v>
      </c>
      <c r="C132" s="128">
        <f>SUM(E132:V132)</f>
        <v>0</v>
      </c>
      <c r="D132" s="128">
        <v>0</v>
      </c>
      <c r="E132" s="128">
        <v>0</v>
      </c>
      <c r="F132" s="128"/>
      <c r="G132" s="128">
        <v>0</v>
      </c>
      <c r="H132" s="128">
        <v>0</v>
      </c>
      <c r="I132" s="153">
        <v>0</v>
      </c>
      <c r="J132" s="142">
        <v>0</v>
      </c>
      <c r="K132" s="128">
        <v>0</v>
      </c>
      <c r="L132" s="128">
        <v>0</v>
      </c>
      <c r="M132" s="128">
        <v>0</v>
      </c>
      <c r="N132" s="128">
        <v>0</v>
      </c>
      <c r="O132" s="128">
        <v>0</v>
      </c>
      <c r="P132" s="128">
        <v>0</v>
      </c>
      <c r="Q132" s="147">
        <v>0</v>
      </c>
      <c r="R132" s="128">
        <v>0</v>
      </c>
      <c r="S132" s="128">
        <v>0</v>
      </c>
      <c r="T132" s="128">
        <v>0</v>
      </c>
      <c r="U132" s="153">
        <v>0</v>
      </c>
      <c r="V132" s="153">
        <v>0</v>
      </c>
    </row>
    <row r="133" spans="1:22" ht="10.8" hidden="1" customHeight="1">
      <c r="A133" s="126" t="s">
        <v>197</v>
      </c>
      <c r="B133" s="127" t="s">
        <v>198</v>
      </c>
      <c r="C133" s="128">
        <f>SUM(E133:V133)</f>
        <v>0</v>
      </c>
      <c r="D133" s="128">
        <v>0</v>
      </c>
      <c r="E133" s="128">
        <v>0</v>
      </c>
      <c r="F133" s="128">
        <v>0</v>
      </c>
      <c r="G133" s="128">
        <v>0</v>
      </c>
      <c r="H133" s="128">
        <v>0</v>
      </c>
      <c r="I133" s="128">
        <v>0</v>
      </c>
      <c r="J133" s="142">
        <v>0</v>
      </c>
      <c r="K133" s="128">
        <v>0</v>
      </c>
      <c r="L133" s="128">
        <v>0</v>
      </c>
      <c r="M133" s="128">
        <v>0</v>
      </c>
      <c r="N133" s="128">
        <v>0</v>
      </c>
      <c r="O133" s="128">
        <v>0</v>
      </c>
      <c r="P133" s="128">
        <v>0</v>
      </c>
      <c r="Q133" s="147">
        <v>0</v>
      </c>
      <c r="R133" s="128">
        <v>0</v>
      </c>
      <c r="S133" s="128">
        <v>0</v>
      </c>
      <c r="T133" s="128">
        <v>0</v>
      </c>
      <c r="U133" s="128">
        <v>0</v>
      </c>
      <c r="V133" s="128">
        <v>0</v>
      </c>
    </row>
    <row r="134" spans="1:22">
      <c r="A134" s="126"/>
      <c r="B134" s="127"/>
      <c r="C134" s="128"/>
      <c r="D134" s="128"/>
      <c r="E134" s="128"/>
      <c r="F134" s="128"/>
      <c r="G134" s="128"/>
      <c r="H134" s="128"/>
      <c r="I134" s="128"/>
      <c r="J134" s="142"/>
      <c r="K134" s="128"/>
      <c r="L134" s="128"/>
      <c r="M134" s="128"/>
      <c r="N134" s="128"/>
      <c r="O134" s="128"/>
      <c r="P134" s="128"/>
      <c r="Q134" s="147"/>
      <c r="R134" s="128"/>
      <c r="S134" s="128"/>
      <c r="T134" s="128"/>
      <c r="U134" s="128"/>
      <c r="V134" s="128"/>
    </row>
    <row r="135" spans="1:22" ht="25.2" customHeight="1">
      <c r="A135" s="790" t="s">
        <v>741</v>
      </c>
      <c r="B135" s="790"/>
      <c r="C135" s="155">
        <f>+C9+C129+C39+C106+C82+C123</f>
        <v>-2950000</v>
      </c>
      <c r="D135" s="155">
        <f t="shared" ref="D135" si="120">+D9+D129+D39+D106+D82+D123</f>
        <v>0</v>
      </c>
      <c r="E135" s="155">
        <f t="shared" ref="E135:V135" si="121">+E9+E129+E39+E106+E82+E123</f>
        <v>0</v>
      </c>
      <c r="F135" s="155">
        <f t="shared" si="121"/>
        <v>0</v>
      </c>
      <c r="G135" s="155">
        <f t="shared" si="121"/>
        <v>0</v>
      </c>
      <c r="H135" s="155">
        <f t="shared" si="121"/>
        <v>0</v>
      </c>
      <c r="I135" s="155">
        <f t="shared" si="121"/>
        <v>0</v>
      </c>
      <c r="J135" s="155">
        <f t="shared" si="121"/>
        <v>0</v>
      </c>
      <c r="K135" s="155">
        <f t="shared" si="121"/>
        <v>0</v>
      </c>
      <c r="L135" s="155">
        <f t="shared" ref="L135" si="122">+L9+L129+L39+L106+L82+L123</f>
        <v>0</v>
      </c>
      <c r="M135" s="155">
        <f t="shared" si="121"/>
        <v>0</v>
      </c>
      <c r="N135" s="155">
        <f t="shared" si="121"/>
        <v>0</v>
      </c>
      <c r="O135" s="155">
        <f t="shared" si="121"/>
        <v>0</v>
      </c>
      <c r="P135" s="155">
        <f t="shared" si="121"/>
        <v>0</v>
      </c>
      <c r="Q135" s="155">
        <f t="shared" ref="Q135:S135" si="123">+Q9+Q129+Q39+Q106+Q82+Q123</f>
        <v>0</v>
      </c>
      <c r="R135" s="155">
        <f t="shared" si="123"/>
        <v>-2000000</v>
      </c>
      <c r="S135" s="155">
        <f t="shared" si="123"/>
        <v>-450000</v>
      </c>
      <c r="T135" s="155">
        <f t="shared" si="121"/>
        <v>-500000</v>
      </c>
      <c r="U135" s="155">
        <f t="shared" si="121"/>
        <v>0</v>
      </c>
      <c r="V135" s="155">
        <f t="shared" si="121"/>
        <v>0</v>
      </c>
    </row>
    <row r="136" spans="1:22" hidden="1">
      <c r="B136" s="156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</row>
    <row r="137" spans="1:22" s="116" customFormat="1" ht="12" hidden="1">
      <c r="A137" s="158"/>
      <c r="B137" s="159"/>
      <c r="C137" s="160">
        <f>SUM(D135:V135)</f>
        <v>-2950000</v>
      </c>
      <c r="D137" s="160"/>
      <c r="E137" s="160"/>
      <c r="F137" s="160"/>
      <c r="G137" s="160"/>
      <c r="H137" s="160"/>
      <c r="I137" s="160"/>
      <c r="J137" s="160"/>
      <c r="K137" s="160"/>
      <c r="L137" s="160"/>
      <c r="M137" s="160"/>
      <c r="N137" s="160"/>
      <c r="O137" s="160"/>
      <c r="P137" s="160"/>
      <c r="Q137" s="160"/>
      <c r="R137" s="160"/>
      <c r="S137" s="160"/>
      <c r="T137" s="160"/>
      <c r="U137" s="160"/>
      <c r="V137" s="157"/>
    </row>
    <row r="138" spans="1:22" s="116" customFormat="1" hidden="1">
      <c r="A138" s="161"/>
      <c r="C138" s="160">
        <f>+C135-C137</f>
        <v>0</v>
      </c>
      <c r="D138" s="160"/>
      <c r="E138" s="160"/>
      <c r="F138" s="157"/>
      <c r="G138" s="157"/>
      <c r="H138" s="157"/>
      <c r="I138" s="160"/>
      <c r="J138" s="160"/>
      <c r="K138" s="160"/>
      <c r="L138" s="160"/>
      <c r="M138" s="160"/>
      <c r="N138" s="701"/>
      <c r="O138" s="157"/>
      <c r="P138" s="157"/>
      <c r="Q138" s="157"/>
      <c r="R138" s="157"/>
      <c r="S138" s="157"/>
      <c r="T138" s="157"/>
      <c r="U138" s="157"/>
      <c r="V138" s="157"/>
    </row>
    <row r="139" spans="1:22" s="116" customFormat="1" hidden="1">
      <c r="A139" s="161"/>
      <c r="N139" s="702"/>
      <c r="V139" s="157"/>
    </row>
    <row r="140" spans="1:22" s="116" customFormat="1" hidden="1">
      <c r="A140" s="161"/>
      <c r="B140" s="159" t="s">
        <v>742</v>
      </c>
      <c r="C140" s="160">
        <f>+'IND-ESTR-CLASIF '!E211</f>
        <v>-2950000</v>
      </c>
      <c r="D140" s="160"/>
      <c r="E140" s="160"/>
      <c r="F140" s="160"/>
      <c r="G140" s="160"/>
      <c r="H140" s="160"/>
      <c r="N140" s="703"/>
      <c r="O140" s="160"/>
      <c r="P140" s="160"/>
      <c r="Q140" s="160"/>
      <c r="R140" s="160"/>
      <c r="S140" s="160"/>
      <c r="T140" s="160"/>
      <c r="U140" s="160"/>
      <c r="V140" s="157"/>
    </row>
    <row r="141" spans="1:22" s="116" customFormat="1" hidden="1">
      <c r="A141" s="161"/>
      <c r="B141" s="162"/>
      <c r="C141" s="160">
        <f>+C135-C140</f>
        <v>0</v>
      </c>
      <c r="D141" s="160"/>
      <c r="E141" s="160"/>
      <c r="F141" s="160"/>
      <c r="G141" s="160"/>
      <c r="H141" s="160"/>
      <c r="I141" s="160"/>
      <c r="J141" s="160"/>
      <c r="K141" s="160"/>
      <c r="L141" s="160"/>
      <c r="M141" s="160"/>
      <c r="N141" s="703"/>
      <c r="O141" s="160"/>
      <c r="P141" s="160"/>
      <c r="Q141" s="160"/>
      <c r="R141" s="160"/>
      <c r="S141" s="160"/>
      <c r="T141" s="160"/>
      <c r="U141" s="160"/>
      <c r="V141" s="157"/>
    </row>
    <row r="142" spans="1:22" s="116" customFormat="1">
      <c r="A142" s="161"/>
      <c r="N142" s="702"/>
      <c r="V142" s="157"/>
    </row>
    <row r="143" spans="1:22" s="116" customFormat="1">
      <c r="A143" s="161"/>
      <c r="C143" s="157"/>
      <c r="D143" s="157"/>
      <c r="F143" s="156"/>
      <c r="G143" s="156"/>
      <c r="H143" s="156"/>
      <c r="I143" s="156"/>
      <c r="J143" s="156"/>
      <c r="K143" s="156"/>
      <c r="L143" s="156"/>
      <c r="M143" s="156"/>
      <c r="N143" s="702"/>
      <c r="O143" s="156"/>
      <c r="P143" s="156"/>
      <c r="Q143" s="156"/>
      <c r="R143" s="156"/>
      <c r="S143" s="156"/>
      <c r="T143" s="156"/>
      <c r="V143" s="157"/>
    </row>
    <row r="144" spans="1:22" s="116" customFormat="1">
      <c r="A144" s="161"/>
      <c r="C144" s="157"/>
      <c r="D144" s="157"/>
      <c r="F144" s="156"/>
      <c r="G144" s="156"/>
      <c r="H144" s="156"/>
      <c r="I144" s="120"/>
      <c r="J144" s="120"/>
      <c r="K144" s="120"/>
      <c r="L144" s="120"/>
      <c r="M144" s="120"/>
      <c r="N144" s="704"/>
      <c r="O144" s="156"/>
      <c r="P144" s="156"/>
      <c r="Q144" s="156"/>
      <c r="R144" s="156"/>
      <c r="S144" s="156"/>
      <c r="T144" s="156"/>
      <c r="V144" s="157"/>
    </row>
    <row r="145" spans="1:24">
      <c r="F145" s="157"/>
      <c r="G145" s="157"/>
      <c r="H145" s="157"/>
      <c r="N145" s="700"/>
      <c r="O145" s="157"/>
      <c r="P145" s="157"/>
      <c r="Q145" s="157"/>
      <c r="R145" s="157"/>
      <c r="S145" s="157"/>
      <c r="T145" s="157"/>
      <c r="X145" s="120"/>
    </row>
    <row r="146" spans="1:24">
      <c r="B146" s="157"/>
    </row>
    <row r="147" spans="1:24">
      <c r="W147" s="120"/>
      <c r="X147" s="120"/>
    </row>
    <row r="149" spans="1:24" ht="19.8" customHeight="1">
      <c r="A149" s="784" t="str">
        <f>+'IND-ESTR-CLASIF '!A69</f>
        <v>MODIFICACIÓN  Nº 02-2025</v>
      </c>
      <c r="B149" s="785"/>
      <c r="C149" s="785"/>
      <c r="D149" s="785"/>
      <c r="E149" s="785"/>
      <c r="F149" s="785"/>
      <c r="G149" s="785"/>
      <c r="H149" s="785"/>
      <c r="I149" s="785"/>
      <c r="J149" s="785"/>
      <c r="K149" s="785"/>
      <c r="L149" s="785"/>
      <c r="M149" s="785"/>
      <c r="N149" s="785"/>
      <c r="O149" s="785"/>
      <c r="P149" s="785"/>
      <c r="Q149" s="785"/>
      <c r="R149" s="785"/>
      <c r="S149" s="785"/>
      <c r="T149" s="785"/>
      <c r="U149" s="785"/>
      <c r="V149" s="786"/>
    </row>
    <row r="150" spans="1:24" ht="19.8" customHeight="1">
      <c r="A150" s="787" t="s">
        <v>743</v>
      </c>
      <c r="B150" s="788"/>
      <c r="C150" s="788"/>
      <c r="D150" s="788"/>
      <c r="E150" s="788"/>
      <c r="F150" s="788"/>
      <c r="G150" s="788"/>
      <c r="H150" s="788"/>
      <c r="I150" s="788"/>
      <c r="J150" s="788"/>
      <c r="K150" s="788"/>
      <c r="L150" s="788"/>
      <c r="M150" s="788"/>
      <c r="N150" s="788"/>
      <c r="O150" s="788"/>
      <c r="P150" s="788"/>
      <c r="Q150" s="788"/>
      <c r="R150" s="788"/>
      <c r="S150" s="788"/>
      <c r="T150" s="788"/>
      <c r="U150" s="788"/>
      <c r="V150" s="789"/>
    </row>
    <row r="151" spans="1:24" ht="24" customHeight="1">
      <c r="A151" s="793" t="s">
        <v>694</v>
      </c>
      <c r="B151" s="795" t="s">
        <v>695</v>
      </c>
      <c r="C151" s="797" t="s">
        <v>265</v>
      </c>
      <c r="D151" s="122" t="s">
        <v>697</v>
      </c>
      <c r="E151" s="123" t="s">
        <v>697</v>
      </c>
      <c r="F151" s="123" t="s">
        <v>698</v>
      </c>
      <c r="G151" s="123" t="s">
        <v>699</v>
      </c>
      <c r="H151" s="123" t="s">
        <v>700</v>
      </c>
      <c r="I151" s="123" t="s">
        <v>701</v>
      </c>
      <c r="J151" s="140" t="s">
        <v>702</v>
      </c>
      <c r="K151" s="123" t="s">
        <v>703</v>
      </c>
      <c r="L151" s="123" t="s">
        <v>704</v>
      </c>
      <c r="M151" s="123" t="s">
        <v>705</v>
      </c>
      <c r="N151" s="123" t="s">
        <v>706</v>
      </c>
      <c r="O151" s="123" t="s">
        <v>707</v>
      </c>
      <c r="P151" s="123" t="s">
        <v>708</v>
      </c>
      <c r="Q151" s="123" t="s">
        <v>709</v>
      </c>
      <c r="R151" s="145" t="s">
        <v>710</v>
      </c>
      <c r="S151" s="123" t="s">
        <v>808</v>
      </c>
      <c r="T151" s="123" t="s">
        <v>711</v>
      </c>
      <c r="U151" s="123" t="s">
        <v>712</v>
      </c>
      <c r="V151" s="123" t="s">
        <v>713</v>
      </c>
    </row>
    <row r="152" spans="1:24">
      <c r="A152" s="794"/>
      <c r="B152" s="796"/>
      <c r="C152" s="798"/>
      <c r="D152" s="124" t="s">
        <v>715</v>
      </c>
      <c r="E152" s="125" t="s">
        <v>715</v>
      </c>
      <c r="F152" s="125" t="s">
        <v>716</v>
      </c>
      <c r="G152" s="125" t="s">
        <v>717</v>
      </c>
      <c r="H152" s="125" t="s">
        <v>718</v>
      </c>
      <c r="I152" s="125" t="s">
        <v>719</v>
      </c>
      <c r="J152" s="141" t="s">
        <v>720</v>
      </c>
      <c r="K152" s="125" t="s">
        <v>721</v>
      </c>
      <c r="L152" s="125" t="s">
        <v>722</v>
      </c>
      <c r="M152" s="125" t="s">
        <v>723</v>
      </c>
      <c r="N152" s="125" t="s">
        <v>724</v>
      </c>
      <c r="O152" s="125" t="s">
        <v>725</v>
      </c>
      <c r="P152" s="125" t="s">
        <v>726</v>
      </c>
      <c r="Q152" s="125" t="s">
        <v>727</v>
      </c>
      <c r="R152" s="125" t="s">
        <v>728</v>
      </c>
      <c r="S152" s="125" t="s">
        <v>809</v>
      </c>
      <c r="T152" s="125" t="s">
        <v>729</v>
      </c>
      <c r="U152" s="125" t="s">
        <v>730</v>
      </c>
      <c r="V152" s="125" t="s">
        <v>731</v>
      </c>
    </row>
    <row r="153" spans="1:24">
      <c r="A153" s="139"/>
      <c r="B153" s="163"/>
      <c r="C153" s="148"/>
      <c r="D153" s="148"/>
      <c r="E153" s="148"/>
      <c r="F153" s="148"/>
      <c r="G153" s="148"/>
      <c r="H153" s="148"/>
      <c r="I153" s="128"/>
      <c r="J153" s="165"/>
      <c r="K153" s="148"/>
      <c r="L153" s="148"/>
      <c r="M153" s="148"/>
      <c r="N153" s="148"/>
      <c r="O153" s="148"/>
      <c r="P153" s="148"/>
      <c r="Q153" s="128"/>
      <c r="R153" s="128"/>
      <c r="S153" s="128"/>
      <c r="T153" s="128"/>
      <c r="U153" s="148"/>
      <c r="V153" s="128"/>
    </row>
    <row r="154" spans="1:24" s="114" customFormat="1" ht="12" hidden="1">
      <c r="A154" s="164">
        <v>0</v>
      </c>
      <c r="B154" s="130" t="s">
        <v>25</v>
      </c>
      <c r="C154" s="131">
        <f t="shared" ref="C154:V154" si="124">+C156+C162+C167+C174+C178</f>
        <v>0</v>
      </c>
      <c r="D154" s="131">
        <f t="shared" ref="D154" si="125">+D156+D162+D167+D174+D178</f>
        <v>0</v>
      </c>
      <c r="E154" s="131">
        <f t="shared" si="124"/>
        <v>0</v>
      </c>
      <c r="F154" s="131">
        <f t="shared" si="124"/>
        <v>0</v>
      </c>
      <c r="G154" s="131">
        <f t="shared" si="124"/>
        <v>0</v>
      </c>
      <c r="H154" s="131">
        <f t="shared" si="124"/>
        <v>0</v>
      </c>
      <c r="I154" s="131">
        <f t="shared" si="124"/>
        <v>0</v>
      </c>
      <c r="J154" s="143">
        <f t="shared" si="124"/>
        <v>0</v>
      </c>
      <c r="K154" s="131">
        <f t="shared" si="124"/>
        <v>0</v>
      </c>
      <c r="L154" s="131">
        <f t="shared" ref="L154" si="126">+L156+L162+L167+L174+L178</f>
        <v>0</v>
      </c>
      <c r="M154" s="131">
        <f t="shared" si="124"/>
        <v>0</v>
      </c>
      <c r="N154" s="131">
        <f t="shared" si="124"/>
        <v>0</v>
      </c>
      <c r="O154" s="131">
        <f t="shared" si="124"/>
        <v>0</v>
      </c>
      <c r="P154" s="131">
        <f t="shared" si="124"/>
        <v>0</v>
      </c>
      <c r="Q154" s="131">
        <f t="shared" ref="Q154:S154" si="127">+Q156+Q162+Q167+Q174+Q178</f>
        <v>0</v>
      </c>
      <c r="R154" s="131">
        <f t="shared" si="127"/>
        <v>0</v>
      </c>
      <c r="S154" s="131">
        <f t="shared" si="127"/>
        <v>0</v>
      </c>
      <c r="T154" s="131">
        <f t="shared" si="124"/>
        <v>0</v>
      </c>
      <c r="U154" s="131">
        <f t="shared" si="124"/>
        <v>0</v>
      </c>
      <c r="V154" s="131">
        <f t="shared" si="124"/>
        <v>0</v>
      </c>
    </row>
    <row r="155" spans="1:24" hidden="1">
      <c r="A155" s="139"/>
      <c r="B155" s="132"/>
      <c r="C155" s="128"/>
      <c r="D155" s="128"/>
      <c r="E155" s="128"/>
      <c r="F155" s="128"/>
      <c r="G155" s="128"/>
      <c r="H155" s="128"/>
      <c r="I155" s="128"/>
      <c r="J155" s="142"/>
      <c r="K155" s="128"/>
      <c r="L155" s="128"/>
      <c r="M155" s="128"/>
      <c r="N155" s="128"/>
      <c r="O155" s="128"/>
      <c r="P155" s="128"/>
      <c r="Q155" s="128"/>
      <c r="R155" s="128"/>
      <c r="S155" s="128"/>
      <c r="T155" s="128"/>
      <c r="U155" s="128"/>
      <c r="V155" s="128"/>
    </row>
    <row r="156" spans="1:24" ht="12" hidden="1">
      <c r="A156" s="138">
        <v>0.01</v>
      </c>
      <c r="B156" s="134" t="s">
        <v>732</v>
      </c>
      <c r="C156" s="135">
        <f>SUM(C157:C160)</f>
        <v>0</v>
      </c>
      <c r="D156" s="135">
        <f t="shared" ref="D156" si="128">SUM(D157:D160)</f>
        <v>0</v>
      </c>
      <c r="E156" s="135">
        <f t="shared" ref="E156:V156" si="129">SUM(E157:E160)</f>
        <v>0</v>
      </c>
      <c r="F156" s="135">
        <f t="shared" si="129"/>
        <v>0</v>
      </c>
      <c r="G156" s="135">
        <f t="shared" si="129"/>
        <v>0</v>
      </c>
      <c r="H156" s="135">
        <f t="shared" si="129"/>
        <v>0</v>
      </c>
      <c r="I156" s="135">
        <f>SUM(I157:I160)</f>
        <v>0</v>
      </c>
      <c r="J156" s="144">
        <f t="shared" si="129"/>
        <v>0</v>
      </c>
      <c r="K156" s="135">
        <f t="shared" si="129"/>
        <v>0</v>
      </c>
      <c r="L156" s="135">
        <f t="shared" ref="L156" si="130">SUM(L157:L160)</f>
        <v>0</v>
      </c>
      <c r="M156" s="135">
        <f t="shared" si="129"/>
        <v>0</v>
      </c>
      <c r="N156" s="135">
        <f t="shared" si="129"/>
        <v>0</v>
      </c>
      <c r="O156" s="135">
        <f t="shared" si="129"/>
        <v>0</v>
      </c>
      <c r="P156" s="135">
        <f t="shared" si="129"/>
        <v>0</v>
      </c>
      <c r="Q156" s="135">
        <f t="shared" ref="Q156" si="131">SUM(Q157:Q160)</f>
        <v>0</v>
      </c>
      <c r="R156" s="135">
        <f t="shared" ref="R156:S156" si="132">SUM(R157:R160)</f>
        <v>0</v>
      </c>
      <c r="S156" s="135">
        <f t="shared" si="132"/>
        <v>0</v>
      </c>
      <c r="T156" s="135">
        <f t="shared" si="129"/>
        <v>0</v>
      </c>
      <c r="U156" s="135">
        <f t="shared" si="129"/>
        <v>0</v>
      </c>
      <c r="V156" s="135">
        <f t="shared" si="129"/>
        <v>0</v>
      </c>
    </row>
    <row r="157" spans="1:24" hidden="1">
      <c r="A157" s="139" t="s">
        <v>29</v>
      </c>
      <c r="B157" s="127" t="s">
        <v>30</v>
      </c>
      <c r="C157" s="128">
        <f>SUM(E157:V157)</f>
        <v>0</v>
      </c>
      <c r="D157" s="128">
        <v>0</v>
      </c>
      <c r="E157" s="128">
        <v>0</v>
      </c>
      <c r="F157" s="128">
        <v>0</v>
      </c>
      <c r="G157" s="128">
        <v>0</v>
      </c>
      <c r="H157" s="128">
        <v>0</v>
      </c>
      <c r="I157" s="128"/>
      <c r="J157" s="142">
        <v>0</v>
      </c>
      <c r="K157" s="128">
        <v>0</v>
      </c>
      <c r="L157" s="128">
        <v>0</v>
      </c>
      <c r="M157" s="128">
        <v>0</v>
      </c>
      <c r="N157" s="128">
        <v>0</v>
      </c>
      <c r="O157" s="128">
        <v>0</v>
      </c>
      <c r="P157" s="128">
        <v>0</v>
      </c>
      <c r="Q157" s="128">
        <v>0</v>
      </c>
      <c r="R157" s="128">
        <v>0</v>
      </c>
      <c r="S157" s="128">
        <v>0</v>
      </c>
      <c r="T157" s="128">
        <v>0</v>
      </c>
      <c r="U157" s="128">
        <v>0</v>
      </c>
      <c r="V157" s="128">
        <v>0</v>
      </c>
    </row>
    <row r="158" spans="1:24" hidden="1">
      <c r="A158" s="139" t="s">
        <v>31</v>
      </c>
      <c r="B158" s="127" t="s">
        <v>32</v>
      </c>
      <c r="C158" s="128">
        <f>SUM(E158:V158)</f>
        <v>0</v>
      </c>
      <c r="D158" s="128">
        <v>0</v>
      </c>
      <c r="E158" s="128">
        <v>0</v>
      </c>
      <c r="F158" s="128">
        <v>0</v>
      </c>
      <c r="G158" s="128">
        <v>0</v>
      </c>
      <c r="H158" s="128">
        <v>0</v>
      </c>
      <c r="I158" s="128">
        <v>0</v>
      </c>
      <c r="J158" s="142">
        <v>0</v>
      </c>
      <c r="K158" s="128">
        <v>0</v>
      </c>
      <c r="L158" s="128">
        <v>0</v>
      </c>
      <c r="M158" s="128">
        <v>0</v>
      </c>
      <c r="N158" s="128">
        <v>0</v>
      </c>
      <c r="O158" s="128">
        <v>0</v>
      </c>
      <c r="P158" s="128">
        <v>0</v>
      </c>
      <c r="Q158" s="128">
        <v>0</v>
      </c>
      <c r="R158" s="128">
        <v>0</v>
      </c>
      <c r="S158" s="128">
        <v>0</v>
      </c>
      <c r="T158" s="128">
        <v>0</v>
      </c>
      <c r="U158" s="128">
        <v>0</v>
      </c>
      <c r="V158" s="128">
        <v>0</v>
      </c>
    </row>
    <row r="159" spans="1:24" hidden="1">
      <c r="A159" s="139" t="s">
        <v>33</v>
      </c>
      <c r="B159" s="127" t="s">
        <v>34</v>
      </c>
      <c r="C159" s="128">
        <f>SUM(E159:V159)</f>
        <v>0</v>
      </c>
      <c r="D159" s="128">
        <v>0</v>
      </c>
      <c r="E159" s="128">
        <v>0</v>
      </c>
      <c r="F159" s="128">
        <v>0</v>
      </c>
      <c r="G159" s="128">
        <v>0</v>
      </c>
      <c r="H159" s="128">
        <v>0</v>
      </c>
      <c r="I159" s="128"/>
      <c r="J159" s="142">
        <v>0</v>
      </c>
      <c r="K159" s="128">
        <v>0</v>
      </c>
      <c r="L159" s="128">
        <v>0</v>
      </c>
      <c r="M159" s="128">
        <v>0</v>
      </c>
      <c r="N159" s="128">
        <v>0</v>
      </c>
      <c r="O159" s="128">
        <v>0</v>
      </c>
      <c r="P159" s="128">
        <v>0</v>
      </c>
      <c r="Q159" s="128">
        <v>0</v>
      </c>
      <c r="R159" s="128">
        <v>0</v>
      </c>
      <c r="S159" s="128">
        <v>0</v>
      </c>
      <c r="T159" s="128">
        <v>0</v>
      </c>
      <c r="U159" s="128">
        <v>0</v>
      </c>
      <c r="V159" s="128">
        <v>0</v>
      </c>
    </row>
    <row r="160" spans="1:24" hidden="1">
      <c r="A160" s="139" t="s">
        <v>733</v>
      </c>
      <c r="B160" s="127" t="s">
        <v>734</v>
      </c>
      <c r="C160" s="128">
        <f>SUM(E160:V160)</f>
        <v>0</v>
      </c>
      <c r="D160" s="128">
        <v>0</v>
      </c>
      <c r="E160" s="128">
        <v>0</v>
      </c>
      <c r="F160" s="128">
        <v>0</v>
      </c>
      <c r="G160" s="128">
        <v>0</v>
      </c>
      <c r="H160" s="128">
        <v>0</v>
      </c>
      <c r="I160" s="128">
        <v>0</v>
      </c>
      <c r="J160" s="142">
        <v>0</v>
      </c>
      <c r="K160" s="128">
        <v>0</v>
      </c>
      <c r="L160" s="128">
        <v>0</v>
      </c>
      <c r="M160" s="128">
        <v>0</v>
      </c>
      <c r="N160" s="128">
        <v>0</v>
      </c>
      <c r="O160" s="128">
        <v>0</v>
      </c>
      <c r="P160" s="128">
        <v>0</v>
      </c>
      <c r="Q160" s="128">
        <v>0</v>
      </c>
      <c r="R160" s="128">
        <v>0</v>
      </c>
      <c r="S160" s="128">
        <v>0</v>
      </c>
      <c r="T160" s="128">
        <v>0</v>
      </c>
      <c r="U160" s="128">
        <v>0</v>
      </c>
      <c r="V160" s="128">
        <v>0</v>
      </c>
    </row>
    <row r="161" spans="1:25" hidden="1">
      <c r="A161" s="139"/>
      <c r="B161" s="127"/>
      <c r="C161" s="128"/>
      <c r="D161" s="128"/>
      <c r="E161" s="128"/>
      <c r="F161" s="128"/>
      <c r="G161" s="128"/>
      <c r="H161" s="128"/>
      <c r="I161" s="128"/>
      <c r="J161" s="142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  <c r="V161" s="128"/>
    </row>
    <row r="162" spans="1:25" ht="12" hidden="1">
      <c r="A162" s="138">
        <v>0.02</v>
      </c>
      <c r="B162" s="134" t="s">
        <v>36</v>
      </c>
      <c r="C162" s="135">
        <f t="shared" ref="C162:V162" si="133">SUM(C163:C165)</f>
        <v>0</v>
      </c>
      <c r="D162" s="135">
        <f t="shared" si="133"/>
        <v>0</v>
      </c>
      <c r="E162" s="135">
        <f t="shared" si="133"/>
        <v>0</v>
      </c>
      <c r="F162" s="135">
        <f t="shared" si="133"/>
        <v>0</v>
      </c>
      <c r="G162" s="135">
        <f t="shared" si="133"/>
        <v>0</v>
      </c>
      <c r="H162" s="135">
        <f t="shared" si="133"/>
        <v>0</v>
      </c>
      <c r="I162" s="135">
        <f t="shared" si="133"/>
        <v>0</v>
      </c>
      <c r="J162" s="144">
        <f t="shared" si="133"/>
        <v>0</v>
      </c>
      <c r="K162" s="135">
        <f t="shared" si="133"/>
        <v>0</v>
      </c>
      <c r="L162" s="135">
        <f t="shared" ref="L162:N162" si="134">SUM(L163:L165)</f>
        <v>0</v>
      </c>
      <c r="M162" s="135">
        <f t="shared" si="134"/>
        <v>0</v>
      </c>
      <c r="N162" s="135">
        <f t="shared" si="134"/>
        <v>0</v>
      </c>
      <c r="O162" s="135">
        <f t="shared" si="133"/>
        <v>0</v>
      </c>
      <c r="P162" s="135">
        <f t="shared" si="133"/>
        <v>0</v>
      </c>
      <c r="Q162" s="135">
        <f t="shared" si="133"/>
        <v>0</v>
      </c>
      <c r="R162" s="135">
        <f t="shared" si="133"/>
        <v>0</v>
      </c>
      <c r="S162" s="135">
        <f t="shared" ref="S162" si="135">SUM(S163:S165)</f>
        <v>0</v>
      </c>
      <c r="T162" s="135">
        <f t="shared" si="133"/>
        <v>0</v>
      </c>
      <c r="U162" s="135">
        <f t="shared" si="133"/>
        <v>0</v>
      </c>
      <c r="V162" s="135">
        <f t="shared" si="133"/>
        <v>0</v>
      </c>
    </row>
    <row r="163" spans="1:25" hidden="1">
      <c r="A163" s="139" t="s">
        <v>37</v>
      </c>
      <c r="B163" s="127" t="s">
        <v>38</v>
      </c>
      <c r="C163" s="128">
        <f>SUM(E163:V163)</f>
        <v>0</v>
      </c>
      <c r="D163" s="128">
        <v>0</v>
      </c>
      <c r="E163" s="128">
        <v>0</v>
      </c>
      <c r="F163" s="128">
        <v>0</v>
      </c>
      <c r="G163" s="128">
        <v>0</v>
      </c>
      <c r="H163" s="128">
        <v>0</v>
      </c>
      <c r="I163" s="128">
        <v>0</v>
      </c>
      <c r="J163" s="142">
        <v>0</v>
      </c>
      <c r="K163" s="128">
        <v>0</v>
      </c>
      <c r="L163" s="128">
        <v>0</v>
      </c>
      <c r="M163" s="128">
        <v>0</v>
      </c>
      <c r="N163" s="128">
        <v>0</v>
      </c>
      <c r="O163" s="128">
        <v>0</v>
      </c>
      <c r="P163" s="128">
        <v>0</v>
      </c>
      <c r="Q163" s="128">
        <v>0</v>
      </c>
      <c r="R163" s="128">
        <v>0</v>
      </c>
      <c r="S163" s="128">
        <v>0</v>
      </c>
      <c r="T163" s="128">
        <v>0</v>
      </c>
      <c r="U163" s="128">
        <v>0</v>
      </c>
      <c r="V163" s="128">
        <v>0</v>
      </c>
      <c r="Y163" s="120"/>
    </row>
    <row r="164" spans="1:25" hidden="1">
      <c r="A164" s="139" t="s">
        <v>735</v>
      </c>
      <c r="B164" s="127" t="s">
        <v>736</v>
      </c>
      <c r="C164" s="128">
        <f>SUM(E164:V164)</f>
        <v>0</v>
      </c>
      <c r="D164" s="128">
        <v>0</v>
      </c>
      <c r="E164" s="128">
        <v>0</v>
      </c>
      <c r="F164" s="128">
        <v>0</v>
      </c>
      <c r="G164" s="128">
        <v>0</v>
      </c>
      <c r="H164" s="128">
        <v>0</v>
      </c>
      <c r="I164" s="128">
        <v>0</v>
      </c>
      <c r="J164" s="142">
        <v>0</v>
      </c>
      <c r="K164" s="128">
        <v>0</v>
      </c>
      <c r="L164" s="128">
        <v>0</v>
      </c>
      <c r="M164" s="128">
        <v>0</v>
      </c>
      <c r="N164" s="128">
        <v>0</v>
      </c>
      <c r="O164" s="128">
        <v>0</v>
      </c>
      <c r="P164" s="128">
        <v>0</v>
      </c>
      <c r="Q164" s="128">
        <v>0</v>
      </c>
      <c r="R164" s="128">
        <v>0</v>
      </c>
      <c r="S164" s="128">
        <v>0</v>
      </c>
      <c r="T164" s="128">
        <v>0</v>
      </c>
      <c r="U164" s="128">
        <v>0</v>
      </c>
      <c r="V164" s="128">
        <v>0</v>
      </c>
      <c r="Y164" s="120"/>
    </row>
    <row r="165" spans="1:25" hidden="1">
      <c r="A165" s="139" t="s">
        <v>39</v>
      </c>
      <c r="B165" s="127" t="s">
        <v>40</v>
      </c>
      <c r="C165" s="128">
        <f>SUM(E165:V165)</f>
        <v>0</v>
      </c>
      <c r="D165" s="128">
        <v>0</v>
      </c>
      <c r="E165" s="128">
        <v>0</v>
      </c>
      <c r="F165" s="128">
        <v>0</v>
      </c>
      <c r="G165" s="128">
        <v>0</v>
      </c>
      <c r="H165" s="128">
        <v>0</v>
      </c>
      <c r="I165" s="128">
        <v>0</v>
      </c>
      <c r="J165" s="142">
        <v>0</v>
      </c>
      <c r="K165" s="128">
        <v>0</v>
      </c>
      <c r="L165" s="128">
        <v>0</v>
      </c>
      <c r="M165" s="128">
        <v>0</v>
      </c>
      <c r="N165" s="128">
        <v>0</v>
      </c>
      <c r="O165" s="128">
        <v>0</v>
      </c>
      <c r="P165" s="128">
        <v>0</v>
      </c>
      <c r="Q165" s="128">
        <v>0</v>
      </c>
      <c r="R165" s="128">
        <v>0</v>
      </c>
      <c r="S165" s="128">
        <v>0</v>
      </c>
      <c r="T165" s="128">
        <v>0</v>
      </c>
      <c r="U165" s="128">
        <v>0</v>
      </c>
      <c r="V165" s="128">
        <v>0</v>
      </c>
    </row>
    <row r="166" spans="1:25" hidden="1">
      <c r="A166" s="139"/>
      <c r="B166" s="127"/>
      <c r="C166" s="128"/>
      <c r="D166" s="128"/>
      <c r="E166" s="128"/>
      <c r="F166" s="128"/>
      <c r="G166" s="128"/>
      <c r="H166" s="128"/>
      <c r="I166" s="128"/>
      <c r="J166" s="142"/>
      <c r="K166" s="128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  <c r="V166" s="128"/>
    </row>
    <row r="167" spans="1:25" ht="12" hidden="1">
      <c r="A167" s="138" t="s">
        <v>41</v>
      </c>
      <c r="B167" s="134" t="s">
        <v>42</v>
      </c>
      <c r="C167" s="135">
        <f t="shared" ref="C167:V167" si="136">SUM(C168:C172)</f>
        <v>0</v>
      </c>
      <c r="D167" s="135">
        <f t="shared" si="136"/>
        <v>0</v>
      </c>
      <c r="E167" s="135">
        <f t="shared" si="136"/>
        <v>0</v>
      </c>
      <c r="F167" s="135">
        <f t="shared" si="136"/>
        <v>0</v>
      </c>
      <c r="G167" s="135">
        <f t="shared" si="136"/>
        <v>0</v>
      </c>
      <c r="H167" s="135">
        <f t="shared" si="136"/>
        <v>0</v>
      </c>
      <c r="I167" s="135">
        <f t="shared" si="136"/>
        <v>0</v>
      </c>
      <c r="J167" s="144">
        <f t="shared" si="136"/>
        <v>0</v>
      </c>
      <c r="K167" s="135">
        <f t="shared" si="136"/>
        <v>0</v>
      </c>
      <c r="L167" s="135">
        <f t="shared" ref="L167:N167" si="137">SUM(L168:L172)</f>
        <v>0</v>
      </c>
      <c r="M167" s="135">
        <f t="shared" si="137"/>
        <v>0</v>
      </c>
      <c r="N167" s="135">
        <f t="shared" si="137"/>
        <v>0</v>
      </c>
      <c r="O167" s="135">
        <f t="shared" si="136"/>
        <v>0</v>
      </c>
      <c r="P167" s="135">
        <f t="shared" si="136"/>
        <v>0</v>
      </c>
      <c r="Q167" s="135">
        <f t="shared" si="136"/>
        <v>0</v>
      </c>
      <c r="R167" s="135">
        <f t="shared" si="136"/>
        <v>0</v>
      </c>
      <c r="S167" s="135">
        <f t="shared" ref="S167" si="138">SUM(S168:S172)</f>
        <v>0</v>
      </c>
      <c r="T167" s="135">
        <f t="shared" si="136"/>
        <v>0</v>
      </c>
      <c r="U167" s="135">
        <f t="shared" si="136"/>
        <v>0</v>
      </c>
      <c r="V167" s="135">
        <f t="shared" si="136"/>
        <v>0</v>
      </c>
    </row>
    <row r="168" spans="1:25" hidden="1">
      <c r="A168" s="139" t="s">
        <v>43</v>
      </c>
      <c r="B168" s="127" t="s">
        <v>44</v>
      </c>
      <c r="C168" s="128">
        <f>SUM(E168:V168)</f>
        <v>0</v>
      </c>
      <c r="D168" s="128">
        <v>0</v>
      </c>
      <c r="E168" s="128">
        <v>0</v>
      </c>
      <c r="F168" s="128">
        <v>0</v>
      </c>
      <c r="G168" s="128">
        <v>0</v>
      </c>
      <c r="H168" s="128">
        <v>0</v>
      </c>
      <c r="I168" s="128">
        <v>0</v>
      </c>
      <c r="J168" s="142">
        <v>0</v>
      </c>
      <c r="K168" s="128">
        <v>0</v>
      </c>
      <c r="L168" s="128">
        <v>0</v>
      </c>
      <c r="M168" s="128">
        <v>0</v>
      </c>
      <c r="N168" s="128">
        <v>0</v>
      </c>
      <c r="O168" s="128">
        <v>0</v>
      </c>
      <c r="P168" s="128">
        <v>0</v>
      </c>
      <c r="Q168" s="128">
        <v>0</v>
      </c>
      <c r="R168" s="128">
        <v>0</v>
      </c>
      <c r="S168" s="128">
        <v>0</v>
      </c>
      <c r="T168" s="128">
        <v>0</v>
      </c>
      <c r="U168" s="128">
        <v>0</v>
      </c>
      <c r="V168" s="128">
        <v>0</v>
      </c>
    </row>
    <row r="169" spans="1:25" hidden="1">
      <c r="A169" s="139" t="s">
        <v>227</v>
      </c>
      <c r="B169" s="127" t="s">
        <v>228</v>
      </c>
      <c r="C169" s="128">
        <f>SUM(E169:V169)</f>
        <v>0</v>
      </c>
      <c r="D169" s="128">
        <v>0</v>
      </c>
      <c r="E169" s="128">
        <v>0</v>
      </c>
      <c r="F169" s="128">
        <v>0</v>
      </c>
      <c r="G169" s="128">
        <v>0</v>
      </c>
      <c r="H169" s="128">
        <v>0</v>
      </c>
      <c r="I169" s="128">
        <v>0</v>
      </c>
      <c r="J169" s="142">
        <v>0</v>
      </c>
      <c r="K169" s="128">
        <v>0</v>
      </c>
      <c r="L169" s="128">
        <v>0</v>
      </c>
      <c r="M169" s="128">
        <v>0</v>
      </c>
      <c r="N169" s="128">
        <v>0</v>
      </c>
      <c r="O169" s="128">
        <v>0</v>
      </c>
      <c r="P169" s="128">
        <v>0</v>
      </c>
      <c r="Q169" s="128">
        <v>0</v>
      </c>
      <c r="R169" s="128">
        <v>0</v>
      </c>
      <c r="S169" s="128">
        <v>0</v>
      </c>
      <c r="T169" s="128">
        <v>0</v>
      </c>
      <c r="U169" s="128">
        <v>0</v>
      </c>
      <c r="V169" s="128">
        <v>0</v>
      </c>
    </row>
    <row r="170" spans="1:25" hidden="1">
      <c r="A170" s="139" t="s">
        <v>45</v>
      </c>
      <c r="B170" s="127" t="s">
        <v>46</v>
      </c>
      <c r="C170" s="128">
        <f>SUM(E170:V170)</f>
        <v>0</v>
      </c>
      <c r="D170" s="128">
        <f>+(D156+D168+D169+D172)/12</f>
        <v>0</v>
      </c>
      <c r="E170" s="128">
        <f>+(E156+E168+E169+E172)/12</f>
        <v>0</v>
      </c>
      <c r="F170" s="128">
        <f>+(F156+F168+F169+F172)/12</f>
        <v>0</v>
      </c>
      <c r="G170" s="128">
        <f>+(G156+G168+G169+G172)/12</f>
        <v>0</v>
      </c>
      <c r="H170" s="128">
        <f>+(H156+H168+H169+H172)/12</f>
        <v>0</v>
      </c>
      <c r="I170" s="128">
        <f>+(I156+I168+I169+I171+I172+C163)/12</f>
        <v>0</v>
      </c>
      <c r="J170" s="166">
        <v>0</v>
      </c>
      <c r="K170" s="128">
        <f t="shared" ref="K170:V170" si="139">+(K156+K168+K169+K172)/12</f>
        <v>0</v>
      </c>
      <c r="L170" s="128">
        <f t="shared" ref="L170:N170" si="140">+(L156+L168+L169+L172)/12</f>
        <v>0</v>
      </c>
      <c r="M170" s="128">
        <f t="shared" si="140"/>
        <v>0</v>
      </c>
      <c r="N170" s="128">
        <f t="shared" si="140"/>
        <v>0</v>
      </c>
      <c r="O170" s="128">
        <f>+(O156+O168+O169+O171+O172)/12</f>
        <v>0</v>
      </c>
      <c r="P170" s="128">
        <f t="shared" si="139"/>
        <v>0</v>
      </c>
      <c r="Q170" s="128">
        <f t="shared" si="139"/>
        <v>0</v>
      </c>
      <c r="R170" s="128">
        <f t="shared" si="139"/>
        <v>0</v>
      </c>
      <c r="S170" s="128">
        <v>0</v>
      </c>
      <c r="T170" s="128">
        <v>0</v>
      </c>
      <c r="U170" s="128">
        <f t="shared" si="139"/>
        <v>0</v>
      </c>
      <c r="V170" s="128">
        <f t="shared" si="139"/>
        <v>0</v>
      </c>
    </row>
    <row r="171" spans="1:25" hidden="1">
      <c r="A171" s="139" t="s">
        <v>47</v>
      </c>
      <c r="B171" s="127" t="s">
        <v>48</v>
      </c>
      <c r="C171" s="128">
        <f>SUM(E171:V171)</f>
        <v>0</v>
      </c>
      <c r="D171" s="128">
        <v>0</v>
      </c>
      <c r="E171" s="128">
        <v>0</v>
      </c>
      <c r="F171" s="128">
        <v>0</v>
      </c>
      <c r="G171" s="128">
        <v>0</v>
      </c>
      <c r="H171" s="128">
        <v>0</v>
      </c>
      <c r="I171" s="128">
        <v>0</v>
      </c>
      <c r="J171" s="142">
        <v>0</v>
      </c>
      <c r="K171" s="128">
        <v>0</v>
      </c>
      <c r="L171" s="128">
        <v>0</v>
      </c>
      <c r="M171" s="128">
        <v>0</v>
      </c>
      <c r="N171" s="128">
        <v>0</v>
      </c>
      <c r="O171" s="128">
        <v>0</v>
      </c>
      <c r="P171" s="128">
        <v>0</v>
      </c>
      <c r="Q171" s="128">
        <v>0</v>
      </c>
      <c r="R171" s="128">
        <v>0</v>
      </c>
      <c r="S171" s="128">
        <v>0</v>
      </c>
      <c r="T171" s="128">
        <v>0</v>
      </c>
      <c r="U171" s="128">
        <v>0</v>
      </c>
      <c r="V171" s="128">
        <v>0</v>
      </c>
    </row>
    <row r="172" spans="1:25" hidden="1">
      <c r="A172" s="139" t="s">
        <v>342</v>
      </c>
      <c r="B172" s="127" t="s">
        <v>343</v>
      </c>
      <c r="C172" s="128">
        <f>SUM(E172:V172)</f>
        <v>0</v>
      </c>
      <c r="D172" s="128">
        <v>0</v>
      </c>
      <c r="E172" s="128">
        <v>0</v>
      </c>
      <c r="F172" s="128">
        <v>0</v>
      </c>
      <c r="G172" s="128">
        <v>0</v>
      </c>
      <c r="H172" s="128">
        <v>0</v>
      </c>
      <c r="I172" s="128"/>
      <c r="J172" s="142">
        <v>0</v>
      </c>
      <c r="K172" s="128">
        <v>0</v>
      </c>
      <c r="L172" s="128">
        <v>0</v>
      </c>
      <c r="M172" s="128">
        <v>0</v>
      </c>
      <c r="N172" s="128">
        <v>0</v>
      </c>
      <c r="O172" s="128">
        <v>0</v>
      </c>
      <c r="P172" s="128">
        <v>0</v>
      </c>
      <c r="Q172" s="128">
        <v>0</v>
      </c>
      <c r="R172" s="128">
        <v>0</v>
      </c>
      <c r="S172" s="128">
        <v>0</v>
      </c>
      <c r="T172" s="128">
        <v>0</v>
      </c>
      <c r="U172" s="128">
        <v>0</v>
      </c>
      <c r="V172" s="128">
        <v>0</v>
      </c>
    </row>
    <row r="173" spans="1:25" hidden="1">
      <c r="A173" s="139"/>
      <c r="B173" s="127"/>
      <c r="C173" s="128"/>
      <c r="D173" s="128"/>
      <c r="E173" s="128"/>
      <c r="F173" s="128"/>
      <c r="G173" s="128"/>
      <c r="H173" s="128"/>
      <c r="I173" s="128"/>
      <c r="J173" s="142"/>
      <c r="K173" s="128"/>
      <c r="L173" s="128"/>
      <c r="M173" s="128"/>
      <c r="N173" s="128"/>
      <c r="O173" s="128"/>
      <c r="P173" s="128"/>
      <c r="Q173" s="128"/>
      <c r="R173" s="128"/>
      <c r="S173" s="128"/>
      <c r="T173" s="128"/>
      <c r="U173" s="128"/>
      <c r="V173" s="128"/>
    </row>
    <row r="174" spans="1:25" ht="24" hidden="1">
      <c r="A174" s="138" t="s">
        <v>50</v>
      </c>
      <c r="B174" s="136" t="s">
        <v>737</v>
      </c>
      <c r="C174" s="135">
        <f t="shared" ref="C174:V174" si="141">+C175+C176</f>
        <v>0</v>
      </c>
      <c r="D174" s="135">
        <f t="shared" si="141"/>
        <v>0</v>
      </c>
      <c r="E174" s="135">
        <f t="shared" si="141"/>
        <v>0</v>
      </c>
      <c r="F174" s="135">
        <f t="shared" si="141"/>
        <v>0</v>
      </c>
      <c r="G174" s="135">
        <f t="shared" si="141"/>
        <v>0</v>
      </c>
      <c r="H174" s="135">
        <f t="shared" si="141"/>
        <v>0</v>
      </c>
      <c r="I174" s="135">
        <f t="shared" si="141"/>
        <v>0</v>
      </c>
      <c r="J174" s="144">
        <f t="shared" si="141"/>
        <v>0</v>
      </c>
      <c r="K174" s="135">
        <f t="shared" si="141"/>
        <v>0</v>
      </c>
      <c r="L174" s="135">
        <f t="shared" ref="L174:N174" si="142">+L175+L176</f>
        <v>0</v>
      </c>
      <c r="M174" s="135">
        <f t="shared" si="142"/>
        <v>0</v>
      </c>
      <c r="N174" s="135">
        <f t="shared" si="142"/>
        <v>0</v>
      </c>
      <c r="O174" s="135">
        <f t="shared" si="141"/>
        <v>0</v>
      </c>
      <c r="P174" s="135">
        <f t="shared" si="141"/>
        <v>0</v>
      </c>
      <c r="Q174" s="135">
        <f t="shared" si="141"/>
        <v>0</v>
      </c>
      <c r="R174" s="135">
        <f t="shared" si="141"/>
        <v>0</v>
      </c>
      <c r="S174" s="135">
        <f t="shared" ref="S174" si="143">+S175+S176</f>
        <v>0</v>
      </c>
      <c r="T174" s="135">
        <f t="shared" si="141"/>
        <v>0</v>
      </c>
      <c r="U174" s="135">
        <f t="shared" si="141"/>
        <v>0</v>
      </c>
      <c r="V174" s="135">
        <f t="shared" si="141"/>
        <v>0</v>
      </c>
    </row>
    <row r="175" spans="1:25" ht="22.8" hidden="1">
      <c r="A175" s="139" t="s">
        <v>52</v>
      </c>
      <c r="B175" s="137" t="s">
        <v>262</v>
      </c>
      <c r="C175" s="128">
        <f>SUM(E175:V175)</f>
        <v>0</v>
      </c>
      <c r="D175" s="128">
        <f>+(D156+D168+D169+D172)*9.25%</f>
        <v>0</v>
      </c>
      <c r="E175" s="128">
        <f>+(E156+E168+E169+E172)*9.25%</f>
        <v>0</v>
      </c>
      <c r="F175" s="128">
        <f>+(F156+F168+F169+F172)*9.25%</f>
        <v>0</v>
      </c>
      <c r="G175" s="128">
        <f>+(G156+G168+G169+G172)*9.25%</f>
        <v>0</v>
      </c>
      <c r="H175" s="128">
        <f>+(H156+H168+H169+H172)*9.25%</f>
        <v>0</v>
      </c>
      <c r="I175" s="128">
        <f>+(I156+I168+I169+I171+I172+C163)*9.25%</f>
        <v>0</v>
      </c>
      <c r="J175" s="166">
        <v>0</v>
      </c>
      <c r="K175" s="128">
        <f t="shared" ref="K175:V175" si="144">+(K156+K168+K169+K172)*9.25%</f>
        <v>0</v>
      </c>
      <c r="L175" s="128">
        <f t="shared" ref="L175:N175" si="145">+(L156+L168+L169+L172)*9.25%</f>
        <v>0</v>
      </c>
      <c r="M175" s="128">
        <f t="shared" si="145"/>
        <v>0</v>
      </c>
      <c r="N175" s="128">
        <f t="shared" si="145"/>
        <v>0</v>
      </c>
      <c r="O175" s="128">
        <f>+(O156+O168+O169+O171+O172)*9.25%</f>
        <v>0</v>
      </c>
      <c r="P175" s="128">
        <f t="shared" si="144"/>
        <v>0</v>
      </c>
      <c r="Q175" s="128">
        <f t="shared" si="144"/>
        <v>0</v>
      </c>
      <c r="R175" s="128">
        <f t="shared" si="144"/>
        <v>0</v>
      </c>
      <c r="S175" s="128">
        <v>0</v>
      </c>
      <c r="T175" s="128">
        <v>0</v>
      </c>
      <c r="U175" s="128">
        <f t="shared" si="144"/>
        <v>0</v>
      </c>
      <c r="V175" s="128">
        <f t="shared" si="144"/>
        <v>0</v>
      </c>
    </row>
    <row r="176" spans="1:25" ht="22.8" hidden="1">
      <c r="A176" s="139" t="s">
        <v>54</v>
      </c>
      <c r="B176" s="137" t="s">
        <v>55</v>
      </c>
      <c r="C176" s="128">
        <f>SUM(E176:V176)</f>
        <v>0</v>
      </c>
      <c r="D176" s="128">
        <f>+(D156+D168+D169+D172)*0.5%</f>
        <v>0</v>
      </c>
      <c r="E176" s="128">
        <f>+(E156+E168+E169+E172)*0.5%</f>
        <v>0</v>
      </c>
      <c r="F176" s="128">
        <f>+(F156+F168+F169+F172)*0.5%</f>
        <v>0</v>
      </c>
      <c r="G176" s="128">
        <f>+(G156+G168+G169+G172)*0.5%</f>
        <v>0</v>
      </c>
      <c r="H176" s="128">
        <f>+(H156+H168+H169+H172)*0.5%</f>
        <v>0</v>
      </c>
      <c r="I176" s="128">
        <f>+(I156+I168+I169+I171+I172+C163)*0.5%</f>
        <v>0</v>
      </c>
      <c r="J176" s="166">
        <v>0</v>
      </c>
      <c r="K176" s="128">
        <f t="shared" ref="K176:V176" si="146">+(K156+K168+K169+K172)*0.5%</f>
        <v>0</v>
      </c>
      <c r="L176" s="128">
        <f t="shared" ref="L176:N176" si="147">+(L156+L168+L169+L172)*0.5%</f>
        <v>0</v>
      </c>
      <c r="M176" s="128">
        <f t="shared" si="147"/>
        <v>0</v>
      </c>
      <c r="N176" s="128">
        <f t="shared" si="147"/>
        <v>0</v>
      </c>
      <c r="O176" s="128">
        <f>+(O156+O168+O169+O171+O172)*0.5%</f>
        <v>0</v>
      </c>
      <c r="P176" s="128">
        <f t="shared" si="146"/>
        <v>0</v>
      </c>
      <c r="Q176" s="128">
        <f t="shared" si="146"/>
        <v>0</v>
      </c>
      <c r="R176" s="128">
        <f t="shared" si="146"/>
        <v>0</v>
      </c>
      <c r="S176" s="128">
        <v>0</v>
      </c>
      <c r="T176" s="128">
        <v>0</v>
      </c>
      <c r="U176" s="128">
        <f t="shared" si="146"/>
        <v>0</v>
      </c>
      <c r="V176" s="128">
        <f t="shared" si="146"/>
        <v>0</v>
      </c>
    </row>
    <row r="177" spans="1:22" hidden="1">
      <c r="A177" s="139"/>
      <c r="B177" s="127"/>
      <c r="C177" s="128"/>
      <c r="D177" s="128"/>
      <c r="E177" s="128"/>
      <c r="F177" s="128"/>
      <c r="G177" s="128"/>
      <c r="H177" s="128"/>
      <c r="I177" s="128"/>
      <c r="J177" s="142"/>
      <c r="K177" s="128"/>
      <c r="L177" s="128"/>
      <c r="M177" s="128"/>
      <c r="N177" s="128"/>
      <c r="O177" s="128"/>
      <c r="P177" s="128"/>
      <c r="Q177" s="128"/>
      <c r="R177" s="128"/>
      <c r="S177" s="128"/>
      <c r="T177" s="128"/>
      <c r="U177" s="128"/>
      <c r="V177" s="128"/>
    </row>
    <row r="178" spans="1:22" ht="36" hidden="1">
      <c r="A178" s="138" t="s">
        <v>56</v>
      </c>
      <c r="B178" s="136" t="s">
        <v>738</v>
      </c>
      <c r="C178" s="135">
        <f t="shared" ref="C178:V178" si="148">+C179+C180+C181</f>
        <v>0</v>
      </c>
      <c r="D178" s="135">
        <f t="shared" si="148"/>
        <v>0</v>
      </c>
      <c r="E178" s="135">
        <f t="shared" si="148"/>
        <v>0</v>
      </c>
      <c r="F178" s="135">
        <f t="shared" si="148"/>
        <v>0</v>
      </c>
      <c r="G178" s="135">
        <f t="shared" si="148"/>
        <v>0</v>
      </c>
      <c r="H178" s="135">
        <f t="shared" si="148"/>
        <v>0</v>
      </c>
      <c r="I178" s="135">
        <f t="shared" si="148"/>
        <v>0</v>
      </c>
      <c r="J178" s="144">
        <f t="shared" si="148"/>
        <v>0</v>
      </c>
      <c r="K178" s="135">
        <f t="shared" si="148"/>
        <v>0</v>
      </c>
      <c r="L178" s="135">
        <f t="shared" ref="L178:N178" si="149">+L179+L180+L181</f>
        <v>0</v>
      </c>
      <c r="M178" s="135">
        <f t="shared" si="149"/>
        <v>0</v>
      </c>
      <c r="N178" s="135">
        <f t="shared" si="149"/>
        <v>0</v>
      </c>
      <c r="O178" s="135">
        <f t="shared" si="148"/>
        <v>0</v>
      </c>
      <c r="P178" s="135">
        <f t="shared" si="148"/>
        <v>0</v>
      </c>
      <c r="Q178" s="135">
        <f t="shared" si="148"/>
        <v>0</v>
      </c>
      <c r="R178" s="135">
        <f t="shared" si="148"/>
        <v>0</v>
      </c>
      <c r="S178" s="135">
        <f t="shared" ref="S178" si="150">+S179+S180+S181</f>
        <v>0</v>
      </c>
      <c r="T178" s="135">
        <f t="shared" si="148"/>
        <v>0</v>
      </c>
      <c r="U178" s="135">
        <f t="shared" si="148"/>
        <v>0</v>
      </c>
      <c r="V178" s="135">
        <f t="shared" si="148"/>
        <v>0</v>
      </c>
    </row>
    <row r="179" spans="1:22" ht="22.8" hidden="1">
      <c r="A179" s="139" t="s">
        <v>58</v>
      </c>
      <c r="B179" s="137" t="s">
        <v>59</v>
      </c>
      <c r="C179" s="128">
        <f>SUM(E179:V179)</f>
        <v>0</v>
      </c>
      <c r="D179" s="128">
        <f>+(D156+D168+D169+D172)*5.42%</f>
        <v>0</v>
      </c>
      <c r="E179" s="128">
        <f>+(E156+E168+E169+E172)*5.25%</f>
        <v>0</v>
      </c>
      <c r="F179" s="128">
        <f>+(F156+F168+F169+F172)*5.25%</f>
        <v>0</v>
      </c>
      <c r="G179" s="128">
        <f>+(G156+G168+G169+G172)*5.25%</f>
        <v>0</v>
      </c>
      <c r="H179" s="128">
        <f>+(H156+H168+H169+H172)*5.42%</f>
        <v>0</v>
      </c>
      <c r="I179" s="128">
        <f>+(I156+I168+I169+I171+I172+C163)*5.42%</f>
        <v>0</v>
      </c>
      <c r="J179" s="166">
        <v>0</v>
      </c>
      <c r="K179" s="128">
        <f t="shared" ref="K179:V179" si="151">+(K156+K168+K169+K172)*5.25%</f>
        <v>0</v>
      </c>
      <c r="L179" s="128">
        <f t="shared" ref="L179" si="152">+(L156+L168+L169+L172)*5.25%</f>
        <v>0</v>
      </c>
      <c r="M179" s="128">
        <f>+(M156+M168+M169+M172)*5.42%</f>
        <v>0</v>
      </c>
      <c r="N179" s="128">
        <f>+(N156+N168+N169+N172)*5.25%</f>
        <v>0</v>
      </c>
      <c r="O179" s="128">
        <f>+(O156+O168+O169+O171+O172)*5.25%</f>
        <v>0</v>
      </c>
      <c r="P179" s="128">
        <f>+(P156+P168+P169+P172)*5.42%</f>
        <v>0</v>
      </c>
      <c r="Q179" s="128">
        <f>+(Q156+Q168+Q169+Q172)*5.42%</f>
        <v>0</v>
      </c>
      <c r="R179" s="128">
        <f>+(R156+R168+R169+R172)*5.42%</f>
        <v>0</v>
      </c>
      <c r="S179" s="128">
        <v>0</v>
      </c>
      <c r="T179" s="128">
        <v>0</v>
      </c>
      <c r="U179" s="128">
        <f>+(U156+U168+U169+U172)*5.42%</f>
        <v>0</v>
      </c>
      <c r="V179" s="128">
        <f t="shared" si="151"/>
        <v>0</v>
      </c>
    </row>
    <row r="180" spans="1:22" ht="22.8" hidden="1">
      <c r="A180" s="139" t="s">
        <v>60</v>
      </c>
      <c r="B180" s="137" t="s">
        <v>404</v>
      </c>
      <c r="C180" s="128">
        <f>SUM(E180:V180)</f>
        <v>0</v>
      </c>
      <c r="D180" s="128">
        <f>+(D156+D168+D169+D172)*3%</f>
        <v>0</v>
      </c>
      <c r="E180" s="128">
        <f>+(E156+E168+E169+E172)*3%</f>
        <v>0</v>
      </c>
      <c r="F180" s="128">
        <f>+(F156+F168+F169+F172)*3%</f>
        <v>0</v>
      </c>
      <c r="G180" s="128">
        <f>+(G156+G168+G169+G172)*3%</f>
        <v>0</v>
      </c>
      <c r="H180" s="128">
        <f>+(H156+H168+H169+H172)*3%</f>
        <v>0</v>
      </c>
      <c r="I180" s="128">
        <f>+(I156+I168+I169+I171+I172+C163)*3%</f>
        <v>0</v>
      </c>
      <c r="J180" s="166">
        <v>0</v>
      </c>
      <c r="K180" s="128">
        <f t="shared" ref="K180:V180" si="153">+(K156+K168+K169+K172)*3%</f>
        <v>0</v>
      </c>
      <c r="L180" s="128">
        <f t="shared" ref="L180:N180" si="154">+(L156+L168+L169+L172)*3%</f>
        <v>0</v>
      </c>
      <c r="M180" s="128">
        <f t="shared" si="154"/>
        <v>0</v>
      </c>
      <c r="N180" s="128">
        <f t="shared" si="154"/>
        <v>0</v>
      </c>
      <c r="O180" s="128">
        <f>+(O156+O168+O169+O171+O172)*3%</f>
        <v>0</v>
      </c>
      <c r="P180" s="128">
        <f t="shared" si="153"/>
        <v>0</v>
      </c>
      <c r="Q180" s="128">
        <f t="shared" si="153"/>
        <v>0</v>
      </c>
      <c r="R180" s="128">
        <f t="shared" si="153"/>
        <v>0</v>
      </c>
      <c r="S180" s="128">
        <v>0</v>
      </c>
      <c r="T180" s="128">
        <v>0</v>
      </c>
      <c r="U180" s="128">
        <f t="shared" si="153"/>
        <v>0</v>
      </c>
      <c r="V180" s="128">
        <f t="shared" si="153"/>
        <v>0</v>
      </c>
    </row>
    <row r="181" spans="1:22" hidden="1">
      <c r="A181" s="139" t="s">
        <v>62</v>
      </c>
      <c r="B181" s="127" t="s">
        <v>63</v>
      </c>
      <c r="C181" s="128">
        <f>SUM(E181:V181)</f>
        <v>0</v>
      </c>
      <c r="D181" s="128">
        <f>+(D156+D168+D169+D172)*1.5%</f>
        <v>0</v>
      </c>
      <c r="E181" s="128">
        <f>+(E156+E168+E169+E172)*1.5%</f>
        <v>0</v>
      </c>
      <c r="F181" s="128">
        <f>+(F156+F168+F169+F172)*1.5%</f>
        <v>0</v>
      </c>
      <c r="G181" s="128">
        <f>+(G156+G168+G169+G172)*1.5%</f>
        <v>0</v>
      </c>
      <c r="H181" s="128">
        <f>+(H156+H168+H169+H172)*1.5%</f>
        <v>0</v>
      </c>
      <c r="I181" s="128">
        <f>+(I156+I168+I169+I172+C163)*1.5%</f>
        <v>0</v>
      </c>
      <c r="J181" s="166">
        <v>0</v>
      </c>
      <c r="K181" s="128">
        <f t="shared" ref="K181:V181" si="155">+(K156+K168+K169+K172)*1.5%</f>
        <v>0</v>
      </c>
      <c r="L181" s="128">
        <f t="shared" ref="L181:N181" si="156">+(L156+L168+L169+L172)*1.5%</f>
        <v>0</v>
      </c>
      <c r="M181" s="128">
        <f t="shared" si="156"/>
        <v>0</v>
      </c>
      <c r="N181" s="128">
        <f t="shared" si="156"/>
        <v>0</v>
      </c>
      <c r="O181" s="128">
        <f>+(O156+O168+O169+O171+O172)*1.5%</f>
        <v>0</v>
      </c>
      <c r="P181" s="128">
        <f t="shared" si="155"/>
        <v>0</v>
      </c>
      <c r="Q181" s="128">
        <f t="shared" si="155"/>
        <v>0</v>
      </c>
      <c r="R181" s="128">
        <f t="shared" si="155"/>
        <v>0</v>
      </c>
      <c r="S181" s="128">
        <v>0</v>
      </c>
      <c r="T181" s="128">
        <v>0</v>
      </c>
      <c r="U181" s="128">
        <f t="shared" si="155"/>
        <v>0</v>
      </c>
      <c r="V181" s="128">
        <f t="shared" si="155"/>
        <v>0</v>
      </c>
    </row>
    <row r="182" spans="1:22" hidden="1">
      <c r="A182" s="139"/>
      <c r="B182" s="127"/>
      <c r="C182" s="128"/>
      <c r="D182" s="128"/>
      <c r="E182" s="128"/>
      <c r="F182" s="128"/>
      <c r="G182" s="128"/>
      <c r="H182" s="128"/>
      <c r="I182" s="128"/>
      <c r="J182" s="142"/>
      <c r="K182" s="128"/>
      <c r="L182" s="128"/>
      <c r="M182" s="128"/>
      <c r="N182" s="128"/>
      <c r="O182" s="128"/>
      <c r="P182" s="128"/>
      <c r="Q182" s="128"/>
      <c r="R182" s="128"/>
      <c r="S182" s="128"/>
      <c r="T182" s="128"/>
      <c r="U182" s="128"/>
      <c r="V182" s="128"/>
    </row>
    <row r="183" spans="1:22" hidden="1">
      <c r="A183" s="139"/>
      <c r="B183" s="127"/>
      <c r="C183" s="128"/>
      <c r="D183" s="128"/>
      <c r="E183" s="128"/>
      <c r="F183" s="128"/>
      <c r="G183" s="128"/>
      <c r="H183" s="128"/>
      <c r="I183" s="128"/>
      <c r="J183" s="142"/>
      <c r="K183" s="128"/>
      <c r="L183" s="128"/>
      <c r="M183" s="128"/>
      <c r="N183" s="128"/>
      <c r="O183" s="128"/>
      <c r="P183" s="128"/>
      <c r="Q183" s="128"/>
      <c r="R183" s="128"/>
      <c r="S183" s="128"/>
      <c r="T183" s="128"/>
      <c r="U183" s="128"/>
      <c r="V183" s="128"/>
    </row>
    <row r="184" spans="1:22" ht="12">
      <c r="A184" s="164" t="s">
        <v>205</v>
      </c>
      <c r="B184" s="130" t="s">
        <v>65</v>
      </c>
      <c r="C184" s="131">
        <f>+C186+C190+C194+C203+C209+C206+C218+C199</f>
        <v>1000000</v>
      </c>
      <c r="D184" s="131">
        <f t="shared" ref="D184:T184" si="157">+D186+D190+D194+D203+D209+D206+D218+D199</f>
        <v>0</v>
      </c>
      <c r="E184" s="131">
        <f t="shared" si="157"/>
        <v>0</v>
      </c>
      <c r="F184" s="131">
        <f t="shared" si="157"/>
        <v>0</v>
      </c>
      <c r="G184" s="131">
        <f t="shared" si="157"/>
        <v>0</v>
      </c>
      <c r="H184" s="131">
        <f t="shared" si="157"/>
        <v>0</v>
      </c>
      <c r="I184" s="131">
        <f t="shared" si="157"/>
        <v>0</v>
      </c>
      <c r="J184" s="131">
        <f t="shared" si="157"/>
        <v>0</v>
      </c>
      <c r="K184" s="131">
        <f t="shared" si="157"/>
        <v>0</v>
      </c>
      <c r="L184" s="131">
        <f t="shared" si="157"/>
        <v>0</v>
      </c>
      <c r="M184" s="131">
        <f t="shared" si="157"/>
        <v>0</v>
      </c>
      <c r="N184" s="131">
        <f t="shared" si="157"/>
        <v>0</v>
      </c>
      <c r="O184" s="131">
        <f t="shared" si="157"/>
        <v>0</v>
      </c>
      <c r="P184" s="131">
        <f t="shared" si="157"/>
        <v>0</v>
      </c>
      <c r="Q184" s="131">
        <f t="shared" si="157"/>
        <v>0</v>
      </c>
      <c r="R184" s="131">
        <f t="shared" si="157"/>
        <v>1000000</v>
      </c>
      <c r="S184" s="131">
        <f t="shared" ref="S184" si="158">+S186+S190+S194+S203+S209+S206+S218+S199</f>
        <v>0</v>
      </c>
      <c r="T184" s="131">
        <f t="shared" si="157"/>
        <v>0</v>
      </c>
      <c r="U184" s="131">
        <f t="shared" ref="U184:V184" si="159">+U186+U190+U194+U203+U209+U206</f>
        <v>0</v>
      </c>
      <c r="V184" s="131">
        <f t="shared" si="159"/>
        <v>0</v>
      </c>
    </row>
    <row r="185" spans="1:22">
      <c r="A185" s="151"/>
      <c r="B185" s="151"/>
      <c r="C185" s="128"/>
      <c r="D185" s="128"/>
      <c r="E185" s="128"/>
      <c r="F185" s="128"/>
      <c r="G185" s="128"/>
      <c r="H185" s="128"/>
      <c r="I185" s="128"/>
      <c r="J185" s="142"/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</row>
    <row r="186" spans="1:22" ht="12" hidden="1">
      <c r="A186" s="138" t="s">
        <v>66</v>
      </c>
      <c r="B186" s="134" t="s">
        <v>67</v>
      </c>
      <c r="C186" s="135">
        <f>+C187+C188</f>
        <v>0</v>
      </c>
      <c r="D186" s="135">
        <f>+D187</f>
        <v>0</v>
      </c>
      <c r="E186" s="135">
        <f>+E187</f>
        <v>0</v>
      </c>
      <c r="F186" s="135">
        <f>+F187+F188</f>
        <v>0</v>
      </c>
      <c r="G186" s="135">
        <f>+G187</f>
        <v>0</v>
      </c>
      <c r="H186" s="135">
        <f>+H187</f>
        <v>0</v>
      </c>
      <c r="I186" s="135">
        <f>+I187+I188</f>
        <v>0</v>
      </c>
      <c r="J186" s="144">
        <f t="shared" ref="J186:U186" si="160">+J187</f>
        <v>0</v>
      </c>
      <c r="K186" s="135">
        <f t="shared" si="160"/>
        <v>0</v>
      </c>
      <c r="L186" s="135">
        <f t="shared" si="160"/>
        <v>0</v>
      </c>
      <c r="M186" s="135">
        <f t="shared" si="160"/>
        <v>0</v>
      </c>
      <c r="N186" s="135">
        <f t="shared" si="160"/>
        <v>0</v>
      </c>
      <c r="O186" s="135">
        <f>+O187+O188</f>
        <v>0</v>
      </c>
      <c r="P186" s="135">
        <f t="shared" si="160"/>
        <v>0</v>
      </c>
      <c r="Q186" s="135">
        <f t="shared" si="160"/>
        <v>0</v>
      </c>
      <c r="R186" s="135">
        <f t="shared" si="160"/>
        <v>0</v>
      </c>
      <c r="S186" s="135">
        <f t="shared" si="160"/>
        <v>0</v>
      </c>
      <c r="T186" s="135">
        <f t="shared" si="160"/>
        <v>0</v>
      </c>
      <c r="U186" s="135">
        <f t="shared" si="160"/>
        <v>0</v>
      </c>
      <c r="V186" s="135">
        <f>+V187+V188</f>
        <v>0</v>
      </c>
    </row>
    <row r="187" spans="1:22" hidden="1">
      <c r="A187" s="139" t="s">
        <v>68</v>
      </c>
      <c r="B187" s="127" t="s">
        <v>69</v>
      </c>
      <c r="C187" s="128">
        <f>SUM(E187:V187)</f>
        <v>0</v>
      </c>
      <c r="D187" s="128">
        <v>0</v>
      </c>
      <c r="E187" s="128">
        <v>0</v>
      </c>
      <c r="F187" s="128">
        <v>0</v>
      </c>
      <c r="G187" s="128">
        <v>0</v>
      </c>
      <c r="H187" s="128">
        <v>0</v>
      </c>
      <c r="I187" s="128">
        <v>0</v>
      </c>
      <c r="J187" s="142">
        <v>0</v>
      </c>
      <c r="K187" s="128">
        <v>0</v>
      </c>
      <c r="L187" s="128">
        <v>0</v>
      </c>
      <c r="M187" s="128">
        <v>0</v>
      </c>
      <c r="N187" s="128">
        <v>0</v>
      </c>
      <c r="O187" s="128">
        <v>0</v>
      </c>
      <c r="P187" s="128">
        <v>0</v>
      </c>
      <c r="Q187" s="128">
        <v>0</v>
      </c>
      <c r="R187" s="128">
        <v>0</v>
      </c>
      <c r="S187" s="128">
        <v>0</v>
      </c>
      <c r="T187" s="128">
        <v>0</v>
      </c>
      <c r="U187" s="128">
        <v>0</v>
      </c>
      <c r="V187" s="128">
        <v>0</v>
      </c>
    </row>
    <row r="188" spans="1:22" hidden="1">
      <c r="A188" s="139" t="s">
        <v>70</v>
      </c>
      <c r="B188" s="127" t="s">
        <v>71</v>
      </c>
      <c r="C188" s="128">
        <f>SUM(E188:V188)</f>
        <v>0</v>
      </c>
      <c r="D188" s="128">
        <v>0</v>
      </c>
      <c r="E188" s="128">
        <v>0</v>
      </c>
      <c r="F188" s="128">
        <v>0</v>
      </c>
      <c r="G188" s="128">
        <v>0</v>
      </c>
      <c r="H188" s="128">
        <v>0</v>
      </c>
      <c r="I188" s="128">
        <v>0</v>
      </c>
      <c r="J188" s="142">
        <v>0</v>
      </c>
      <c r="K188" s="128">
        <v>0</v>
      </c>
      <c r="L188" s="128">
        <v>0</v>
      </c>
      <c r="M188" s="128">
        <v>0</v>
      </c>
      <c r="N188" s="128">
        <v>0</v>
      </c>
      <c r="O188" s="128">
        <v>0</v>
      </c>
      <c r="P188" s="128">
        <v>0</v>
      </c>
      <c r="Q188" s="128">
        <v>0</v>
      </c>
      <c r="R188" s="128">
        <v>0</v>
      </c>
      <c r="S188" s="128">
        <v>0</v>
      </c>
      <c r="T188" s="128">
        <v>0</v>
      </c>
      <c r="U188" s="128">
        <v>0</v>
      </c>
      <c r="V188" s="128">
        <v>0</v>
      </c>
    </row>
    <row r="189" spans="1:22" hidden="1">
      <c r="A189" s="139"/>
      <c r="B189" s="127"/>
      <c r="C189" s="128"/>
      <c r="D189" s="128"/>
      <c r="E189" s="128"/>
      <c r="F189" s="128"/>
      <c r="G189" s="128"/>
      <c r="H189" s="128"/>
      <c r="I189" s="128"/>
      <c r="J189" s="142"/>
      <c r="K189" s="128"/>
      <c r="L189" s="128"/>
      <c r="M189" s="128"/>
      <c r="N189" s="128"/>
      <c r="O189" s="128"/>
      <c r="P189" s="128"/>
      <c r="Q189" s="128"/>
      <c r="R189" s="128"/>
      <c r="S189" s="128"/>
      <c r="T189" s="128"/>
      <c r="U189" s="128"/>
      <c r="V189" s="128"/>
    </row>
    <row r="190" spans="1:22" ht="12" hidden="1">
      <c r="A190" s="138" t="s">
        <v>279</v>
      </c>
      <c r="B190" s="134" t="s">
        <v>78</v>
      </c>
      <c r="C190" s="135">
        <f>SUM(C191:C192)</f>
        <v>0</v>
      </c>
      <c r="D190" s="135">
        <f t="shared" ref="D190" si="161">SUM(D191:D192)</f>
        <v>0</v>
      </c>
      <c r="E190" s="135">
        <f t="shared" ref="E190:V190" si="162">SUM(E191:E192)</f>
        <v>0</v>
      </c>
      <c r="F190" s="135">
        <f t="shared" si="162"/>
        <v>0</v>
      </c>
      <c r="G190" s="135">
        <f t="shared" si="162"/>
        <v>0</v>
      </c>
      <c r="H190" s="135">
        <f t="shared" si="162"/>
        <v>0</v>
      </c>
      <c r="I190" s="135">
        <f t="shared" si="162"/>
        <v>0</v>
      </c>
      <c r="J190" s="135">
        <f t="shared" si="162"/>
        <v>0</v>
      </c>
      <c r="K190" s="135">
        <f t="shared" si="162"/>
        <v>0</v>
      </c>
      <c r="L190" s="135">
        <f t="shared" ref="L190" si="163">SUM(L191:L192)</f>
        <v>0</v>
      </c>
      <c r="M190" s="135">
        <f t="shared" si="162"/>
        <v>0</v>
      </c>
      <c r="N190" s="135">
        <f t="shared" si="162"/>
        <v>0</v>
      </c>
      <c r="O190" s="135">
        <f t="shared" si="162"/>
        <v>0</v>
      </c>
      <c r="P190" s="135">
        <f t="shared" si="162"/>
        <v>0</v>
      </c>
      <c r="Q190" s="135">
        <f t="shared" si="162"/>
        <v>0</v>
      </c>
      <c r="R190" s="135">
        <f t="shared" si="162"/>
        <v>0</v>
      </c>
      <c r="S190" s="135">
        <f t="shared" ref="S190" si="164">SUM(S191:S192)</f>
        <v>0</v>
      </c>
      <c r="T190" s="135">
        <f t="shared" si="162"/>
        <v>0</v>
      </c>
      <c r="U190" s="135">
        <f t="shared" si="162"/>
        <v>0</v>
      </c>
      <c r="V190" s="135">
        <f t="shared" si="162"/>
        <v>0</v>
      </c>
    </row>
    <row r="191" spans="1:22" hidden="1">
      <c r="A191" s="139" t="s">
        <v>81</v>
      </c>
      <c r="B191" s="127" t="s">
        <v>82</v>
      </c>
      <c r="C191" s="128">
        <f>SUM(E191:V191)</f>
        <v>0</v>
      </c>
      <c r="D191" s="128">
        <v>0</v>
      </c>
      <c r="E191" s="128">
        <v>0</v>
      </c>
      <c r="F191" s="128">
        <v>0</v>
      </c>
      <c r="G191" s="128">
        <v>0</v>
      </c>
      <c r="H191" s="128">
        <v>0</v>
      </c>
      <c r="I191" s="128">
        <v>0</v>
      </c>
      <c r="J191" s="128">
        <v>0</v>
      </c>
      <c r="K191" s="128">
        <v>0</v>
      </c>
      <c r="L191" s="128">
        <v>0</v>
      </c>
      <c r="M191" s="128">
        <v>0</v>
      </c>
      <c r="N191" s="128">
        <v>0</v>
      </c>
      <c r="O191" s="128">
        <v>0</v>
      </c>
      <c r="P191" s="128">
        <v>0</v>
      </c>
      <c r="Q191" s="128">
        <v>0</v>
      </c>
      <c r="R191" s="128">
        <v>0</v>
      </c>
      <c r="S191" s="128">
        <v>0</v>
      </c>
      <c r="T191" s="128">
        <v>0</v>
      </c>
      <c r="U191" s="128">
        <v>0</v>
      </c>
      <c r="V191" s="128">
        <v>0</v>
      </c>
    </row>
    <row r="192" spans="1:22" hidden="1">
      <c r="A192" s="139" t="s">
        <v>83</v>
      </c>
      <c r="B192" s="127" t="s">
        <v>84</v>
      </c>
      <c r="C192" s="128">
        <f>SUM(E192:V192)</f>
        <v>0</v>
      </c>
      <c r="D192" s="128">
        <v>0</v>
      </c>
      <c r="E192" s="128">
        <v>0</v>
      </c>
      <c r="F192" s="128">
        <v>0</v>
      </c>
      <c r="G192" s="128">
        <v>0</v>
      </c>
      <c r="H192" s="128">
        <v>0</v>
      </c>
      <c r="I192" s="128">
        <v>0</v>
      </c>
      <c r="J192" s="142">
        <v>0</v>
      </c>
      <c r="K192" s="128">
        <v>0</v>
      </c>
      <c r="L192" s="128">
        <v>0</v>
      </c>
      <c r="M192" s="128">
        <v>0</v>
      </c>
      <c r="N192" s="128">
        <v>0</v>
      </c>
      <c r="O192" s="128">
        <v>0</v>
      </c>
      <c r="P192" s="128">
        <v>0</v>
      </c>
      <c r="Q192" s="128">
        <v>0</v>
      </c>
      <c r="R192" s="128">
        <v>0</v>
      </c>
      <c r="S192" s="128">
        <v>0</v>
      </c>
      <c r="T192" s="128">
        <v>0</v>
      </c>
      <c r="U192" s="128">
        <v>0</v>
      </c>
      <c r="V192" s="128">
        <v>0</v>
      </c>
    </row>
    <row r="193" spans="1:22" hidden="1">
      <c r="A193" s="139"/>
      <c r="B193" s="127"/>
      <c r="C193" s="128"/>
      <c r="D193" s="128"/>
      <c r="E193" s="128"/>
      <c r="F193" s="128"/>
      <c r="G193" s="128"/>
      <c r="H193" s="128"/>
      <c r="I193" s="128"/>
      <c r="J193" s="142"/>
      <c r="K193" s="128"/>
      <c r="L193" s="128"/>
      <c r="M193" s="128"/>
      <c r="N193" s="128"/>
      <c r="O193" s="128"/>
      <c r="P193" s="128"/>
      <c r="Q193" s="128"/>
      <c r="R193" s="128"/>
      <c r="S193" s="128"/>
      <c r="T193" s="128"/>
      <c r="U193" s="128"/>
      <c r="V193" s="128"/>
    </row>
    <row r="194" spans="1:22" ht="12" hidden="1">
      <c r="A194" s="138" t="s">
        <v>89</v>
      </c>
      <c r="B194" s="134" t="s">
        <v>90</v>
      </c>
      <c r="C194" s="135">
        <f>SUM(C195:C197)</f>
        <v>0</v>
      </c>
      <c r="D194" s="135">
        <f t="shared" ref="D194" si="165">SUM(D195:D196)</f>
        <v>0</v>
      </c>
      <c r="E194" s="135">
        <f t="shared" ref="E194:V194" si="166">SUM(E195:E196)</f>
        <v>0</v>
      </c>
      <c r="F194" s="135">
        <f t="shared" si="166"/>
        <v>0</v>
      </c>
      <c r="G194" s="135">
        <f t="shared" si="166"/>
        <v>0</v>
      </c>
      <c r="H194" s="135">
        <f t="shared" si="166"/>
        <v>0</v>
      </c>
      <c r="I194" s="135">
        <f t="shared" si="166"/>
        <v>0</v>
      </c>
      <c r="J194" s="144">
        <f t="shared" si="166"/>
        <v>0</v>
      </c>
      <c r="K194" s="135">
        <f t="shared" si="166"/>
        <v>0</v>
      </c>
      <c r="L194" s="135">
        <f t="shared" ref="L194" si="167">SUM(L195:L196)</f>
        <v>0</v>
      </c>
      <c r="M194" s="135">
        <f t="shared" si="166"/>
        <v>0</v>
      </c>
      <c r="N194" s="135">
        <f t="shared" si="166"/>
        <v>0</v>
      </c>
      <c r="O194" s="135">
        <f t="shared" si="166"/>
        <v>0</v>
      </c>
      <c r="P194" s="135">
        <f t="shared" si="166"/>
        <v>0</v>
      </c>
      <c r="Q194" s="135">
        <f t="shared" ref="Q194:S194" si="168">SUM(Q195:Q196)</f>
        <v>0</v>
      </c>
      <c r="R194" s="135">
        <f t="shared" si="168"/>
        <v>0</v>
      </c>
      <c r="S194" s="135">
        <f t="shared" si="168"/>
        <v>0</v>
      </c>
      <c r="T194" s="135">
        <f t="shared" si="166"/>
        <v>0</v>
      </c>
      <c r="U194" s="135">
        <f t="shared" si="166"/>
        <v>0</v>
      </c>
      <c r="V194" s="135">
        <f t="shared" si="166"/>
        <v>0</v>
      </c>
    </row>
    <row r="195" spans="1:22" hidden="1">
      <c r="A195" s="139" t="s">
        <v>91</v>
      </c>
      <c r="B195" s="127" t="s">
        <v>92</v>
      </c>
      <c r="C195" s="128">
        <f>SUM(E195:V195)</f>
        <v>0</v>
      </c>
      <c r="D195" s="128">
        <f>+(D153+D159+D165+D166+D168)*1.32%</f>
        <v>0</v>
      </c>
      <c r="E195" s="128">
        <f>+(E153+E159+E165+E166+E168)*1.32%</f>
        <v>0</v>
      </c>
      <c r="F195" s="128">
        <v>0</v>
      </c>
      <c r="G195" s="128">
        <v>0</v>
      </c>
      <c r="H195" s="128">
        <v>0</v>
      </c>
      <c r="I195" s="128">
        <v>0</v>
      </c>
      <c r="J195" s="142">
        <v>0</v>
      </c>
      <c r="K195" s="128">
        <v>0</v>
      </c>
      <c r="L195" s="128">
        <v>0</v>
      </c>
      <c r="M195" s="128">
        <v>0</v>
      </c>
      <c r="N195" s="128">
        <v>0</v>
      </c>
      <c r="O195" s="128">
        <v>0</v>
      </c>
      <c r="P195" s="128">
        <v>0</v>
      </c>
      <c r="Q195" s="128">
        <v>0</v>
      </c>
      <c r="R195" s="128">
        <v>0</v>
      </c>
      <c r="S195" s="128">
        <v>0</v>
      </c>
      <c r="T195" s="128">
        <v>0</v>
      </c>
      <c r="U195" s="128">
        <v>0</v>
      </c>
      <c r="V195" s="128">
        <f>+(V153+V159+V165+V166+V168)*1.32%</f>
        <v>0</v>
      </c>
    </row>
    <row r="196" spans="1:22" hidden="1">
      <c r="A196" s="139" t="s">
        <v>93</v>
      </c>
      <c r="B196" s="127" t="s">
        <v>94</v>
      </c>
      <c r="C196" s="128">
        <f>SUM(E196:V196)</f>
        <v>0</v>
      </c>
      <c r="D196" s="128">
        <v>0</v>
      </c>
      <c r="E196" s="128">
        <v>0</v>
      </c>
      <c r="F196" s="128">
        <v>0</v>
      </c>
      <c r="G196" s="128">
        <v>0</v>
      </c>
      <c r="H196" s="128">
        <v>0</v>
      </c>
      <c r="I196" s="128">
        <v>0</v>
      </c>
      <c r="J196" s="142">
        <v>0</v>
      </c>
      <c r="K196" s="128">
        <v>0</v>
      </c>
      <c r="L196" s="128">
        <v>0</v>
      </c>
      <c r="M196" s="128">
        <v>0</v>
      </c>
      <c r="N196" s="128">
        <v>0</v>
      </c>
      <c r="O196" s="128">
        <v>0</v>
      </c>
      <c r="P196" s="128">
        <v>0</v>
      </c>
      <c r="Q196" s="128">
        <v>0</v>
      </c>
      <c r="R196" s="128">
        <v>0</v>
      </c>
      <c r="S196" s="128">
        <v>0</v>
      </c>
      <c r="T196" s="128">
        <v>0</v>
      </c>
      <c r="U196" s="128">
        <v>0</v>
      </c>
      <c r="V196" s="128">
        <v>0</v>
      </c>
    </row>
    <row r="197" spans="1:22" hidden="1">
      <c r="A197" s="139" t="s">
        <v>95</v>
      </c>
      <c r="B197" s="127" t="s">
        <v>96</v>
      </c>
      <c r="C197" s="128">
        <f>SUM(E197:V197)</f>
        <v>0</v>
      </c>
      <c r="D197" s="128"/>
      <c r="E197" s="128"/>
      <c r="F197" s="128"/>
      <c r="G197" s="128"/>
      <c r="H197" s="128"/>
      <c r="I197" s="128"/>
      <c r="J197" s="142">
        <v>0</v>
      </c>
      <c r="K197" s="128"/>
      <c r="L197" s="128"/>
      <c r="M197" s="128">
        <v>0</v>
      </c>
      <c r="N197" s="128"/>
      <c r="O197" s="128"/>
      <c r="P197" s="128"/>
      <c r="Q197" s="128"/>
      <c r="R197" s="128"/>
      <c r="S197" s="128"/>
      <c r="T197" s="128"/>
      <c r="U197" s="128"/>
      <c r="V197" s="128"/>
    </row>
    <row r="198" spans="1:22" hidden="1">
      <c r="A198" s="139"/>
      <c r="B198" s="127"/>
      <c r="C198" s="128"/>
      <c r="D198" s="128"/>
      <c r="E198" s="128"/>
      <c r="F198" s="128"/>
      <c r="G198" s="128"/>
      <c r="H198" s="128"/>
      <c r="I198" s="128"/>
      <c r="J198" s="142"/>
      <c r="K198" s="128"/>
      <c r="L198" s="128"/>
      <c r="M198" s="128"/>
      <c r="N198" s="128"/>
      <c r="O198" s="128"/>
      <c r="P198" s="128"/>
      <c r="Q198" s="128"/>
      <c r="R198" s="128"/>
      <c r="S198" s="128"/>
      <c r="T198" s="128"/>
      <c r="U198" s="128"/>
      <c r="V198" s="128"/>
    </row>
    <row r="199" spans="1:22" ht="12" hidden="1">
      <c r="A199" s="718" t="s">
        <v>247</v>
      </c>
      <c r="B199" s="719" t="s">
        <v>362</v>
      </c>
      <c r="C199" s="135">
        <f>SUM(C200:C202)</f>
        <v>0</v>
      </c>
      <c r="D199" s="135">
        <f t="shared" ref="D199:T199" si="169">SUM(D200:D201)</f>
        <v>0</v>
      </c>
      <c r="E199" s="135">
        <f t="shared" si="169"/>
        <v>0</v>
      </c>
      <c r="F199" s="135">
        <f t="shared" si="169"/>
        <v>0</v>
      </c>
      <c r="G199" s="135">
        <f t="shared" si="169"/>
        <v>0</v>
      </c>
      <c r="H199" s="135">
        <f t="shared" si="169"/>
        <v>0</v>
      </c>
      <c r="I199" s="135">
        <f t="shared" si="169"/>
        <v>0</v>
      </c>
      <c r="J199" s="144">
        <f t="shared" si="169"/>
        <v>0</v>
      </c>
      <c r="K199" s="135">
        <f t="shared" si="169"/>
        <v>0</v>
      </c>
      <c r="L199" s="135">
        <f t="shared" si="169"/>
        <v>0</v>
      </c>
      <c r="M199" s="135">
        <f t="shared" si="169"/>
        <v>0</v>
      </c>
      <c r="N199" s="135">
        <f t="shared" si="169"/>
        <v>0</v>
      </c>
      <c r="O199" s="135">
        <f t="shared" si="169"/>
        <v>0</v>
      </c>
      <c r="P199" s="135">
        <f t="shared" si="169"/>
        <v>0</v>
      </c>
      <c r="Q199" s="135">
        <f t="shared" si="169"/>
        <v>0</v>
      </c>
      <c r="R199" s="135">
        <f t="shared" si="169"/>
        <v>0</v>
      </c>
      <c r="S199" s="135">
        <f t="shared" ref="S199" si="170">SUM(S200:S201)</f>
        <v>0</v>
      </c>
      <c r="T199" s="135">
        <f t="shared" si="169"/>
        <v>0</v>
      </c>
      <c r="U199" s="128"/>
      <c r="V199" s="128"/>
    </row>
    <row r="200" spans="1:22" hidden="1">
      <c r="A200" s="720" t="s">
        <v>249</v>
      </c>
      <c r="B200" s="721" t="s">
        <v>250</v>
      </c>
      <c r="C200" s="128">
        <f>SUM(E200:V200)</f>
        <v>0</v>
      </c>
      <c r="D200" s="128">
        <f>+(D158+D164+D170+D171+D173)*1.32%</f>
        <v>0</v>
      </c>
      <c r="E200" s="128">
        <f>+(E158+E164+E170+E171+E173)*1.32%</f>
        <v>0</v>
      </c>
      <c r="F200" s="128">
        <v>0</v>
      </c>
      <c r="G200" s="128">
        <v>0</v>
      </c>
      <c r="H200" s="128">
        <v>0</v>
      </c>
      <c r="I200" s="128">
        <v>0</v>
      </c>
      <c r="J200" s="142">
        <v>0</v>
      </c>
      <c r="K200" s="128">
        <v>0</v>
      </c>
      <c r="L200" s="128">
        <v>0</v>
      </c>
      <c r="M200" s="128">
        <v>0</v>
      </c>
      <c r="N200" s="128">
        <v>0</v>
      </c>
      <c r="O200" s="128">
        <v>0</v>
      </c>
      <c r="P200" s="128">
        <v>0</v>
      </c>
      <c r="Q200" s="128">
        <v>0</v>
      </c>
      <c r="R200" s="128">
        <v>0</v>
      </c>
      <c r="S200" s="128">
        <v>0</v>
      </c>
      <c r="T200" s="128">
        <v>0</v>
      </c>
      <c r="U200" s="128"/>
      <c r="V200" s="128"/>
    </row>
    <row r="201" spans="1:22" hidden="1">
      <c r="A201" s="139" t="s">
        <v>580</v>
      </c>
      <c r="B201" s="127" t="s">
        <v>581</v>
      </c>
      <c r="C201" s="128">
        <f>SUM(E201:V201)</f>
        <v>0</v>
      </c>
      <c r="D201" s="128">
        <v>0</v>
      </c>
      <c r="E201" s="128">
        <v>0</v>
      </c>
      <c r="F201" s="128">
        <v>0</v>
      </c>
      <c r="G201" s="128">
        <v>0</v>
      </c>
      <c r="H201" s="128">
        <v>0</v>
      </c>
      <c r="I201" s="128">
        <v>0</v>
      </c>
      <c r="J201" s="142">
        <v>0</v>
      </c>
      <c r="K201" s="128">
        <v>0</v>
      </c>
      <c r="L201" s="128">
        <v>0</v>
      </c>
      <c r="M201" s="128">
        <v>0</v>
      </c>
      <c r="N201" s="128">
        <v>0</v>
      </c>
      <c r="O201" s="128">
        <v>0</v>
      </c>
      <c r="P201" s="128">
        <v>0</v>
      </c>
      <c r="Q201" s="128">
        <v>0</v>
      </c>
      <c r="R201" s="128">
        <v>0</v>
      </c>
      <c r="S201" s="128">
        <v>0</v>
      </c>
      <c r="T201" s="128">
        <v>0</v>
      </c>
      <c r="U201" s="128"/>
      <c r="V201" s="128"/>
    </row>
    <row r="202" spans="1:22" hidden="1">
      <c r="A202" s="139"/>
      <c r="B202" s="127"/>
      <c r="C202" s="128"/>
      <c r="D202" s="128"/>
      <c r="E202" s="128"/>
      <c r="F202" s="128"/>
      <c r="G202" s="128"/>
      <c r="H202" s="128"/>
      <c r="I202" s="128"/>
      <c r="J202" s="142"/>
      <c r="K202" s="128"/>
      <c r="L202" s="128"/>
      <c r="M202" s="128"/>
      <c r="N202" s="128"/>
      <c r="O202" s="128"/>
      <c r="P202" s="128"/>
      <c r="Q202" s="128"/>
      <c r="R202" s="128"/>
      <c r="S202" s="128"/>
      <c r="T202" s="128"/>
      <c r="U202" s="128"/>
      <c r="V202" s="128"/>
    </row>
    <row r="203" spans="1:22" ht="12" hidden="1">
      <c r="A203" s="138" t="s">
        <v>99</v>
      </c>
      <c r="B203" s="134" t="s">
        <v>100</v>
      </c>
      <c r="C203" s="135">
        <f t="shared" ref="C203:H203" si="171">+C204</f>
        <v>0</v>
      </c>
      <c r="D203" s="135">
        <f t="shared" si="171"/>
        <v>0</v>
      </c>
      <c r="E203" s="135">
        <f t="shared" si="171"/>
        <v>0</v>
      </c>
      <c r="F203" s="135">
        <f t="shared" si="171"/>
        <v>0</v>
      </c>
      <c r="G203" s="135">
        <f t="shared" si="171"/>
        <v>0</v>
      </c>
      <c r="H203" s="135">
        <f t="shared" si="171"/>
        <v>0</v>
      </c>
      <c r="I203" s="135">
        <f t="shared" ref="I203:V203" si="172">+I204</f>
        <v>0</v>
      </c>
      <c r="J203" s="144">
        <f t="shared" si="172"/>
        <v>0</v>
      </c>
      <c r="K203" s="135">
        <f t="shared" si="172"/>
        <v>0</v>
      </c>
      <c r="L203" s="135">
        <f t="shared" si="172"/>
        <v>0</v>
      </c>
      <c r="M203" s="135">
        <f t="shared" si="172"/>
        <v>0</v>
      </c>
      <c r="N203" s="135">
        <f t="shared" si="172"/>
        <v>0</v>
      </c>
      <c r="O203" s="135">
        <f t="shared" si="172"/>
        <v>0</v>
      </c>
      <c r="P203" s="135">
        <f t="shared" si="172"/>
        <v>0</v>
      </c>
      <c r="Q203" s="135">
        <f t="shared" si="172"/>
        <v>0</v>
      </c>
      <c r="R203" s="135">
        <f t="shared" si="172"/>
        <v>0</v>
      </c>
      <c r="S203" s="135">
        <f t="shared" si="172"/>
        <v>0</v>
      </c>
      <c r="T203" s="135">
        <f t="shared" si="172"/>
        <v>0</v>
      </c>
      <c r="U203" s="135">
        <f t="shared" si="172"/>
        <v>0</v>
      </c>
      <c r="V203" s="135">
        <f t="shared" si="172"/>
        <v>0</v>
      </c>
    </row>
    <row r="204" spans="1:22" hidden="1">
      <c r="A204" s="139" t="s">
        <v>101</v>
      </c>
      <c r="B204" s="127" t="s">
        <v>102</v>
      </c>
      <c r="C204" s="128">
        <f>SUM(E204:V204)</f>
        <v>0</v>
      </c>
      <c r="D204" s="128">
        <f>+(D156+D162+D168+D169+D172)*1.32%</f>
        <v>0</v>
      </c>
      <c r="E204" s="128">
        <f>+(E156+E162+E168+E169+E172)*1.32%</f>
        <v>0</v>
      </c>
      <c r="F204" s="128">
        <v>0</v>
      </c>
      <c r="G204" s="128">
        <v>0</v>
      </c>
      <c r="H204" s="128">
        <v>0</v>
      </c>
      <c r="I204" s="128">
        <v>0</v>
      </c>
      <c r="J204" s="142">
        <v>0</v>
      </c>
      <c r="K204" s="128">
        <v>0</v>
      </c>
      <c r="L204" s="128">
        <v>0</v>
      </c>
      <c r="M204" s="128">
        <v>0</v>
      </c>
      <c r="N204" s="128">
        <f>+(W156+W162+W168+W169)*1.32%</f>
        <v>0</v>
      </c>
      <c r="O204" s="128">
        <v>0</v>
      </c>
      <c r="P204" s="128">
        <v>0</v>
      </c>
      <c r="Q204" s="128">
        <v>0</v>
      </c>
      <c r="R204" s="128">
        <v>0</v>
      </c>
      <c r="S204" s="128">
        <v>0</v>
      </c>
      <c r="T204" s="128">
        <v>0</v>
      </c>
      <c r="U204" s="128">
        <v>0</v>
      </c>
      <c r="V204" s="128">
        <f>+(V156+V162+V168+V169+V172)*1.32%</f>
        <v>0</v>
      </c>
    </row>
    <row r="205" spans="1:22" hidden="1">
      <c r="A205" s="139"/>
      <c r="B205" s="127"/>
      <c r="C205" s="128"/>
      <c r="D205" s="128"/>
      <c r="E205" s="128"/>
      <c r="F205" s="128"/>
      <c r="G205" s="128"/>
      <c r="H205" s="128"/>
      <c r="I205" s="128"/>
      <c r="J205" s="142"/>
      <c r="K205" s="128"/>
      <c r="L205" s="128"/>
      <c r="M205" s="128"/>
      <c r="N205" s="128"/>
      <c r="O205" s="128"/>
      <c r="P205" s="128"/>
      <c r="Q205" s="128"/>
      <c r="R205" s="128"/>
      <c r="S205" s="128"/>
      <c r="T205" s="128"/>
      <c r="U205" s="128"/>
      <c r="V205" s="128"/>
    </row>
    <row r="206" spans="1:22" ht="12" hidden="1">
      <c r="A206" s="138" t="s">
        <v>281</v>
      </c>
      <c r="B206" s="134" t="s">
        <v>282</v>
      </c>
      <c r="C206" s="135">
        <f>+C207</f>
        <v>0</v>
      </c>
      <c r="D206" s="135">
        <f t="shared" ref="D206:V206" si="173">+D207</f>
        <v>0</v>
      </c>
      <c r="E206" s="135">
        <f t="shared" si="173"/>
        <v>0</v>
      </c>
      <c r="F206" s="135">
        <f t="shared" si="173"/>
        <v>0</v>
      </c>
      <c r="G206" s="135">
        <f t="shared" si="173"/>
        <v>0</v>
      </c>
      <c r="H206" s="135">
        <f t="shared" si="173"/>
        <v>0</v>
      </c>
      <c r="I206" s="135">
        <f t="shared" si="173"/>
        <v>0</v>
      </c>
      <c r="J206" s="144">
        <f t="shared" si="173"/>
        <v>0</v>
      </c>
      <c r="K206" s="135">
        <f t="shared" si="173"/>
        <v>0</v>
      </c>
      <c r="L206" s="135">
        <f t="shared" si="173"/>
        <v>0</v>
      </c>
      <c r="M206" s="135">
        <f t="shared" si="173"/>
        <v>0</v>
      </c>
      <c r="N206" s="135">
        <f t="shared" si="173"/>
        <v>0</v>
      </c>
      <c r="O206" s="135">
        <f t="shared" si="173"/>
        <v>0</v>
      </c>
      <c r="P206" s="135">
        <f t="shared" si="173"/>
        <v>0</v>
      </c>
      <c r="Q206" s="135">
        <f t="shared" si="173"/>
        <v>0</v>
      </c>
      <c r="R206" s="135">
        <f t="shared" si="173"/>
        <v>0</v>
      </c>
      <c r="S206" s="135">
        <f t="shared" si="173"/>
        <v>0</v>
      </c>
      <c r="T206" s="135">
        <f t="shared" si="173"/>
        <v>0</v>
      </c>
      <c r="U206" s="135">
        <f t="shared" si="173"/>
        <v>0</v>
      </c>
      <c r="V206" s="135">
        <f t="shared" si="173"/>
        <v>0</v>
      </c>
    </row>
    <row r="207" spans="1:22" hidden="1">
      <c r="A207" s="139" t="s">
        <v>363</v>
      </c>
      <c r="B207" s="127" t="s">
        <v>364</v>
      </c>
      <c r="C207" s="128">
        <f>SUM(E207:V207)</f>
        <v>0</v>
      </c>
      <c r="D207" s="128">
        <v>0</v>
      </c>
      <c r="E207" s="128">
        <v>0</v>
      </c>
      <c r="F207" s="128">
        <v>0</v>
      </c>
      <c r="G207" s="128">
        <v>0</v>
      </c>
      <c r="H207" s="128">
        <v>0</v>
      </c>
      <c r="I207" s="128">
        <v>0</v>
      </c>
      <c r="J207" s="142">
        <v>0</v>
      </c>
      <c r="K207" s="128">
        <v>0</v>
      </c>
      <c r="L207" s="128">
        <v>0</v>
      </c>
      <c r="M207" s="128">
        <v>0</v>
      </c>
      <c r="N207" s="128">
        <v>0</v>
      </c>
      <c r="O207" s="128">
        <v>0</v>
      </c>
      <c r="P207" s="128">
        <v>0</v>
      </c>
      <c r="Q207" s="128">
        <v>0</v>
      </c>
      <c r="R207" s="128">
        <v>0</v>
      </c>
      <c r="S207" s="128">
        <v>0</v>
      </c>
      <c r="T207" s="128">
        <v>0</v>
      </c>
      <c r="U207" s="128">
        <v>0</v>
      </c>
      <c r="V207" s="128">
        <v>0</v>
      </c>
    </row>
    <row r="208" spans="1:22" hidden="1">
      <c r="A208" s="139"/>
      <c r="B208" s="127"/>
      <c r="C208" s="128"/>
      <c r="D208" s="128"/>
      <c r="E208" s="128"/>
      <c r="F208" s="128"/>
      <c r="G208" s="128"/>
      <c r="H208" s="128"/>
      <c r="I208" s="128"/>
      <c r="J208" s="142"/>
      <c r="K208" s="128"/>
      <c r="L208" s="128"/>
      <c r="M208" s="128"/>
      <c r="N208" s="128"/>
      <c r="O208" s="128"/>
      <c r="P208" s="128"/>
      <c r="Q208" s="128"/>
      <c r="R208" s="128"/>
      <c r="S208" s="128"/>
      <c r="T208" s="128"/>
      <c r="U208" s="128"/>
      <c r="V208" s="128"/>
    </row>
    <row r="209" spans="1:23" ht="12">
      <c r="A209" s="138">
        <v>1.08</v>
      </c>
      <c r="B209" s="134" t="s">
        <v>103</v>
      </c>
      <c r="C209" s="135">
        <f>SUM(C210:C215)</f>
        <v>1000000</v>
      </c>
      <c r="D209" s="135">
        <f>SUM(D210:D220)</f>
        <v>0</v>
      </c>
      <c r="E209" s="135">
        <f>SUM(E210:E220)</f>
        <v>0</v>
      </c>
      <c r="F209" s="135">
        <f>SUM(F210:F215)</f>
        <v>0</v>
      </c>
      <c r="G209" s="135">
        <f>SUM(G210:G220)</f>
        <v>0</v>
      </c>
      <c r="H209" s="135">
        <f>SUM(H210:H220)</f>
        <v>0</v>
      </c>
      <c r="I209" s="135">
        <f t="shared" ref="I209:V209" si="174">SUM(I210:I220)</f>
        <v>0</v>
      </c>
      <c r="J209" s="144">
        <f t="shared" si="174"/>
        <v>0</v>
      </c>
      <c r="K209" s="135">
        <f t="shared" si="174"/>
        <v>0</v>
      </c>
      <c r="L209" s="135">
        <f t="shared" ref="L209:N209" si="175">SUM(L210:L220)</f>
        <v>0</v>
      </c>
      <c r="M209" s="135">
        <f t="shared" si="175"/>
        <v>0</v>
      </c>
      <c r="N209" s="135">
        <f t="shared" si="175"/>
        <v>0</v>
      </c>
      <c r="O209" s="135">
        <f t="shared" si="174"/>
        <v>0</v>
      </c>
      <c r="P209" s="135">
        <f t="shared" si="174"/>
        <v>0</v>
      </c>
      <c r="Q209" s="135">
        <f t="shared" si="174"/>
        <v>0</v>
      </c>
      <c r="R209" s="135">
        <f t="shared" si="174"/>
        <v>1000000</v>
      </c>
      <c r="S209" s="135">
        <f t="shared" ref="S209" si="176">SUM(S210:S220)</f>
        <v>0</v>
      </c>
      <c r="T209" s="135">
        <f t="shared" si="174"/>
        <v>0</v>
      </c>
      <c r="U209" s="135">
        <f t="shared" si="174"/>
        <v>0</v>
      </c>
      <c r="V209" s="135">
        <f t="shared" si="174"/>
        <v>0</v>
      </c>
    </row>
    <row r="210" spans="1:23" hidden="1">
      <c r="A210" s="139" t="s">
        <v>104</v>
      </c>
      <c r="B210" s="127" t="s">
        <v>105</v>
      </c>
      <c r="C210" s="128">
        <f t="shared" ref="C210:C215" si="177">SUM(E210:V210)</f>
        <v>0</v>
      </c>
      <c r="D210" s="128">
        <v>0</v>
      </c>
      <c r="E210" s="128">
        <v>0</v>
      </c>
      <c r="F210" s="128">
        <v>0</v>
      </c>
      <c r="G210" s="128">
        <v>0</v>
      </c>
      <c r="H210" s="128">
        <v>0</v>
      </c>
      <c r="I210" s="128">
        <v>0</v>
      </c>
      <c r="J210" s="142">
        <v>0</v>
      </c>
      <c r="K210" s="128">
        <v>0</v>
      </c>
      <c r="L210" s="128">
        <v>0</v>
      </c>
      <c r="M210" s="128">
        <v>0</v>
      </c>
      <c r="N210" s="128">
        <v>0</v>
      </c>
      <c r="O210" s="128">
        <v>0</v>
      </c>
      <c r="P210" s="128">
        <v>0</v>
      </c>
      <c r="Q210" s="128">
        <v>0</v>
      </c>
      <c r="R210" s="128">
        <v>0</v>
      </c>
      <c r="S210" s="128">
        <v>0</v>
      </c>
      <c r="T210" s="128">
        <v>0</v>
      </c>
      <c r="U210" s="128">
        <v>0</v>
      </c>
      <c r="V210" s="128">
        <v>0</v>
      </c>
    </row>
    <row r="211" spans="1:23" hidden="1">
      <c r="A211" s="139" t="s">
        <v>110</v>
      </c>
      <c r="B211" s="127" t="s">
        <v>111</v>
      </c>
      <c r="C211" s="128">
        <f t="shared" si="177"/>
        <v>0</v>
      </c>
      <c r="D211" s="128"/>
      <c r="E211" s="128"/>
      <c r="F211" s="128"/>
      <c r="G211" s="128"/>
      <c r="H211" s="128"/>
      <c r="I211" s="128"/>
      <c r="J211" s="142"/>
      <c r="K211" s="128"/>
      <c r="L211" s="128">
        <v>0</v>
      </c>
      <c r="M211" s="128"/>
      <c r="N211" s="128"/>
      <c r="O211" s="128"/>
      <c r="P211" s="128"/>
      <c r="Q211" s="128"/>
      <c r="R211" s="128"/>
      <c r="S211" s="128"/>
      <c r="T211" s="128"/>
      <c r="U211" s="128"/>
      <c r="V211" s="128"/>
    </row>
    <row r="212" spans="1:23" ht="22.8" hidden="1">
      <c r="A212" s="167" t="s">
        <v>108</v>
      </c>
      <c r="B212" s="137" t="s">
        <v>109</v>
      </c>
      <c r="C212" s="128">
        <f t="shared" si="177"/>
        <v>0</v>
      </c>
      <c r="D212" s="128">
        <v>0</v>
      </c>
      <c r="E212" s="128">
        <v>0</v>
      </c>
      <c r="F212" s="128">
        <v>0</v>
      </c>
      <c r="G212" s="128">
        <v>0</v>
      </c>
      <c r="H212" s="128">
        <v>0</v>
      </c>
      <c r="I212" s="128">
        <v>0</v>
      </c>
      <c r="J212" s="142">
        <v>0</v>
      </c>
      <c r="K212" s="128">
        <v>0</v>
      </c>
      <c r="L212" s="128">
        <v>0</v>
      </c>
      <c r="M212" s="128">
        <v>0</v>
      </c>
      <c r="N212" s="128">
        <v>0</v>
      </c>
      <c r="O212" s="128">
        <v>0</v>
      </c>
      <c r="P212" s="128">
        <v>0</v>
      </c>
      <c r="Q212" s="128">
        <v>0</v>
      </c>
      <c r="R212" s="128">
        <v>0</v>
      </c>
      <c r="S212" s="128">
        <v>0</v>
      </c>
      <c r="T212" s="128">
        <v>0</v>
      </c>
      <c r="U212" s="128">
        <v>0</v>
      </c>
      <c r="V212" s="128">
        <v>0</v>
      </c>
    </row>
    <row r="213" spans="1:23">
      <c r="A213" s="167" t="s">
        <v>106</v>
      </c>
      <c r="B213" s="137" t="s">
        <v>107</v>
      </c>
      <c r="C213" s="128">
        <f t="shared" si="177"/>
        <v>1000000</v>
      </c>
      <c r="D213" s="128">
        <v>0</v>
      </c>
      <c r="E213" s="128">
        <v>0</v>
      </c>
      <c r="F213" s="128">
        <v>0</v>
      </c>
      <c r="G213" s="128">
        <v>0</v>
      </c>
      <c r="H213" s="128">
        <v>0</v>
      </c>
      <c r="I213" s="128">
        <v>0</v>
      </c>
      <c r="J213" s="142">
        <v>0</v>
      </c>
      <c r="K213" s="128">
        <v>0</v>
      </c>
      <c r="L213" s="128">
        <v>0</v>
      </c>
      <c r="M213" s="128">
        <v>0</v>
      </c>
      <c r="N213" s="128">
        <v>0</v>
      </c>
      <c r="O213" s="128">
        <v>0</v>
      </c>
      <c r="P213" s="128">
        <v>0</v>
      </c>
      <c r="Q213" s="128">
        <v>0</v>
      </c>
      <c r="R213" s="128">
        <v>1000000</v>
      </c>
      <c r="S213" s="128">
        <v>0</v>
      </c>
      <c r="T213" s="128">
        <v>0</v>
      </c>
      <c r="U213" s="128">
        <v>0</v>
      </c>
      <c r="V213" s="128">
        <v>0</v>
      </c>
    </row>
    <row r="214" spans="1:23" ht="22.8" hidden="1">
      <c r="A214" s="139" t="s">
        <v>112</v>
      </c>
      <c r="B214" s="137" t="s">
        <v>113</v>
      </c>
      <c r="C214" s="128">
        <f t="shared" si="177"/>
        <v>0</v>
      </c>
      <c r="D214" s="128">
        <v>0</v>
      </c>
      <c r="E214" s="128">
        <v>0</v>
      </c>
      <c r="F214" s="128">
        <v>0</v>
      </c>
      <c r="G214" s="128">
        <v>0</v>
      </c>
      <c r="H214" s="128">
        <v>0</v>
      </c>
      <c r="I214" s="128">
        <v>0</v>
      </c>
      <c r="J214" s="142">
        <v>0</v>
      </c>
      <c r="K214" s="128">
        <v>0</v>
      </c>
      <c r="L214" s="128">
        <v>0</v>
      </c>
      <c r="M214" s="128">
        <v>0</v>
      </c>
      <c r="N214" s="128">
        <v>0</v>
      </c>
      <c r="O214" s="128">
        <v>0</v>
      </c>
      <c r="P214" s="128">
        <v>0</v>
      </c>
      <c r="Q214" s="128">
        <v>0</v>
      </c>
      <c r="R214" s="128">
        <v>0</v>
      </c>
      <c r="S214" s="128">
        <v>0</v>
      </c>
      <c r="T214" s="128">
        <v>0</v>
      </c>
      <c r="U214" s="128">
        <v>0</v>
      </c>
      <c r="V214" s="128">
        <v>0</v>
      </c>
    </row>
    <row r="215" spans="1:23" ht="22.8" hidden="1" customHeight="1">
      <c r="A215" s="139" t="s">
        <v>114</v>
      </c>
      <c r="B215" s="137" t="s">
        <v>115</v>
      </c>
      <c r="C215" s="128">
        <f t="shared" si="177"/>
        <v>0</v>
      </c>
      <c r="D215" s="128">
        <v>0</v>
      </c>
      <c r="E215" s="128">
        <v>0</v>
      </c>
      <c r="F215" s="128">
        <v>0</v>
      </c>
      <c r="G215" s="128">
        <v>0</v>
      </c>
      <c r="H215" s="128">
        <v>0</v>
      </c>
      <c r="I215" s="128">
        <v>0</v>
      </c>
      <c r="J215" s="142">
        <v>0</v>
      </c>
      <c r="K215" s="128">
        <v>0</v>
      </c>
      <c r="L215" s="128">
        <v>0</v>
      </c>
      <c r="M215" s="128">
        <v>0</v>
      </c>
      <c r="N215" s="128">
        <v>0</v>
      </c>
      <c r="O215" s="128">
        <v>0</v>
      </c>
      <c r="P215" s="128">
        <v>0</v>
      </c>
      <c r="Q215" s="128">
        <v>0</v>
      </c>
      <c r="R215" s="128">
        <v>0</v>
      </c>
      <c r="S215" s="128">
        <v>0</v>
      </c>
      <c r="T215" s="128">
        <v>0</v>
      </c>
      <c r="U215" s="128">
        <v>0</v>
      </c>
      <c r="V215" s="128">
        <v>0</v>
      </c>
    </row>
    <row r="216" spans="1:23" ht="22.8" customHeight="1">
      <c r="A216" s="139"/>
      <c r="B216" s="137"/>
      <c r="C216" s="128"/>
      <c r="D216" s="128"/>
      <c r="E216" s="128"/>
      <c r="F216" s="128"/>
      <c r="G216" s="128"/>
      <c r="H216" s="128"/>
      <c r="I216" s="128"/>
      <c r="J216" s="142"/>
      <c r="K216" s="128"/>
      <c r="L216" s="128"/>
      <c r="M216" s="128"/>
      <c r="N216" s="128"/>
      <c r="O216" s="128"/>
      <c r="P216" s="128"/>
      <c r="Q216" s="128"/>
      <c r="R216" s="128"/>
      <c r="S216" s="128"/>
      <c r="T216" s="128"/>
      <c r="U216" s="128"/>
      <c r="V216" s="128"/>
    </row>
    <row r="217" spans="1:23" hidden="1">
      <c r="A217" s="139"/>
      <c r="B217" s="137"/>
      <c r="C217" s="128"/>
      <c r="D217" s="128"/>
      <c r="E217" s="128"/>
      <c r="F217" s="128"/>
      <c r="G217" s="128"/>
      <c r="H217" s="128"/>
      <c r="I217" s="128"/>
      <c r="J217" s="142"/>
      <c r="K217" s="128"/>
      <c r="L217" s="128"/>
      <c r="M217" s="128"/>
      <c r="N217" s="128"/>
      <c r="O217" s="128"/>
      <c r="P217" s="128"/>
      <c r="Q217" s="128"/>
      <c r="R217" s="128"/>
      <c r="S217" s="128"/>
      <c r="T217" s="128"/>
      <c r="U217" s="128"/>
      <c r="V217" s="128"/>
    </row>
    <row r="218" spans="1:23" ht="12" hidden="1">
      <c r="A218" s="138">
        <v>1.0900000000000001</v>
      </c>
      <c r="B218" s="134" t="s">
        <v>511</v>
      </c>
      <c r="C218" s="135">
        <f>SUM(E218:V218)</f>
        <v>0</v>
      </c>
      <c r="D218" s="135"/>
      <c r="E218" s="135"/>
      <c r="F218" s="135">
        <f>+F219</f>
        <v>0</v>
      </c>
      <c r="G218" s="135"/>
      <c r="H218" s="135"/>
      <c r="I218" s="135"/>
      <c r="J218" s="144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</row>
    <row r="219" spans="1:23" hidden="1">
      <c r="A219" s="139" t="s">
        <v>512</v>
      </c>
      <c r="B219" s="137" t="s">
        <v>513</v>
      </c>
      <c r="C219" s="128">
        <f>SUM(E219:V219)</f>
        <v>0</v>
      </c>
      <c r="D219" s="128"/>
      <c r="E219" s="128"/>
      <c r="F219" s="128">
        <v>0</v>
      </c>
      <c r="G219" s="128"/>
      <c r="H219" s="128"/>
      <c r="I219" s="128"/>
      <c r="J219" s="142"/>
      <c r="K219" s="128"/>
      <c r="L219" s="128"/>
      <c r="M219" s="128"/>
      <c r="N219" s="128"/>
      <c r="O219" s="128"/>
      <c r="P219" s="128"/>
      <c r="Q219" s="128"/>
      <c r="R219" s="128"/>
      <c r="S219" s="128"/>
      <c r="T219" s="128"/>
      <c r="U219" s="128"/>
      <c r="V219" s="128"/>
    </row>
    <row r="220" spans="1:23" hidden="1">
      <c r="A220" s="139"/>
      <c r="B220" s="127"/>
      <c r="C220" s="128"/>
      <c r="D220" s="128"/>
      <c r="E220" s="128"/>
      <c r="F220" s="128"/>
      <c r="G220" s="128"/>
      <c r="H220" s="128"/>
      <c r="I220" s="128"/>
      <c r="J220" s="142"/>
      <c r="K220" s="128"/>
      <c r="L220" s="128"/>
      <c r="M220" s="128"/>
      <c r="N220" s="128"/>
      <c r="O220" s="128"/>
      <c r="P220" s="128"/>
      <c r="Q220" s="128"/>
      <c r="R220" s="128"/>
      <c r="S220" s="128"/>
      <c r="T220" s="128"/>
      <c r="U220" s="128"/>
      <c r="V220" s="128"/>
    </row>
    <row r="221" spans="1:23" ht="12" hidden="1" customHeight="1">
      <c r="A221" s="139"/>
      <c r="B221" s="127"/>
      <c r="C221" s="128"/>
      <c r="D221" s="128"/>
      <c r="E221" s="128"/>
      <c r="F221" s="128"/>
      <c r="G221" s="128"/>
      <c r="H221" s="128"/>
      <c r="I221" s="128"/>
      <c r="J221" s="142"/>
      <c r="K221" s="128"/>
      <c r="L221" s="128"/>
      <c r="M221" s="128"/>
      <c r="N221" s="128"/>
      <c r="O221" s="128"/>
      <c r="P221" s="128"/>
      <c r="Q221" s="128"/>
      <c r="R221" s="128"/>
      <c r="S221" s="128"/>
      <c r="T221" s="128"/>
      <c r="U221" s="128"/>
      <c r="V221" s="128"/>
      <c r="W221" s="120"/>
    </row>
    <row r="222" spans="1:23" ht="12" customHeight="1">
      <c r="A222" s="164">
        <v>2</v>
      </c>
      <c r="B222" s="130" t="s">
        <v>122</v>
      </c>
      <c r="C222" s="131">
        <f>+C224+C227+C237+C233</f>
        <v>450000</v>
      </c>
      <c r="D222" s="131">
        <f t="shared" ref="D222" si="178">+D224+D227+D237+D233</f>
        <v>0</v>
      </c>
      <c r="E222" s="131">
        <f t="shared" ref="E222:V222" si="179">+E224+E227+E237+E233</f>
        <v>0</v>
      </c>
      <c r="F222" s="131">
        <f t="shared" si="179"/>
        <v>0</v>
      </c>
      <c r="G222" s="131">
        <f t="shared" si="179"/>
        <v>0</v>
      </c>
      <c r="H222" s="131">
        <f t="shared" si="179"/>
        <v>0</v>
      </c>
      <c r="I222" s="131">
        <f t="shared" si="179"/>
        <v>0</v>
      </c>
      <c r="J222" s="131">
        <f t="shared" si="179"/>
        <v>0</v>
      </c>
      <c r="K222" s="131">
        <f t="shared" si="179"/>
        <v>0</v>
      </c>
      <c r="L222" s="131">
        <f t="shared" ref="L222" si="180">+L224+L227+L237+L233</f>
        <v>0</v>
      </c>
      <c r="M222" s="131">
        <f t="shared" si="179"/>
        <v>0</v>
      </c>
      <c r="N222" s="131">
        <f t="shared" si="179"/>
        <v>0</v>
      </c>
      <c r="O222" s="131">
        <f t="shared" si="179"/>
        <v>0</v>
      </c>
      <c r="P222" s="131">
        <f t="shared" si="179"/>
        <v>0</v>
      </c>
      <c r="Q222" s="131">
        <f t="shared" ref="Q222:S222" si="181">+Q224+Q227+Q237+Q233</f>
        <v>0</v>
      </c>
      <c r="R222" s="131">
        <f t="shared" si="181"/>
        <v>0</v>
      </c>
      <c r="S222" s="131">
        <f t="shared" si="181"/>
        <v>450000</v>
      </c>
      <c r="T222" s="131">
        <f t="shared" si="179"/>
        <v>0</v>
      </c>
      <c r="U222" s="131">
        <f t="shared" si="179"/>
        <v>0</v>
      </c>
      <c r="V222" s="131">
        <f t="shared" si="179"/>
        <v>0</v>
      </c>
    </row>
    <row r="223" spans="1:23" ht="12" customHeight="1">
      <c r="A223" s="139"/>
      <c r="B223" s="127"/>
      <c r="C223" s="128"/>
      <c r="D223" s="128"/>
      <c r="E223" s="128"/>
      <c r="F223" s="128"/>
      <c r="G223" s="128"/>
      <c r="H223" s="128"/>
      <c r="I223" s="128"/>
      <c r="J223" s="142"/>
      <c r="K223" s="128"/>
      <c r="L223" s="128"/>
      <c r="M223" s="128"/>
      <c r="N223" s="128"/>
      <c r="O223" s="128"/>
      <c r="P223" s="128"/>
      <c r="Q223" s="128"/>
      <c r="R223" s="128"/>
      <c r="S223" s="128"/>
      <c r="T223" s="128"/>
      <c r="U223" s="128"/>
      <c r="V223" s="128"/>
    </row>
    <row r="224" spans="1:23" ht="12" hidden="1" customHeight="1">
      <c r="A224" s="138">
        <v>2.0099999999999998</v>
      </c>
      <c r="B224" s="134" t="s">
        <v>398</v>
      </c>
      <c r="C224" s="135">
        <f t="shared" ref="C224:H224" si="182">+C225</f>
        <v>0</v>
      </c>
      <c r="D224" s="135">
        <f t="shared" si="182"/>
        <v>0</v>
      </c>
      <c r="E224" s="135">
        <f t="shared" si="182"/>
        <v>0</v>
      </c>
      <c r="F224" s="135">
        <f t="shared" si="182"/>
        <v>0</v>
      </c>
      <c r="G224" s="135">
        <f t="shared" si="182"/>
        <v>0</v>
      </c>
      <c r="H224" s="135">
        <f t="shared" si="182"/>
        <v>0</v>
      </c>
      <c r="I224" s="135">
        <f t="shared" ref="I224:V224" si="183">+I225</f>
        <v>0</v>
      </c>
      <c r="J224" s="144">
        <f t="shared" si="183"/>
        <v>0</v>
      </c>
      <c r="K224" s="135">
        <f t="shared" si="183"/>
        <v>0</v>
      </c>
      <c r="L224" s="135">
        <f t="shared" si="183"/>
        <v>0</v>
      </c>
      <c r="M224" s="135">
        <f t="shared" si="183"/>
        <v>0</v>
      </c>
      <c r="N224" s="135">
        <f t="shared" si="183"/>
        <v>0</v>
      </c>
      <c r="O224" s="135">
        <f t="shared" si="183"/>
        <v>0</v>
      </c>
      <c r="P224" s="135">
        <f t="shared" si="183"/>
        <v>0</v>
      </c>
      <c r="Q224" s="135">
        <f t="shared" si="183"/>
        <v>0</v>
      </c>
      <c r="R224" s="135">
        <f t="shared" si="183"/>
        <v>0</v>
      </c>
      <c r="S224" s="135">
        <f t="shared" si="183"/>
        <v>0</v>
      </c>
      <c r="T224" s="135">
        <f t="shared" si="183"/>
        <v>0</v>
      </c>
      <c r="U224" s="168">
        <f t="shared" si="183"/>
        <v>0</v>
      </c>
      <c r="V224" s="135">
        <f t="shared" si="183"/>
        <v>0</v>
      </c>
    </row>
    <row r="225" spans="1:22" ht="12" hidden="1" customHeight="1">
      <c r="A225" s="139" t="s">
        <v>125</v>
      </c>
      <c r="B225" s="127" t="s">
        <v>217</v>
      </c>
      <c r="C225" s="128">
        <f>SUM(E225:V225)</f>
        <v>0</v>
      </c>
      <c r="D225" s="128">
        <v>0</v>
      </c>
      <c r="E225" s="128">
        <v>0</v>
      </c>
      <c r="F225" s="128">
        <v>0</v>
      </c>
      <c r="G225" s="128">
        <v>0</v>
      </c>
      <c r="H225" s="128">
        <v>0</v>
      </c>
      <c r="I225" s="128">
        <v>0</v>
      </c>
      <c r="J225" s="142">
        <v>0</v>
      </c>
      <c r="K225" s="128">
        <v>0</v>
      </c>
      <c r="L225" s="128">
        <v>0</v>
      </c>
      <c r="M225" s="128">
        <v>0</v>
      </c>
      <c r="N225" s="128">
        <v>0</v>
      </c>
      <c r="O225" s="128">
        <v>0</v>
      </c>
      <c r="P225" s="128">
        <v>0</v>
      </c>
      <c r="Q225" s="128">
        <v>0</v>
      </c>
      <c r="R225" s="128">
        <v>0</v>
      </c>
      <c r="S225" s="128">
        <v>0</v>
      </c>
      <c r="T225" s="128">
        <v>0</v>
      </c>
      <c r="U225" s="169">
        <v>0</v>
      </c>
      <c r="V225" s="128">
        <v>0</v>
      </c>
    </row>
    <row r="226" spans="1:22" ht="12" hidden="1" customHeight="1">
      <c r="A226" s="139"/>
      <c r="B226" s="127"/>
      <c r="C226" s="128"/>
      <c r="D226" s="128"/>
      <c r="E226" s="128"/>
      <c r="F226" s="128"/>
      <c r="G226" s="128"/>
      <c r="H226" s="128"/>
      <c r="I226" s="128">
        <f>SUM(I229:I232)</f>
        <v>0</v>
      </c>
      <c r="J226" s="142"/>
      <c r="K226" s="128"/>
      <c r="L226" s="128"/>
      <c r="M226" s="128"/>
      <c r="N226" s="128"/>
      <c r="O226" s="128"/>
      <c r="P226" s="128"/>
      <c r="Q226" s="128"/>
      <c r="R226" s="128"/>
      <c r="S226" s="128"/>
      <c r="T226" s="128"/>
      <c r="U226" s="169"/>
      <c r="V226" s="128"/>
    </row>
    <row r="227" spans="1:22" ht="24" hidden="1">
      <c r="A227" s="138" t="s">
        <v>131</v>
      </c>
      <c r="B227" s="136" t="s">
        <v>132</v>
      </c>
      <c r="C227" s="135">
        <f>SUM(C228:C232)</f>
        <v>0</v>
      </c>
      <c r="D227" s="135">
        <f t="shared" ref="D227" si="184">SUM(D229:D232)</f>
        <v>0</v>
      </c>
      <c r="E227" s="135">
        <f t="shared" ref="E227:V227" si="185">SUM(E229:E232)</f>
        <v>0</v>
      </c>
      <c r="F227" s="135">
        <f t="shared" si="185"/>
        <v>0</v>
      </c>
      <c r="G227" s="135">
        <f t="shared" si="185"/>
        <v>0</v>
      </c>
      <c r="H227" s="135">
        <f t="shared" si="185"/>
        <v>0</v>
      </c>
      <c r="I227" s="135">
        <f t="shared" si="185"/>
        <v>0</v>
      </c>
      <c r="J227" s="135">
        <f t="shared" si="185"/>
        <v>0</v>
      </c>
      <c r="K227" s="135">
        <f t="shared" si="185"/>
        <v>0</v>
      </c>
      <c r="L227" s="135">
        <f t="shared" ref="L227" si="186">SUM(L229:L232)</f>
        <v>0</v>
      </c>
      <c r="M227" s="135">
        <f t="shared" si="185"/>
        <v>0</v>
      </c>
      <c r="N227" s="135">
        <f t="shared" si="185"/>
        <v>0</v>
      </c>
      <c r="O227" s="135">
        <f t="shared" si="185"/>
        <v>0</v>
      </c>
      <c r="P227" s="135">
        <f t="shared" si="185"/>
        <v>0</v>
      </c>
      <c r="Q227" s="135">
        <f t="shared" ref="Q227:S227" si="187">SUM(Q229:Q232)</f>
        <v>0</v>
      </c>
      <c r="R227" s="135">
        <f t="shared" si="187"/>
        <v>0</v>
      </c>
      <c r="S227" s="135">
        <f t="shared" si="187"/>
        <v>0</v>
      </c>
      <c r="T227" s="135">
        <f t="shared" si="185"/>
        <v>0</v>
      </c>
      <c r="U227" s="135">
        <f t="shared" si="185"/>
        <v>0</v>
      </c>
      <c r="V227" s="135">
        <f t="shared" si="185"/>
        <v>0</v>
      </c>
    </row>
    <row r="228" spans="1:22" ht="12" hidden="1">
      <c r="A228" s="139" t="s">
        <v>135</v>
      </c>
      <c r="B228" s="127" t="s">
        <v>432</v>
      </c>
      <c r="C228" s="128">
        <f>SUM(E228:V228)</f>
        <v>0</v>
      </c>
      <c r="D228" s="128"/>
      <c r="E228" s="135"/>
      <c r="F228" s="128">
        <v>0</v>
      </c>
      <c r="G228" s="128"/>
      <c r="H228" s="135"/>
      <c r="I228" s="135"/>
      <c r="J228" s="144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70"/>
      <c r="V228" s="135"/>
    </row>
    <row r="229" spans="1:22" ht="12" hidden="1" customHeight="1">
      <c r="A229" s="139" t="s">
        <v>254</v>
      </c>
      <c r="B229" s="127" t="s">
        <v>255</v>
      </c>
      <c r="C229" s="128">
        <f>SUM(E229:V229)</f>
        <v>0</v>
      </c>
      <c r="D229" s="128">
        <v>0</v>
      </c>
      <c r="E229" s="128">
        <v>0</v>
      </c>
      <c r="F229" s="128">
        <v>0</v>
      </c>
      <c r="G229" s="128">
        <v>0</v>
      </c>
      <c r="H229" s="128">
        <v>0</v>
      </c>
      <c r="I229" s="128">
        <v>0</v>
      </c>
      <c r="J229" s="142">
        <v>0</v>
      </c>
      <c r="K229" s="128">
        <v>0</v>
      </c>
      <c r="L229" s="128">
        <v>0</v>
      </c>
      <c r="M229" s="128">
        <v>0</v>
      </c>
      <c r="N229" s="128">
        <v>0</v>
      </c>
      <c r="O229" s="128">
        <v>0</v>
      </c>
      <c r="P229" s="128">
        <v>0</v>
      </c>
      <c r="Q229" s="128">
        <v>0</v>
      </c>
      <c r="R229" s="128">
        <v>0</v>
      </c>
      <c r="S229" s="128">
        <v>0</v>
      </c>
      <c r="T229" s="128">
        <v>0</v>
      </c>
      <c r="U229" s="169">
        <v>0</v>
      </c>
      <c r="V229" s="128">
        <v>0</v>
      </c>
    </row>
    <row r="230" spans="1:22" ht="12" hidden="1" customHeight="1">
      <c r="A230" s="139" t="s">
        <v>240</v>
      </c>
      <c r="B230" s="127" t="s">
        <v>241</v>
      </c>
      <c r="C230" s="128">
        <f>SUM(E230:V230)</f>
        <v>0</v>
      </c>
      <c r="D230" s="128">
        <v>0</v>
      </c>
      <c r="E230" s="128">
        <v>0</v>
      </c>
      <c r="F230" s="128">
        <v>0</v>
      </c>
      <c r="G230" s="128">
        <v>0</v>
      </c>
      <c r="H230" s="128">
        <v>0</v>
      </c>
      <c r="I230" s="128">
        <v>0</v>
      </c>
      <c r="J230" s="142">
        <v>0</v>
      </c>
      <c r="K230" s="128">
        <v>0</v>
      </c>
      <c r="L230" s="128">
        <v>0</v>
      </c>
      <c r="M230" s="128">
        <v>0</v>
      </c>
      <c r="N230" s="128">
        <v>0</v>
      </c>
      <c r="O230" s="128">
        <v>0</v>
      </c>
      <c r="P230" s="128">
        <v>0</v>
      </c>
      <c r="Q230" s="128">
        <v>0</v>
      </c>
      <c r="R230" s="128">
        <v>0</v>
      </c>
      <c r="S230" s="128">
        <v>0</v>
      </c>
      <c r="T230" s="128">
        <v>0</v>
      </c>
      <c r="U230" s="169">
        <v>0</v>
      </c>
      <c r="V230" s="128">
        <v>0</v>
      </c>
    </row>
    <row r="231" spans="1:22" ht="25.2" hidden="1" customHeight="1">
      <c r="A231" s="167" t="s">
        <v>256</v>
      </c>
      <c r="B231" s="137" t="s">
        <v>270</v>
      </c>
      <c r="C231" s="128">
        <f>SUM(E231:V231)</f>
        <v>0</v>
      </c>
      <c r="D231" s="128"/>
      <c r="E231" s="128"/>
      <c r="F231" s="128">
        <v>0</v>
      </c>
      <c r="G231" s="128"/>
      <c r="H231" s="128"/>
      <c r="I231" s="128"/>
      <c r="J231" s="142"/>
      <c r="K231" s="128"/>
      <c r="L231" s="128"/>
      <c r="M231" s="128"/>
      <c r="N231" s="128"/>
      <c r="O231" s="128"/>
      <c r="P231" s="128"/>
      <c r="Q231" s="128"/>
      <c r="R231" s="128"/>
      <c r="S231" s="128"/>
      <c r="T231" s="128"/>
      <c r="U231" s="169"/>
      <c r="V231" s="128"/>
    </row>
    <row r="232" spans="1:22" ht="12" hidden="1" customHeight="1">
      <c r="A232" s="139"/>
      <c r="B232" s="127"/>
      <c r="C232" s="128"/>
      <c r="D232" s="128"/>
      <c r="E232" s="128"/>
      <c r="F232" s="128"/>
      <c r="G232" s="128"/>
      <c r="H232" s="128"/>
      <c r="I232" s="128"/>
      <c r="J232" s="142"/>
      <c r="K232" s="128"/>
      <c r="L232" s="128"/>
      <c r="M232" s="128"/>
      <c r="N232" s="128"/>
      <c r="O232" s="128"/>
      <c r="P232" s="128"/>
      <c r="Q232" s="128"/>
      <c r="R232" s="128"/>
      <c r="S232" s="128"/>
      <c r="T232" s="128"/>
      <c r="U232" s="169"/>
      <c r="V232" s="128"/>
    </row>
    <row r="233" spans="1:22" ht="12" hidden="1" customHeight="1">
      <c r="A233" s="138" t="s">
        <v>139</v>
      </c>
      <c r="B233" s="136" t="s">
        <v>140</v>
      </c>
      <c r="C233" s="135">
        <f>+C234+C235</f>
        <v>0</v>
      </c>
      <c r="D233" s="135">
        <f t="shared" ref="D233" si="188">+D234+D235</f>
        <v>0</v>
      </c>
      <c r="E233" s="135">
        <f t="shared" ref="E233:V233" si="189">+E234+E235</f>
        <v>0</v>
      </c>
      <c r="F233" s="135">
        <f t="shared" si="189"/>
        <v>0</v>
      </c>
      <c r="G233" s="135">
        <f t="shared" si="189"/>
        <v>0</v>
      </c>
      <c r="H233" s="135">
        <f t="shared" si="189"/>
        <v>0</v>
      </c>
      <c r="I233" s="135">
        <f t="shared" si="189"/>
        <v>0</v>
      </c>
      <c r="J233" s="135">
        <f t="shared" si="189"/>
        <v>0</v>
      </c>
      <c r="K233" s="135">
        <f t="shared" si="189"/>
        <v>0</v>
      </c>
      <c r="L233" s="135">
        <f t="shared" si="189"/>
        <v>0</v>
      </c>
      <c r="M233" s="135">
        <f t="shared" si="189"/>
        <v>0</v>
      </c>
      <c r="N233" s="135">
        <f t="shared" si="189"/>
        <v>0</v>
      </c>
      <c r="O233" s="135">
        <f t="shared" si="189"/>
        <v>0</v>
      </c>
      <c r="P233" s="135">
        <f t="shared" si="189"/>
        <v>0</v>
      </c>
      <c r="Q233" s="135">
        <f t="shared" ref="Q233:S233" si="190">+Q234+Q235</f>
        <v>0</v>
      </c>
      <c r="R233" s="135">
        <f t="shared" si="190"/>
        <v>0</v>
      </c>
      <c r="S233" s="135">
        <f t="shared" si="190"/>
        <v>0</v>
      </c>
      <c r="T233" s="135">
        <f t="shared" si="189"/>
        <v>0</v>
      </c>
      <c r="U233" s="135">
        <f t="shared" si="189"/>
        <v>0</v>
      </c>
      <c r="V233" s="135">
        <f t="shared" si="189"/>
        <v>0</v>
      </c>
    </row>
    <row r="234" spans="1:22" ht="12" hidden="1" customHeight="1">
      <c r="A234" s="139" t="s">
        <v>141</v>
      </c>
      <c r="B234" s="127" t="s">
        <v>142</v>
      </c>
      <c r="C234" s="128">
        <f>SUM(E234:V234)</f>
        <v>0</v>
      </c>
      <c r="D234" s="128">
        <v>0</v>
      </c>
      <c r="E234" s="128">
        <v>0</v>
      </c>
      <c r="F234" s="128">
        <v>0</v>
      </c>
      <c r="G234" s="128">
        <v>0</v>
      </c>
      <c r="H234" s="128">
        <v>0</v>
      </c>
      <c r="I234" s="128">
        <v>0</v>
      </c>
      <c r="J234" s="142">
        <v>0</v>
      </c>
      <c r="K234" s="128">
        <v>0</v>
      </c>
      <c r="L234" s="128">
        <v>0</v>
      </c>
      <c r="M234" s="128">
        <v>0</v>
      </c>
      <c r="N234" s="128">
        <v>0</v>
      </c>
      <c r="O234" s="128">
        <v>0</v>
      </c>
      <c r="P234" s="128">
        <v>0</v>
      </c>
      <c r="Q234" s="128">
        <v>0</v>
      </c>
      <c r="R234" s="128">
        <v>0</v>
      </c>
      <c r="S234" s="128">
        <v>0</v>
      </c>
      <c r="T234" s="128">
        <v>0</v>
      </c>
      <c r="U234" s="171">
        <v>0</v>
      </c>
      <c r="V234" s="128">
        <v>0</v>
      </c>
    </row>
    <row r="235" spans="1:22" ht="12" hidden="1" customHeight="1">
      <c r="A235" s="139" t="s">
        <v>143</v>
      </c>
      <c r="B235" s="127" t="s">
        <v>144</v>
      </c>
      <c r="C235" s="128">
        <f>SUM(E235:V235)</f>
        <v>0</v>
      </c>
      <c r="D235" s="128"/>
      <c r="E235" s="128"/>
      <c r="F235" s="128"/>
      <c r="G235" s="128"/>
      <c r="H235" s="128"/>
      <c r="I235" s="128">
        <v>0</v>
      </c>
      <c r="J235" s="142">
        <v>0</v>
      </c>
      <c r="K235" s="128">
        <v>0</v>
      </c>
      <c r="L235" s="128">
        <v>0</v>
      </c>
      <c r="M235" s="128">
        <v>0</v>
      </c>
      <c r="N235" s="128"/>
      <c r="O235" s="128">
        <v>0</v>
      </c>
      <c r="P235" s="128"/>
      <c r="Q235" s="128"/>
      <c r="R235" s="128"/>
      <c r="S235" s="128"/>
      <c r="T235" s="128"/>
      <c r="U235" s="171"/>
      <c r="V235" s="128">
        <v>0</v>
      </c>
    </row>
    <row r="236" spans="1:22" ht="12" hidden="1" customHeight="1">
      <c r="A236" s="139"/>
      <c r="B236" s="127"/>
      <c r="C236" s="128"/>
      <c r="D236" s="128"/>
      <c r="E236" s="128"/>
      <c r="F236" s="128"/>
      <c r="G236" s="128"/>
      <c r="H236" s="128"/>
      <c r="I236" s="128"/>
      <c r="J236" s="142"/>
      <c r="K236" s="128"/>
      <c r="L236" s="128"/>
      <c r="M236" s="128"/>
      <c r="N236" s="128"/>
      <c r="O236" s="128"/>
      <c r="P236" s="128"/>
      <c r="Q236" s="128"/>
      <c r="R236" s="128"/>
      <c r="S236" s="128"/>
      <c r="T236" s="128"/>
      <c r="U236" s="128"/>
      <c r="V236" s="128"/>
    </row>
    <row r="237" spans="1:22" ht="12">
      <c r="A237" s="138" t="s">
        <v>145</v>
      </c>
      <c r="B237" s="134" t="s">
        <v>146</v>
      </c>
      <c r="C237" s="135">
        <f t="shared" ref="C237:P237" si="191">SUM(C238:C244)</f>
        <v>450000</v>
      </c>
      <c r="D237" s="135">
        <f t="shared" ref="D237" si="192">SUM(D238:D244)</f>
        <v>0</v>
      </c>
      <c r="E237" s="135">
        <f t="shared" si="191"/>
        <v>0</v>
      </c>
      <c r="F237" s="135">
        <f t="shared" si="191"/>
        <v>0</v>
      </c>
      <c r="G237" s="135">
        <f t="shared" si="191"/>
        <v>0</v>
      </c>
      <c r="H237" s="135">
        <f t="shared" si="191"/>
        <v>0</v>
      </c>
      <c r="I237" s="135">
        <f t="shared" si="191"/>
        <v>0</v>
      </c>
      <c r="J237" s="135">
        <f t="shared" si="191"/>
        <v>0</v>
      </c>
      <c r="K237" s="135">
        <f t="shared" si="191"/>
        <v>0</v>
      </c>
      <c r="L237" s="135">
        <f t="shared" ref="L237" si="193">SUM(L238:L244)</f>
        <v>0</v>
      </c>
      <c r="M237" s="135">
        <f t="shared" si="191"/>
        <v>0</v>
      </c>
      <c r="N237" s="135">
        <f t="shared" si="191"/>
        <v>0</v>
      </c>
      <c r="O237" s="135">
        <f t="shared" si="191"/>
        <v>0</v>
      </c>
      <c r="P237" s="135">
        <f t="shared" si="191"/>
        <v>0</v>
      </c>
      <c r="Q237" s="135">
        <f t="shared" ref="Q237:V237" si="194">SUM(Q238:Q244)</f>
        <v>0</v>
      </c>
      <c r="R237" s="135">
        <f t="shared" si="194"/>
        <v>0</v>
      </c>
      <c r="S237" s="135">
        <f t="shared" ref="S237" si="195">SUM(S238:S244)</f>
        <v>450000</v>
      </c>
      <c r="T237" s="135">
        <f t="shared" si="194"/>
        <v>0</v>
      </c>
      <c r="U237" s="135">
        <f t="shared" si="194"/>
        <v>0</v>
      </c>
      <c r="V237" s="135">
        <f t="shared" si="194"/>
        <v>0</v>
      </c>
    </row>
    <row r="238" spans="1:22" hidden="1">
      <c r="A238" s="139" t="s">
        <v>147</v>
      </c>
      <c r="B238" s="127" t="s">
        <v>148</v>
      </c>
      <c r="C238" s="128">
        <f t="shared" ref="C238:C244" si="196">SUM(E238:V238)</f>
        <v>0</v>
      </c>
      <c r="D238" s="128">
        <v>0</v>
      </c>
      <c r="E238" s="128">
        <v>0</v>
      </c>
      <c r="F238" s="128">
        <v>0</v>
      </c>
      <c r="G238" s="128">
        <v>0</v>
      </c>
      <c r="H238" s="128">
        <v>0</v>
      </c>
      <c r="I238" s="128">
        <v>0</v>
      </c>
      <c r="J238" s="142">
        <v>0</v>
      </c>
      <c r="K238" s="128">
        <v>0</v>
      </c>
      <c r="L238" s="128">
        <v>0</v>
      </c>
      <c r="M238" s="128">
        <v>0</v>
      </c>
      <c r="N238" s="128">
        <v>0</v>
      </c>
      <c r="O238" s="128">
        <v>0</v>
      </c>
      <c r="P238" s="128">
        <v>0</v>
      </c>
      <c r="Q238" s="128">
        <v>0</v>
      </c>
      <c r="R238" s="128">
        <v>0</v>
      </c>
      <c r="S238" s="128">
        <v>0</v>
      </c>
      <c r="T238" s="128">
        <v>0</v>
      </c>
      <c r="U238" s="128">
        <v>0</v>
      </c>
      <c r="V238" s="128">
        <v>0</v>
      </c>
    </row>
    <row r="239" spans="1:22" hidden="1">
      <c r="A239" s="139" t="s">
        <v>369</v>
      </c>
      <c r="B239" s="127" t="s">
        <v>370</v>
      </c>
      <c r="C239" s="128">
        <f t="shared" si="196"/>
        <v>0</v>
      </c>
      <c r="D239" s="128"/>
      <c r="E239" s="128"/>
      <c r="F239" s="128">
        <v>0</v>
      </c>
      <c r="G239" s="128"/>
      <c r="H239" s="128"/>
      <c r="I239" s="128">
        <v>0</v>
      </c>
      <c r="J239" s="142">
        <v>0</v>
      </c>
      <c r="K239" s="128"/>
      <c r="L239" s="128"/>
      <c r="M239" s="128"/>
      <c r="N239" s="128"/>
      <c r="O239" s="128"/>
      <c r="P239" s="128"/>
      <c r="Q239" s="128"/>
      <c r="R239" s="128"/>
      <c r="S239" s="128"/>
      <c r="T239" s="128"/>
      <c r="U239" s="128"/>
      <c r="V239" s="128"/>
    </row>
    <row r="240" spans="1:22" hidden="1">
      <c r="A240" s="139" t="s">
        <v>149</v>
      </c>
      <c r="B240" s="137" t="s">
        <v>150</v>
      </c>
      <c r="C240" s="128">
        <f t="shared" si="196"/>
        <v>0</v>
      </c>
      <c r="D240" s="128">
        <v>0</v>
      </c>
      <c r="E240" s="128">
        <v>0</v>
      </c>
      <c r="F240" s="128">
        <v>0</v>
      </c>
      <c r="G240" s="128">
        <v>0</v>
      </c>
      <c r="H240" s="128">
        <v>0</v>
      </c>
      <c r="I240" s="128">
        <v>0</v>
      </c>
      <c r="J240" s="142">
        <v>0</v>
      </c>
      <c r="K240" s="128">
        <v>0</v>
      </c>
      <c r="L240" s="128">
        <v>0</v>
      </c>
      <c r="M240" s="128">
        <v>0</v>
      </c>
      <c r="N240" s="128">
        <v>0</v>
      </c>
      <c r="O240" s="128">
        <v>0</v>
      </c>
      <c r="P240" s="128">
        <v>0</v>
      </c>
      <c r="Q240" s="128">
        <v>0</v>
      </c>
      <c r="R240" s="128">
        <v>0</v>
      </c>
      <c r="S240" s="128">
        <v>0</v>
      </c>
      <c r="T240" s="128">
        <v>0</v>
      </c>
      <c r="U240" s="128">
        <v>0</v>
      </c>
      <c r="V240" s="128">
        <v>0</v>
      </c>
    </row>
    <row r="241" spans="1:22" hidden="1">
      <c r="A241" s="139" t="s">
        <v>151</v>
      </c>
      <c r="B241" s="137" t="s">
        <v>152</v>
      </c>
      <c r="C241" s="128">
        <f t="shared" si="196"/>
        <v>0</v>
      </c>
      <c r="D241" s="128"/>
      <c r="E241" s="128"/>
      <c r="F241" s="128">
        <v>0</v>
      </c>
      <c r="G241" s="128"/>
      <c r="H241" s="128"/>
      <c r="I241" s="128">
        <v>0</v>
      </c>
      <c r="J241" s="142">
        <v>0</v>
      </c>
      <c r="K241" s="128">
        <v>0</v>
      </c>
      <c r="L241" s="128">
        <v>0</v>
      </c>
      <c r="M241" s="128"/>
      <c r="N241" s="128"/>
      <c r="O241" s="128">
        <v>0</v>
      </c>
      <c r="P241" s="128"/>
      <c r="Q241" s="128"/>
      <c r="R241" s="128">
        <v>0</v>
      </c>
      <c r="S241" s="128"/>
      <c r="T241" s="128"/>
      <c r="U241" s="128">
        <v>0</v>
      </c>
      <c r="V241" s="128">
        <v>0</v>
      </c>
    </row>
    <row r="242" spans="1:22" hidden="1">
      <c r="A242" s="139" t="s">
        <v>153</v>
      </c>
      <c r="B242" s="137" t="s">
        <v>154</v>
      </c>
      <c r="C242" s="128">
        <f t="shared" si="196"/>
        <v>0</v>
      </c>
      <c r="D242" s="128">
        <v>0</v>
      </c>
      <c r="E242" s="128">
        <v>0</v>
      </c>
      <c r="F242" s="128">
        <v>0</v>
      </c>
      <c r="G242" s="128">
        <v>0</v>
      </c>
      <c r="H242" s="128">
        <v>0</v>
      </c>
      <c r="I242" s="128">
        <v>0</v>
      </c>
      <c r="J242" s="142">
        <v>0</v>
      </c>
      <c r="K242" s="128">
        <v>0</v>
      </c>
      <c r="L242" s="128">
        <v>0</v>
      </c>
      <c r="M242" s="128">
        <v>0</v>
      </c>
      <c r="N242" s="128">
        <v>0</v>
      </c>
      <c r="O242" s="128">
        <v>0</v>
      </c>
      <c r="P242" s="128">
        <v>0</v>
      </c>
      <c r="Q242" s="128">
        <v>0</v>
      </c>
      <c r="R242" s="128">
        <v>0</v>
      </c>
      <c r="S242" s="128">
        <v>0</v>
      </c>
      <c r="T242" s="128">
        <v>0</v>
      </c>
      <c r="U242" s="128">
        <v>0</v>
      </c>
      <c r="V242" s="128">
        <v>0</v>
      </c>
    </row>
    <row r="243" spans="1:22">
      <c r="A243" s="139" t="s">
        <v>155</v>
      </c>
      <c r="B243" s="137" t="s">
        <v>810</v>
      </c>
      <c r="C243" s="128">
        <f t="shared" si="196"/>
        <v>450000</v>
      </c>
      <c r="D243" s="128"/>
      <c r="E243" s="128"/>
      <c r="F243" s="128"/>
      <c r="G243" s="128"/>
      <c r="H243" s="128"/>
      <c r="I243" s="128"/>
      <c r="J243" s="142"/>
      <c r="K243" s="128"/>
      <c r="L243" s="128"/>
      <c r="M243" s="128"/>
      <c r="N243" s="128"/>
      <c r="O243" s="128"/>
      <c r="P243" s="128"/>
      <c r="Q243" s="128"/>
      <c r="R243" s="128"/>
      <c r="S243" s="128">
        <v>450000</v>
      </c>
      <c r="T243" s="128"/>
      <c r="U243" s="128"/>
      <c r="V243" s="128"/>
    </row>
    <row r="244" spans="1:22" hidden="1">
      <c r="A244" s="139" t="s">
        <v>291</v>
      </c>
      <c r="B244" s="137" t="s">
        <v>315</v>
      </c>
      <c r="C244" s="128">
        <f t="shared" si="196"/>
        <v>0</v>
      </c>
      <c r="D244" s="128">
        <v>0</v>
      </c>
      <c r="E244" s="128">
        <v>0</v>
      </c>
      <c r="F244" s="128">
        <v>0</v>
      </c>
      <c r="G244" s="128">
        <v>0</v>
      </c>
      <c r="H244" s="128">
        <v>0</v>
      </c>
      <c r="I244" s="128">
        <v>0</v>
      </c>
      <c r="J244" s="142">
        <v>0</v>
      </c>
      <c r="K244" s="128">
        <v>0</v>
      </c>
      <c r="L244" s="128">
        <v>0</v>
      </c>
      <c r="M244" s="128">
        <v>0</v>
      </c>
      <c r="N244" s="128">
        <v>0</v>
      </c>
      <c r="O244" s="128">
        <v>0</v>
      </c>
      <c r="P244" s="128">
        <v>0</v>
      </c>
      <c r="Q244" s="128">
        <v>0</v>
      </c>
      <c r="R244" s="128">
        <v>0</v>
      </c>
      <c r="S244" s="128">
        <v>0</v>
      </c>
      <c r="T244" s="128">
        <v>0</v>
      </c>
      <c r="U244" s="128">
        <v>0</v>
      </c>
      <c r="V244" s="128">
        <v>0</v>
      </c>
    </row>
    <row r="245" spans="1:22" ht="12" customHeight="1">
      <c r="A245" s="139"/>
      <c r="B245" s="127"/>
      <c r="C245" s="128"/>
      <c r="D245" s="128"/>
      <c r="E245" s="128"/>
      <c r="F245" s="128"/>
      <c r="G245" s="128"/>
      <c r="H245" s="128"/>
      <c r="I245" s="128"/>
      <c r="J245" s="142"/>
      <c r="K245" s="128"/>
      <c r="L245" s="128"/>
      <c r="M245" s="128"/>
      <c r="N245" s="128"/>
      <c r="O245" s="128"/>
      <c r="P245" s="128"/>
      <c r="Q245" s="128"/>
      <c r="R245" s="128"/>
      <c r="S245" s="128"/>
      <c r="T245" s="128"/>
      <c r="U245" s="128"/>
      <c r="V245" s="128"/>
    </row>
    <row r="246" spans="1:22" ht="12" customHeight="1">
      <c r="A246" s="139"/>
      <c r="B246" s="127"/>
      <c r="C246" s="128"/>
      <c r="D246" s="128"/>
      <c r="E246" s="128"/>
      <c r="F246" s="128"/>
      <c r="G246" s="128"/>
      <c r="H246" s="128"/>
      <c r="I246" s="128"/>
      <c r="J246" s="142"/>
      <c r="K246" s="128"/>
      <c r="L246" s="128"/>
      <c r="M246" s="128"/>
      <c r="N246" s="128"/>
      <c r="O246" s="128"/>
      <c r="P246" s="128"/>
      <c r="Q246" s="128"/>
      <c r="R246" s="128"/>
      <c r="S246" s="128"/>
      <c r="T246" s="128"/>
      <c r="U246" s="128"/>
      <c r="V246" s="128"/>
    </row>
    <row r="247" spans="1:22" ht="12">
      <c r="A247" s="164">
        <v>5</v>
      </c>
      <c r="B247" s="130" t="s">
        <v>744</v>
      </c>
      <c r="C247" s="131">
        <f>+C249+C256</f>
        <v>1500000</v>
      </c>
      <c r="D247" s="131">
        <f>+D249+D256</f>
        <v>0</v>
      </c>
      <c r="E247" s="131">
        <f>+E249+E256</f>
        <v>0</v>
      </c>
      <c r="F247" s="131">
        <f t="shared" ref="F247:O247" si="197">+F249+F256</f>
        <v>0</v>
      </c>
      <c r="G247" s="131">
        <f t="shared" si="197"/>
        <v>0</v>
      </c>
      <c r="H247" s="131">
        <f t="shared" si="197"/>
        <v>0</v>
      </c>
      <c r="I247" s="131">
        <f t="shared" si="197"/>
        <v>0</v>
      </c>
      <c r="J247" s="143">
        <f t="shared" si="197"/>
        <v>0</v>
      </c>
      <c r="K247" s="131">
        <f t="shared" si="197"/>
        <v>0</v>
      </c>
      <c r="L247" s="131">
        <f t="shared" ref="L247" si="198">+L249+L256</f>
        <v>0</v>
      </c>
      <c r="M247" s="131">
        <f t="shared" si="197"/>
        <v>0</v>
      </c>
      <c r="N247" s="131">
        <f t="shared" si="197"/>
        <v>0</v>
      </c>
      <c r="O247" s="131">
        <f t="shared" si="197"/>
        <v>0</v>
      </c>
      <c r="P247" s="131">
        <f t="shared" ref="P247:V247" si="199">+P249</f>
        <v>0</v>
      </c>
      <c r="Q247" s="131">
        <f t="shared" si="199"/>
        <v>0</v>
      </c>
      <c r="R247" s="131">
        <f t="shared" ref="R247:S247" si="200">+R249</f>
        <v>1500000</v>
      </c>
      <c r="S247" s="131">
        <f t="shared" si="200"/>
        <v>0</v>
      </c>
      <c r="T247" s="131">
        <f t="shared" si="199"/>
        <v>0</v>
      </c>
      <c r="U247" s="131">
        <f t="shared" si="199"/>
        <v>0</v>
      </c>
      <c r="V247" s="131">
        <f t="shared" si="199"/>
        <v>0</v>
      </c>
    </row>
    <row r="248" spans="1:22">
      <c r="A248" s="139"/>
      <c r="B248" s="127"/>
      <c r="C248" s="128"/>
      <c r="D248" s="128"/>
      <c r="E248" s="128"/>
      <c r="F248" s="128"/>
      <c r="G248" s="128"/>
      <c r="H248" s="128"/>
      <c r="I248" s="128"/>
      <c r="J248" s="142"/>
      <c r="K248" s="128"/>
      <c r="L248" s="128"/>
      <c r="M248" s="128"/>
      <c r="N248" s="128"/>
      <c r="O248" s="128"/>
      <c r="P248" s="128"/>
      <c r="Q248" s="128"/>
      <c r="R248" s="128"/>
      <c r="S248" s="128"/>
      <c r="T248" s="128"/>
      <c r="U248" s="128"/>
      <c r="V248" s="128"/>
    </row>
    <row r="249" spans="1:22" ht="12">
      <c r="A249" s="138" t="s">
        <v>159</v>
      </c>
      <c r="B249" s="134" t="s">
        <v>160</v>
      </c>
      <c r="C249" s="135">
        <f>SUM(C250:C254)</f>
        <v>1500000</v>
      </c>
      <c r="D249" s="135">
        <f t="shared" ref="D249" si="201">SUM(D250:D254)</f>
        <v>0</v>
      </c>
      <c r="E249" s="135">
        <f t="shared" ref="E249:V249" si="202">SUM(E250:E254)</f>
        <v>0</v>
      </c>
      <c r="F249" s="135">
        <f t="shared" si="202"/>
        <v>0</v>
      </c>
      <c r="G249" s="135">
        <f t="shared" si="202"/>
        <v>0</v>
      </c>
      <c r="H249" s="135">
        <f t="shared" si="202"/>
        <v>0</v>
      </c>
      <c r="I249" s="135">
        <f t="shared" si="202"/>
        <v>0</v>
      </c>
      <c r="J249" s="135">
        <f t="shared" si="202"/>
        <v>0</v>
      </c>
      <c r="K249" s="135">
        <f t="shared" si="202"/>
        <v>0</v>
      </c>
      <c r="L249" s="135">
        <f t="shared" ref="L249" si="203">SUM(L250:L254)</f>
        <v>0</v>
      </c>
      <c r="M249" s="135">
        <f t="shared" si="202"/>
        <v>0</v>
      </c>
      <c r="N249" s="135">
        <f t="shared" si="202"/>
        <v>0</v>
      </c>
      <c r="O249" s="135">
        <f t="shared" si="202"/>
        <v>0</v>
      </c>
      <c r="P249" s="135">
        <f t="shared" si="202"/>
        <v>0</v>
      </c>
      <c r="Q249" s="135">
        <f t="shared" ref="Q249:S249" si="204">SUM(Q250:Q254)</f>
        <v>0</v>
      </c>
      <c r="R249" s="135">
        <f t="shared" si="204"/>
        <v>1500000</v>
      </c>
      <c r="S249" s="135">
        <f t="shared" si="204"/>
        <v>0</v>
      </c>
      <c r="T249" s="135">
        <f t="shared" si="202"/>
        <v>0</v>
      </c>
      <c r="U249" s="135">
        <f t="shared" si="202"/>
        <v>0</v>
      </c>
      <c r="V249" s="135">
        <f t="shared" si="202"/>
        <v>0</v>
      </c>
    </row>
    <row r="250" spans="1:22" hidden="1">
      <c r="A250" s="139" t="s">
        <v>163</v>
      </c>
      <c r="B250" s="127" t="s">
        <v>164</v>
      </c>
      <c r="C250" s="128">
        <f>SUM(D250:V250)</f>
        <v>0</v>
      </c>
      <c r="D250" s="128">
        <v>0</v>
      </c>
      <c r="E250" s="128">
        <v>0</v>
      </c>
      <c r="F250" s="128">
        <v>0</v>
      </c>
      <c r="G250" s="128">
        <v>0</v>
      </c>
      <c r="H250" s="128">
        <v>0</v>
      </c>
      <c r="I250" s="128">
        <v>0</v>
      </c>
      <c r="J250" s="142">
        <v>0</v>
      </c>
      <c r="K250" s="128">
        <v>0</v>
      </c>
      <c r="L250" s="128">
        <v>0</v>
      </c>
      <c r="M250" s="128">
        <v>0</v>
      </c>
      <c r="N250" s="128">
        <v>0</v>
      </c>
      <c r="O250" s="128">
        <v>0</v>
      </c>
      <c r="P250" s="128">
        <v>0</v>
      </c>
      <c r="Q250" s="128">
        <v>0</v>
      </c>
      <c r="R250" s="128">
        <v>0</v>
      </c>
      <c r="S250" s="128">
        <v>0</v>
      </c>
      <c r="T250" s="128">
        <v>0</v>
      </c>
      <c r="U250" s="128">
        <v>0</v>
      </c>
      <c r="V250" s="128">
        <v>0</v>
      </c>
    </row>
    <row r="251" spans="1:22">
      <c r="A251" s="139" t="s">
        <v>165</v>
      </c>
      <c r="B251" s="127" t="s">
        <v>166</v>
      </c>
      <c r="C251" s="128">
        <f t="shared" ref="C251:C254" si="205">SUM(D251:V251)</f>
        <v>1500000</v>
      </c>
      <c r="D251" s="128"/>
      <c r="E251" s="128"/>
      <c r="F251" s="128">
        <v>0</v>
      </c>
      <c r="G251" s="128">
        <v>0</v>
      </c>
      <c r="H251" s="128"/>
      <c r="I251" s="128">
        <v>0</v>
      </c>
      <c r="J251" s="142">
        <v>0</v>
      </c>
      <c r="K251" s="128">
        <v>0</v>
      </c>
      <c r="L251" s="128">
        <v>0</v>
      </c>
      <c r="M251" s="128"/>
      <c r="N251" s="128">
        <v>0</v>
      </c>
      <c r="O251" s="128"/>
      <c r="P251" s="128"/>
      <c r="Q251" s="128">
        <v>0</v>
      </c>
      <c r="R251" s="128">
        <v>1500000</v>
      </c>
      <c r="S251" s="128">
        <v>0</v>
      </c>
      <c r="T251" s="128">
        <v>0</v>
      </c>
      <c r="U251" s="128">
        <v>0</v>
      </c>
      <c r="V251" s="128"/>
    </row>
    <row r="252" spans="1:22" hidden="1">
      <c r="A252" s="139" t="s">
        <v>167</v>
      </c>
      <c r="B252" s="127" t="s">
        <v>168</v>
      </c>
      <c r="C252" s="128">
        <f t="shared" si="205"/>
        <v>0</v>
      </c>
      <c r="D252" s="128">
        <v>0</v>
      </c>
      <c r="E252" s="128">
        <v>0</v>
      </c>
      <c r="F252" s="128">
        <v>0</v>
      </c>
      <c r="G252" s="128">
        <v>0</v>
      </c>
      <c r="H252" s="128">
        <v>0</v>
      </c>
      <c r="I252" s="128">
        <v>0</v>
      </c>
      <c r="J252" s="142">
        <v>0</v>
      </c>
      <c r="K252" s="128">
        <v>0</v>
      </c>
      <c r="L252" s="128">
        <v>0</v>
      </c>
      <c r="M252" s="128">
        <v>0</v>
      </c>
      <c r="N252" s="128">
        <v>0</v>
      </c>
      <c r="O252" s="128">
        <v>0</v>
      </c>
      <c r="P252" s="128">
        <v>0</v>
      </c>
      <c r="Q252" s="128">
        <v>0</v>
      </c>
      <c r="R252" s="128">
        <v>0</v>
      </c>
      <c r="S252" s="128">
        <v>0</v>
      </c>
      <c r="T252" s="128">
        <v>0</v>
      </c>
      <c r="U252" s="128">
        <v>0</v>
      </c>
      <c r="V252" s="128">
        <v>0</v>
      </c>
    </row>
    <row r="253" spans="1:22" hidden="1">
      <c r="A253" s="139" t="s">
        <v>293</v>
      </c>
      <c r="B253" s="127" t="s">
        <v>294</v>
      </c>
      <c r="C253" s="128">
        <f t="shared" si="205"/>
        <v>0</v>
      </c>
      <c r="D253" s="128">
        <v>0</v>
      </c>
      <c r="E253" s="128">
        <v>0</v>
      </c>
      <c r="F253" s="128">
        <v>0</v>
      </c>
      <c r="G253" s="128">
        <v>0</v>
      </c>
      <c r="H253" s="128">
        <v>0</v>
      </c>
      <c r="I253" s="128">
        <v>0</v>
      </c>
      <c r="J253" s="142">
        <v>0</v>
      </c>
      <c r="K253" s="128">
        <v>0</v>
      </c>
      <c r="L253" s="128">
        <v>0</v>
      </c>
      <c r="M253" s="128">
        <v>0</v>
      </c>
      <c r="N253" s="128">
        <v>0</v>
      </c>
      <c r="O253" s="128">
        <v>0</v>
      </c>
      <c r="P253" s="128">
        <v>0</v>
      </c>
      <c r="Q253" s="128">
        <v>0</v>
      </c>
      <c r="R253" s="128">
        <v>0</v>
      </c>
      <c r="S253" s="128">
        <v>0</v>
      </c>
      <c r="T253" s="128">
        <v>0</v>
      </c>
      <c r="U253" s="128">
        <v>0</v>
      </c>
      <c r="V253" s="128">
        <v>0</v>
      </c>
    </row>
    <row r="254" spans="1:22" hidden="1">
      <c r="A254" s="139" t="s">
        <v>169</v>
      </c>
      <c r="B254" s="127" t="s">
        <v>170</v>
      </c>
      <c r="C254" s="128">
        <f t="shared" si="205"/>
        <v>0</v>
      </c>
      <c r="D254" s="128">
        <v>0</v>
      </c>
      <c r="E254" s="128">
        <v>0</v>
      </c>
      <c r="F254" s="128">
        <v>0</v>
      </c>
      <c r="G254" s="128">
        <v>0</v>
      </c>
      <c r="H254" s="128">
        <v>0</v>
      </c>
      <c r="I254" s="128">
        <v>0</v>
      </c>
      <c r="J254" s="142">
        <v>0</v>
      </c>
      <c r="K254" s="128">
        <v>0</v>
      </c>
      <c r="L254" s="128">
        <v>0</v>
      </c>
      <c r="M254" s="128">
        <v>0</v>
      </c>
      <c r="N254" s="128">
        <v>0</v>
      </c>
      <c r="O254" s="128">
        <v>0</v>
      </c>
      <c r="P254" s="128">
        <v>0</v>
      </c>
      <c r="Q254" s="128">
        <v>0</v>
      </c>
      <c r="R254" s="128">
        <v>0</v>
      </c>
      <c r="S254" s="128">
        <v>0</v>
      </c>
      <c r="T254" s="128">
        <v>0</v>
      </c>
      <c r="U254" s="128">
        <v>0</v>
      </c>
      <c r="V254" s="128">
        <v>0</v>
      </c>
    </row>
    <row r="255" spans="1:22">
      <c r="A255" s="139"/>
      <c r="B255" s="127"/>
      <c r="C255" s="128"/>
      <c r="D255" s="128"/>
      <c r="E255" s="128"/>
      <c r="F255" s="128"/>
      <c r="G255" s="128"/>
      <c r="H255" s="128"/>
      <c r="I255" s="128"/>
      <c r="J255" s="142"/>
      <c r="K255" s="128"/>
      <c r="L255" s="128"/>
      <c r="M255" s="128"/>
      <c r="N255" s="128"/>
      <c r="O255" s="128"/>
      <c r="P255" s="128"/>
      <c r="Q255" s="128"/>
      <c r="R255" s="128"/>
      <c r="S255" s="128"/>
      <c r="T255" s="128"/>
      <c r="U255" s="128"/>
      <c r="V255" s="128"/>
    </row>
    <row r="256" spans="1:22" ht="12" hidden="1">
      <c r="A256" s="138" t="s">
        <v>176</v>
      </c>
      <c r="B256" s="134" t="s">
        <v>177</v>
      </c>
      <c r="C256" s="135">
        <f>SUM(C257:C258)</f>
        <v>0</v>
      </c>
      <c r="D256" s="135">
        <f t="shared" ref="D256" si="206">SUM(D257:D258)</f>
        <v>0</v>
      </c>
      <c r="E256" s="135">
        <f t="shared" ref="E256:O256" si="207">SUM(E257:E258)</f>
        <v>0</v>
      </c>
      <c r="F256" s="135">
        <f t="shared" si="207"/>
        <v>0</v>
      </c>
      <c r="G256" s="135">
        <f t="shared" si="207"/>
        <v>0</v>
      </c>
      <c r="H256" s="135">
        <f t="shared" si="207"/>
        <v>0</v>
      </c>
      <c r="I256" s="135">
        <f t="shared" si="207"/>
        <v>0</v>
      </c>
      <c r="J256" s="144">
        <f t="shared" si="207"/>
        <v>0</v>
      </c>
      <c r="K256" s="135">
        <f t="shared" si="207"/>
        <v>0</v>
      </c>
      <c r="L256" s="135">
        <f t="shared" ref="L256" si="208">SUM(L257:L258)</f>
        <v>0</v>
      </c>
      <c r="M256" s="135">
        <f t="shared" si="207"/>
        <v>0</v>
      </c>
      <c r="N256" s="135">
        <f t="shared" si="207"/>
        <v>0</v>
      </c>
      <c r="O256" s="135">
        <f t="shared" si="207"/>
        <v>0</v>
      </c>
      <c r="P256" s="128"/>
      <c r="Q256" s="128"/>
      <c r="R256" s="128"/>
      <c r="S256" s="128"/>
      <c r="T256" s="128"/>
      <c r="U256" s="128"/>
      <c r="V256" s="135"/>
    </row>
    <row r="257" spans="1:22" hidden="1">
      <c r="A257" s="139" t="s">
        <v>179</v>
      </c>
      <c r="B257" s="127" t="s">
        <v>258</v>
      </c>
      <c r="C257" s="128">
        <f>SUM(E257:V257)</f>
        <v>0</v>
      </c>
      <c r="D257" s="128">
        <v>0</v>
      </c>
      <c r="E257" s="128">
        <v>0</v>
      </c>
      <c r="F257" s="128">
        <v>0</v>
      </c>
      <c r="G257" s="128">
        <v>0</v>
      </c>
      <c r="H257" s="128">
        <v>0</v>
      </c>
      <c r="I257" s="128">
        <v>0</v>
      </c>
      <c r="J257" s="142">
        <v>0</v>
      </c>
      <c r="K257" s="128">
        <v>0</v>
      </c>
      <c r="L257" s="128">
        <v>0</v>
      </c>
      <c r="M257" s="128">
        <v>0</v>
      </c>
      <c r="N257" s="128">
        <v>0</v>
      </c>
      <c r="O257" s="128">
        <v>0</v>
      </c>
      <c r="P257" s="128"/>
      <c r="Q257" s="128"/>
      <c r="R257" s="128"/>
      <c r="S257" s="128"/>
      <c r="T257" s="128"/>
      <c r="U257" s="128"/>
      <c r="V257" s="128"/>
    </row>
    <row r="258" spans="1:22" hidden="1">
      <c r="A258" s="139"/>
      <c r="B258" s="127"/>
      <c r="C258" s="128"/>
      <c r="D258" s="128"/>
      <c r="E258" s="128"/>
      <c r="F258" s="128"/>
      <c r="G258" s="128"/>
      <c r="H258" s="128"/>
      <c r="I258" s="128"/>
      <c r="J258" s="142"/>
      <c r="K258" s="128"/>
      <c r="L258" s="128"/>
      <c r="M258" s="128"/>
      <c r="N258" s="128"/>
      <c r="O258" s="128"/>
      <c r="P258" s="128"/>
      <c r="Q258" s="128"/>
      <c r="R258" s="128"/>
      <c r="S258" s="128"/>
      <c r="T258" s="128"/>
      <c r="U258" s="128"/>
      <c r="V258" s="128"/>
    </row>
    <row r="259" spans="1:22">
      <c r="A259" s="139"/>
      <c r="B259" s="127"/>
      <c r="C259" s="128"/>
      <c r="D259" s="128"/>
      <c r="E259" s="128"/>
      <c r="F259" s="128"/>
      <c r="G259" s="128"/>
      <c r="H259" s="128"/>
      <c r="I259" s="128"/>
      <c r="J259" s="142"/>
      <c r="K259" s="128"/>
      <c r="L259" s="128"/>
      <c r="M259" s="128"/>
      <c r="N259" s="128"/>
      <c r="O259" s="128"/>
      <c r="P259" s="128"/>
      <c r="Q259" s="128"/>
      <c r="R259" s="128"/>
      <c r="S259" s="128"/>
      <c r="T259" s="128"/>
      <c r="U259" s="128"/>
      <c r="V259" s="128"/>
    </row>
    <row r="260" spans="1:22" ht="12" hidden="1">
      <c r="A260" s="164" t="s">
        <v>514</v>
      </c>
      <c r="B260" s="130" t="s">
        <v>185</v>
      </c>
      <c r="C260" s="131">
        <f>+C265+C262+C278</f>
        <v>0</v>
      </c>
      <c r="D260" s="131">
        <f>+D262+D265+D278</f>
        <v>0</v>
      </c>
      <c r="E260" s="131">
        <f>+E262+E265+E278</f>
        <v>0</v>
      </c>
      <c r="F260" s="131">
        <f t="shared" ref="F260:U260" si="209">+F262+F265+F278</f>
        <v>0</v>
      </c>
      <c r="G260" s="131">
        <f t="shared" si="209"/>
        <v>0</v>
      </c>
      <c r="H260" s="131">
        <f t="shared" si="209"/>
        <v>0</v>
      </c>
      <c r="I260" s="131">
        <f t="shared" si="209"/>
        <v>0</v>
      </c>
      <c r="J260" s="131">
        <f t="shared" si="209"/>
        <v>0</v>
      </c>
      <c r="K260" s="131">
        <f t="shared" si="209"/>
        <v>0</v>
      </c>
      <c r="L260" s="131">
        <f t="shared" ref="L260" si="210">+L262+L265+L278</f>
        <v>0</v>
      </c>
      <c r="M260" s="131">
        <f t="shared" si="209"/>
        <v>0</v>
      </c>
      <c r="N260" s="131">
        <f t="shared" si="209"/>
        <v>0</v>
      </c>
      <c r="O260" s="131">
        <f t="shared" si="209"/>
        <v>0</v>
      </c>
      <c r="P260" s="131">
        <f t="shared" si="209"/>
        <v>0</v>
      </c>
      <c r="Q260" s="131">
        <f t="shared" ref="Q260:S260" si="211">+Q262+Q265+Q278</f>
        <v>0</v>
      </c>
      <c r="R260" s="131">
        <f t="shared" si="211"/>
        <v>0</v>
      </c>
      <c r="S260" s="131">
        <f t="shared" si="211"/>
        <v>0</v>
      </c>
      <c r="T260" s="131">
        <f t="shared" si="209"/>
        <v>0</v>
      </c>
      <c r="U260" s="131">
        <f t="shared" si="209"/>
        <v>0</v>
      </c>
      <c r="V260" s="131">
        <f>+V265+V262+V278</f>
        <v>0</v>
      </c>
    </row>
    <row r="261" spans="1:22" hidden="1">
      <c r="A261" s="139"/>
      <c r="B261" s="127"/>
      <c r="C261" s="128"/>
      <c r="D261" s="128"/>
      <c r="E261" s="128"/>
      <c r="F261" s="128"/>
      <c r="G261" s="128"/>
      <c r="H261" s="128"/>
      <c r="I261" s="128"/>
      <c r="J261" s="142"/>
      <c r="K261" s="128"/>
      <c r="L261" s="128"/>
      <c r="M261" s="128"/>
      <c r="N261" s="128"/>
      <c r="O261" s="128"/>
      <c r="P261" s="128"/>
      <c r="Q261" s="128"/>
      <c r="R261" s="128"/>
      <c r="S261" s="128"/>
      <c r="T261" s="128"/>
      <c r="U261" s="128"/>
      <c r="V261" s="128"/>
    </row>
    <row r="262" spans="1:22" ht="12" hidden="1">
      <c r="A262" s="138" t="s">
        <v>515</v>
      </c>
      <c r="B262" s="136" t="s">
        <v>516</v>
      </c>
      <c r="C262" s="135">
        <f>SUM(F262:V262)</f>
        <v>0</v>
      </c>
      <c r="D262" s="135">
        <f>SUM(D263)</f>
        <v>0</v>
      </c>
      <c r="E262" s="135">
        <f>SUM(E263)</f>
        <v>0</v>
      </c>
      <c r="F262" s="135">
        <f t="shared" ref="F262:V262" si="212">+F263+F271</f>
        <v>0</v>
      </c>
      <c r="G262" s="135">
        <f t="shared" si="212"/>
        <v>0</v>
      </c>
      <c r="H262" s="135">
        <f t="shared" si="212"/>
        <v>0</v>
      </c>
      <c r="I262" s="135">
        <f t="shared" si="212"/>
        <v>0</v>
      </c>
      <c r="J262" s="144">
        <f t="shared" si="212"/>
        <v>0</v>
      </c>
      <c r="K262" s="135">
        <f t="shared" si="212"/>
        <v>0</v>
      </c>
      <c r="L262" s="135">
        <f t="shared" ref="L262" si="213">+L263+L271</f>
        <v>0</v>
      </c>
      <c r="M262" s="135">
        <f t="shared" si="212"/>
        <v>0</v>
      </c>
      <c r="N262" s="135">
        <f t="shared" si="212"/>
        <v>0</v>
      </c>
      <c r="O262" s="135">
        <f t="shared" si="212"/>
        <v>0</v>
      </c>
      <c r="P262" s="135">
        <f t="shared" si="212"/>
        <v>0</v>
      </c>
      <c r="Q262" s="135">
        <f t="shared" si="212"/>
        <v>0</v>
      </c>
      <c r="R262" s="135">
        <f t="shared" si="212"/>
        <v>0</v>
      </c>
      <c r="S262" s="135">
        <f t="shared" ref="S262" si="214">+S263+S271</f>
        <v>0</v>
      </c>
      <c r="T262" s="135">
        <f t="shared" si="212"/>
        <v>0</v>
      </c>
      <c r="U262" s="135">
        <f t="shared" si="212"/>
        <v>0</v>
      </c>
      <c r="V262" s="135">
        <f t="shared" si="212"/>
        <v>0</v>
      </c>
    </row>
    <row r="263" spans="1:22" hidden="1">
      <c r="A263" s="139" t="s">
        <v>466</v>
      </c>
      <c r="B263" s="127" t="s">
        <v>467</v>
      </c>
      <c r="C263" s="128">
        <f>SUM(F263:V263)</f>
        <v>0</v>
      </c>
      <c r="D263" s="128">
        <f>SUM(D264)</f>
        <v>0</v>
      </c>
      <c r="E263" s="128">
        <f>SUM(E264)</f>
        <v>0</v>
      </c>
      <c r="F263" s="128">
        <v>0</v>
      </c>
      <c r="G263" s="128">
        <f t="shared" ref="G263:L263" si="215">SUM(G264:G270)</f>
        <v>0</v>
      </c>
      <c r="H263" s="128">
        <f t="shared" si="215"/>
        <v>0</v>
      </c>
      <c r="I263" s="128">
        <f t="shared" si="215"/>
        <v>0</v>
      </c>
      <c r="J263" s="142">
        <f t="shared" si="215"/>
        <v>0</v>
      </c>
      <c r="K263" s="128">
        <f t="shared" si="215"/>
        <v>0</v>
      </c>
      <c r="L263" s="128">
        <f t="shared" si="215"/>
        <v>0</v>
      </c>
      <c r="M263" s="128">
        <v>0</v>
      </c>
      <c r="N263" s="128">
        <f>SUM(N264:N270)</f>
        <v>0</v>
      </c>
      <c r="O263" s="128">
        <v>0</v>
      </c>
      <c r="P263" s="128">
        <f t="shared" ref="P263:V263" si="216">SUM(P264:P270)</f>
        <v>0</v>
      </c>
      <c r="Q263" s="128">
        <f t="shared" si="216"/>
        <v>0</v>
      </c>
      <c r="R263" s="128">
        <f t="shared" ref="R263:S263" si="217">SUM(R264:R270)</f>
        <v>0</v>
      </c>
      <c r="S263" s="128">
        <f t="shared" si="217"/>
        <v>0</v>
      </c>
      <c r="T263" s="128">
        <f t="shared" si="216"/>
        <v>0</v>
      </c>
      <c r="U263" s="128">
        <f t="shared" si="216"/>
        <v>0</v>
      </c>
      <c r="V263" s="128">
        <f t="shared" si="216"/>
        <v>0</v>
      </c>
    </row>
    <row r="264" spans="1:22" hidden="1">
      <c r="A264" s="139"/>
      <c r="B264" s="127"/>
      <c r="C264" s="128"/>
      <c r="D264" s="128"/>
      <c r="E264" s="128"/>
      <c r="F264" s="128"/>
      <c r="G264" s="128"/>
      <c r="H264" s="128"/>
      <c r="I264" s="128"/>
      <c r="J264" s="142"/>
      <c r="K264" s="128"/>
      <c r="L264" s="128"/>
      <c r="M264" s="128"/>
      <c r="N264" s="128"/>
      <c r="O264" s="128"/>
      <c r="P264" s="128"/>
      <c r="Q264" s="128"/>
      <c r="R264" s="128"/>
      <c r="S264" s="128"/>
      <c r="T264" s="128"/>
      <c r="U264" s="128"/>
      <c r="V264" s="128"/>
    </row>
    <row r="265" spans="1:22" ht="24" hidden="1">
      <c r="A265" s="138" t="s">
        <v>517</v>
      </c>
      <c r="B265" s="136" t="s">
        <v>518</v>
      </c>
      <c r="C265" s="135">
        <f>SUM(F265:V265)</f>
        <v>0</v>
      </c>
      <c r="D265" s="135">
        <f>+D266+D275</f>
        <v>0</v>
      </c>
      <c r="E265" s="135">
        <f>+E266+E275</f>
        <v>0</v>
      </c>
      <c r="F265" s="135">
        <f>+F266+F275</f>
        <v>0</v>
      </c>
      <c r="G265" s="135">
        <f>+G266+G275</f>
        <v>0</v>
      </c>
      <c r="H265" s="135">
        <f>+H266+H275</f>
        <v>0</v>
      </c>
      <c r="I265" s="135">
        <f t="shared" ref="I265:V265" si="218">+I266+I275</f>
        <v>0</v>
      </c>
      <c r="J265" s="144">
        <f t="shared" si="218"/>
        <v>0</v>
      </c>
      <c r="K265" s="135">
        <f t="shared" si="218"/>
        <v>0</v>
      </c>
      <c r="L265" s="135">
        <f t="shared" ref="L265:N265" si="219">+L266+L275</f>
        <v>0</v>
      </c>
      <c r="M265" s="135">
        <f t="shared" si="219"/>
        <v>0</v>
      </c>
      <c r="N265" s="135">
        <f t="shared" si="219"/>
        <v>0</v>
      </c>
      <c r="O265" s="135">
        <f t="shared" si="218"/>
        <v>0</v>
      </c>
      <c r="P265" s="135">
        <f t="shared" si="218"/>
        <v>0</v>
      </c>
      <c r="Q265" s="135">
        <f t="shared" si="218"/>
        <v>0</v>
      </c>
      <c r="R265" s="135">
        <f t="shared" si="218"/>
        <v>0</v>
      </c>
      <c r="S265" s="135">
        <f t="shared" ref="S265" si="220">+S266+S275</f>
        <v>0</v>
      </c>
      <c r="T265" s="135">
        <f t="shared" si="218"/>
        <v>0</v>
      </c>
      <c r="U265" s="135">
        <f t="shared" si="218"/>
        <v>0</v>
      </c>
      <c r="V265" s="135">
        <f t="shared" si="218"/>
        <v>0</v>
      </c>
    </row>
    <row r="266" spans="1:22" hidden="1">
      <c r="A266" s="139" t="s">
        <v>519</v>
      </c>
      <c r="B266" s="127" t="s">
        <v>520</v>
      </c>
      <c r="C266" s="128">
        <f>SUM(C267:C274)</f>
        <v>0</v>
      </c>
      <c r="D266" s="128">
        <f>SUM(D267:D274)</f>
        <v>0</v>
      </c>
      <c r="E266" s="128">
        <f>SUM(E267:E274)</f>
        <v>0</v>
      </c>
      <c r="F266" s="128">
        <f t="shared" ref="F266:V266" si="221">SUM(F267:F274)</f>
        <v>0</v>
      </c>
      <c r="G266" s="128">
        <f t="shared" si="221"/>
        <v>0</v>
      </c>
      <c r="H266" s="128">
        <f t="shared" si="221"/>
        <v>0</v>
      </c>
      <c r="I266" s="128">
        <f t="shared" si="221"/>
        <v>0</v>
      </c>
      <c r="J266" s="128">
        <f t="shared" si="221"/>
        <v>0</v>
      </c>
      <c r="K266" s="128">
        <f t="shared" si="221"/>
        <v>0</v>
      </c>
      <c r="L266" s="128">
        <f t="shared" ref="L266" si="222">SUM(L267:L274)</f>
        <v>0</v>
      </c>
      <c r="M266" s="128">
        <f t="shared" si="221"/>
        <v>0</v>
      </c>
      <c r="N266" s="128">
        <f t="shared" si="221"/>
        <v>0</v>
      </c>
      <c r="O266" s="128">
        <f t="shared" si="221"/>
        <v>0</v>
      </c>
      <c r="P266" s="128">
        <f t="shared" si="221"/>
        <v>0</v>
      </c>
      <c r="Q266" s="128">
        <f t="shared" ref="Q266:S266" si="223">SUM(Q267:Q274)</f>
        <v>0</v>
      </c>
      <c r="R266" s="128">
        <f t="shared" si="223"/>
        <v>0</v>
      </c>
      <c r="S266" s="128">
        <f t="shared" si="223"/>
        <v>0</v>
      </c>
      <c r="T266" s="128">
        <f t="shared" si="221"/>
        <v>0</v>
      </c>
      <c r="U266" s="128">
        <f t="shared" si="221"/>
        <v>0</v>
      </c>
      <c r="V266" s="128">
        <f t="shared" si="221"/>
        <v>0</v>
      </c>
    </row>
    <row r="267" spans="1:22" s="117" customFormat="1" hidden="1">
      <c r="A267" s="172" t="s">
        <v>529</v>
      </c>
      <c r="B267" s="173" t="s">
        <v>745</v>
      </c>
      <c r="C267" s="174">
        <f t="shared" ref="C267:C274" si="224">SUM(E267:V267)</f>
        <v>0</v>
      </c>
      <c r="D267" s="174">
        <v>0</v>
      </c>
      <c r="E267" s="174">
        <v>0</v>
      </c>
      <c r="F267" s="174">
        <v>0</v>
      </c>
      <c r="G267" s="174">
        <v>0</v>
      </c>
      <c r="H267" s="174">
        <v>0</v>
      </c>
      <c r="I267" s="174">
        <v>0</v>
      </c>
      <c r="J267" s="178">
        <v>0</v>
      </c>
      <c r="K267" s="174">
        <v>0</v>
      </c>
      <c r="L267" s="174">
        <v>0</v>
      </c>
      <c r="M267" s="174">
        <v>0</v>
      </c>
      <c r="N267" s="174">
        <v>0</v>
      </c>
      <c r="O267" s="174">
        <v>0</v>
      </c>
      <c r="P267" s="174">
        <v>0</v>
      </c>
      <c r="Q267" s="174">
        <v>0</v>
      </c>
      <c r="R267" s="174">
        <v>0</v>
      </c>
      <c r="S267" s="174">
        <v>0</v>
      </c>
      <c r="T267" s="174">
        <v>0</v>
      </c>
      <c r="U267" s="174">
        <v>0</v>
      </c>
      <c r="V267" s="174">
        <v>0</v>
      </c>
    </row>
    <row r="268" spans="1:22" s="117" customFormat="1" ht="21" hidden="1" customHeight="1">
      <c r="A268" s="172" t="s">
        <v>521</v>
      </c>
      <c r="B268" s="173" t="s">
        <v>522</v>
      </c>
      <c r="C268" s="174">
        <f t="shared" si="224"/>
        <v>0</v>
      </c>
      <c r="D268" s="174">
        <v>0</v>
      </c>
      <c r="E268" s="174">
        <v>0</v>
      </c>
      <c r="F268" s="174">
        <v>0</v>
      </c>
      <c r="G268" s="174">
        <v>0</v>
      </c>
      <c r="H268" s="174">
        <v>0</v>
      </c>
      <c r="I268" s="174">
        <v>0</v>
      </c>
      <c r="J268" s="178">
        <v>0</v>
      </c>
      <c r="K268" s="174">
        <v>0</v>
      </c>
      <c r="L268" s="174">
        <v>0</v>
      </c>
      <c r="M268" s="174">
        <v>0</v>
      </c>
      <c r="N268" s="174">
        <v>0</v>
      </c>
      <c r="O268" s="174">
        <v>0</v>
      </c>
      <c r="P268" s="174">
        <v>0</v>
      </c>
      <c r="Q268" s="174">
        <v>0</v>
      </c>
      <c r="R268" s="174">
        <v>0</v>
      </c>
      <c r="S268" s="174">
        <v>0</v>
      </c>
      <c r="T268" s="174">
        <v>0</v>
      </c>
      <c r="U268" s="174">
        <v>0</v>
      </c>
      <c r="V268" s="174">
        <v>0</v>
      </c>
    </row>
    <row r="269" spans="1:22" s="117" customFormat="1" ht="20.399999999999999" hidden="1">
      <c r="A269" s="172" t="s">
        <v>746</v>
      </c>
      <c r="B269" s="173" t="s">
        <v>747</v>
      </c>
      <c r="C269" s="174">
        <f t="shared" si="224"/>
        <v>0</v>
      </c>
      <c r="D269" s="174">
        <v>0</v>
      </c>
      <c r="E269" s="174">
        <v>0</v>
      </c>
      <c r="F269" s="174">
        <v>0</v>
      </c>
      <c r="G269" s="174">
        <v>0</v>
      </c>
      <c r="H269" s="174">
        <v>0</v>
      </c>
      <c r="I269" s="174">
        <v>0</v>
      </c>
      <c r="J269" s="178">
        <v>0</v>
      </c>
      <c r="K269" s="174">
        <v>0</v>
      </c>
      <c r="L269" s="174">
        <v>0</v>
      </c>
      <c r="M269" s="174">
        <v>0</v>
      </c>
      <c r="N269" s="174">
        <v>0</v>
      </c>
      <c r="O269" s="174">
        <v>0</v>
      </c>
      <c r="P269" s="174">
        <v>0</v>
      </c>
      <c r="Q269" s="174">
        <v>0</v>
      </c>
      <c r="R269" s="174">
        <v>0</v>
      </c>
      <c r="S269" s="174">
        <v>0</v>
      </c>
      <c r="T269" s="174">
        <v>0</v>
      </c>
      <c r="U269" s="174">
        <v>0</v>
      </c>
      <c r="V269" s="174">
        <v>0</v>
      </c>
    </row>
    <row r="270" spans="1:22" s="117" customFormat="1" hidden="1">
      <c r="A270" s="172" t="s">
        <v>379</v>
      </c>
      <c r="B270" s="173" t="s">
        <v>748</v>
      </c>
      <c r="C270" s="174">
        <f t="shared" si="224"/>
        <v>0</v>
      </c>
      <c r="D270" s="174">
        <v>0</v>
      </c>
      <c r="E270" s="174">
        <v>0</v>
      </c>
      <c r="F270" s="174">
        <v>0</v>
      </c>
      <c r="G270" s="174">
        <v>0</v>
      </c>
      <c r="H270" s="174">
        <v>0</v>
      </c>
      <c r="I270" s="174">
        <v>0</v>
      </c>
      <c r="J270" s="178">
        <v>0</v>
      </c>
      <c r="K270" s="174">
        <v>0</v>
      </c>
      <c r="L270" s="174">
        <v>0</v>
      </c>
      <c r="M270" s="174">
        <v>0</v>
      </c>
      <c r="N270" s="174">
        <v>0</v>
      </c>
      <c r="O270" s="174">
        <v>0</v>
      </c>
      <c r="P270" s="174">
        <v>0</v>
      </c>
      <c r="Q270" s="174">
        <v>0</v>
      </c>
      <c r="R270" s="174">
        <v>0</v>
      </c>
      <c r="S270" s="174">
        <v>0</v>
      </c>
      <c r="T270" s="174">
        <v>0</v>
      </c>
      <c r="U270" s="174">
        <v>0</v>
      </c>
      <c r="V270" s="174">
        <v>0</v>
      </c>
    </row>
    <row r="271" spans="1:22" s="117" customFormat="1" hidden="1">
      <c r="A271" s="172" t="s">
        <v>749</v>
      </c>
      <c r="B271" s="173" t="s">
        <v>750</v>
      </c>
      <c r="C271" s="174">
        <f t="shared" si="224"/>
        <v>0</v>
      </c>
      <c r="D271" s="174">
        <v>0</v>
      </c>
      <c r="E271" s="174">
        <v>0</v>
      </c>
      <c r="F271" s="174">
        <v>0</v>
      </c>
      <c r="G271" s="174">
        <v>0</v>
      </c>
      <c r="H271" s="174">
        <v>0</v>
      </c>
      <c r="I271" s="174">
        <v>0</v>
      </c>
      <c r="J271" s="178">
        <v>0</v>
      </c>
      <c r="K271" s="174">
        <v>0</v>
      </c>
      <c r="L271" s="174">
        <v>0</v>
      </c>
      <c r="M271" s="174">
        <v>0</v>
      </c>
      <c r="N271" s="174">
        <v>0</v>
      </c>
      <c r="O271" s="174">
        <v>0</v>
      </c>
      <c r="P271" s="174">
        <v>0</v>
      </c>
      <c r="Q271" s="174">
        <v>0</v>
      </c>
      <c r="R271" s="174">
        <v>0</v>
      </c>
      <c r="S271" s="174">
        <v>0</v>
      </c>
      <c r="T271" s="174">
        <v>0</v>
      </c>
      <c r="U271" s="174">
        <v>0</v>
      </c>
      <c r="V271" s="174">
        <v>0</v>
      </c>
    </row>
    <row r="272" spans="1:22" s="117" customFormat="1" hidden="1">
      <c r="A272" s="172" t="s">
        <v>751</v>
      </c>
      <c r="B272" s="173" t="s">
        <v>752</v>
      </c>
      <c r="C272" s="174">
        <f t="shared" si="224"/>
        <v>0</v>
      </c>
      <c r="D272" s="174">
        <v>0</v>
      </c>
      <c r="E272" s="174">
        <v>0</v>
      </c>
      <c r="F272" s="174">
        <v>0</v>
      </c>
      <c r="G272" s="174">
        <v>0</v>
      </c>
      <c r="H272" s="174">
        <v>0</v>
      </c>
      <c r="I272" s="174">
        <v>0</v>
      </c>
      <c r="J272" s="178">
        <v>0</v>
      </c>
      <c r="K272" s="174">
        <v>0</v>
      </c>
      <c r="L272" s="174">
        <v>0</v>
      </c>
      <c r="M272" s="174">
        <v>0</v>
      </c>
      <c r="N272" s="174">
        <v>0</v>
      </c>
      <c r="O272" s="174">
        <v>0</v>
      </c>
      <c r="P272" s="174">
        <v>0</v>
      </c>
      <c r="Q272" s="174">
        <v>0</v>
      </c>
      <c r="R272" s="174">
        <v>0</v>
      </c>
      <c r="S272" s="174">
        <v>0</v>
      </c>
      <c r="T272" s="174">
        <v>0</v>
      </c>
      <c r="U272" s="174">
        <v>0</v>
      </c>
      <c r="V272" s="174">
        <v>0</v>
      </c>
    </row>
    <row r="273" spans="1:25" s="117" customFormat="1" hidden="1">
      <c r="A273" s="172" t="s">
        <v>753</v>
      </c>
      <c r="B273" s="173" t="s">
        <v>754</v>
      </c>
      <c r="C273" s="174">
        <f t="shared" si="224"/>
        <v>0</v>
      </c>
      <c r="D273" s="174">
        <v>0</v>
      </c>
      <c r="E273" s="174">
        <v>0</v>
      </c>
      <c r="F273" s="174">
        <v>0</v>
      </c>
      <c r="G273" s="174">
        <v>0</v>
      </c>
      <c r="H273" s="174">
        <v>0</v>
      </c>
      <c r="I273" s="174">
        <v>0</v>
      </c>
      <c r="J273" s="178">
        <v>0</v>
      </c>
      <c r="K273" s="174">
        <v>0</v>
      </c>
      <c r="L273" s="174">
        <v>0</v>
      </c>
      <c r="M273" s="174">
        <v>0</v>
      </c>
      <c r="N273" s="174">
        <v>0</v>
      </c>
      <c r="O273" s="174">
        <v>0</v>
      </c>
      <c r="P273" s="174">
        <v>0</v>
      </c>
      <c r="Q273" s="174">
        <v>0</v>
      </c>
      <c r="R273" s="174">
        <v>0</v>
      </c>
      <c r="S273" s="174">
        <v>0</v>
      </c>
      <c r="T273" s="174">
        <v>0</v>
      </c>
      <c r="U273" s="174">
        <v>0</v>
      </c>
      <c r="V273" s="174">
        <v>0</v>
      </c>
    </row>
    <row r="274" spans="1:25" s="117" customFormat="1" hidden="1">
      <c r="A274" s="172" t="s">
        <v>644</v>
      </c>
      <c r="B274" s="173" t="s">
        <v>755</v>
      </c>
      <c r="C274" s="174">
        <f t="shared" si="224"/>
        <v>0</v>
      </c>
      <c r="D274" s="174">
        <v>0</v>
      </c>
      <c r="E274" s="174">
        <v>0</v>
      </c>
      <c r="F274" s="174">
        <v>0</v>
      </c>
      <c r="G274" s="174">
        <v>0</v>
      </c>
      <c r="H274" s="174">
        <v>0</v>
      </c>
      <c r="I274" s="174">
        <v>0</v>
      </c>
      <c r="J274" s="178">
        <v>0</v>
      </c>
      <c r="K274" s="174">
        <v>0</v>
      </c>
      <c r="L274" s="174">
        <v>0</v>
      </c>
      <c r="M274" s="174">
        <v>0</v>
      </c>
      <c r="N274" s="174">
        <v>0</v>
      </c>
      <c r="O274" s="174">
        <v>0</v>
      </c>
      <c r="P274" s="174">
        <v>0</v>
      </c>
      <c r="Q274" s="174">
        <v>0</v>
      </c>
      <c r="R274" s="174">
        <v>0</v>
      </c>
      <c r="S274" s="174">
        <v>0</v>
      </c>
      <c r="T274" s="174">
        <v>0</v>
      </c>
      <c r="U274" s="174">
        <v>0</v>
      </c>
      <c r="V274" s="174">
        <v>0</v>
      </c>
    </row>
    <row r="275" spans="1:25" ht="22.8" hidden="1">
      <c r="A275" s="139" t="s">
        <v>756</v>
      </c>
      <c r="B275" s="137" t="s">
        <v>757</v>
      </c>
      <c r="C275" s="128">
        <f>+C276</f>
        <v>0</v>
      </c>
      <c r="D275" s="128">
        <f t="shared" ref="D275:V275" si="225">+D276</f>
        <v>0</v>
      </c>
      <c r="E275" s="128">
        <f t="shared" si="225"/>
        <v>0</v>
      </c>
      <c r="F275" s="128">
        <f t="shared" si="225"/>
        <v>0</v>
      </c>
      <c r="G275" s="128">
        <f t="shared" si="225"/>
        <v>0</v>
      </c>
      <c r="H275" s="128">
        <f t="shared" si="225"/>
        <v>0</v>
      </c>
      <c r="I275" s="128">
        <f t="shared" si="225"/>
        <v>0</v>
      </c>
      <c r="J275" s="128">
        <f t="shared" si="225"/>
        <v>0</v>
      </c>
      <c r="K275" s="128">
        <f t="shared" si="225"/>
        <v>0</v>
      </c>
      <c r="L275" s="128">
        <f t="shared" si="225"/>
        <v>0</v>
      </c>
      <c r="M275" s="128">
        <f t="shared" si="225"/>
        <v>0</v>
      </c>
      <c r="N275" s="128">
        <f t="shared" si="225"/>
        <v>0</v>
      </c>
      <c r="O275" s="128">
        <f t="shared" si="225"/>
        <v>0</v>
      </c>
      <c r="P275" s="128">
        <f t="shared" si="225"/>
        <v>0</v>
      </c>
      <c r="Q275" s="128">
        <f t="shared" si="225"/>
        <v>0</v>
      </c>
      <c r="R275" s="128">
        <f t="shared" si="225"/>
        <v>0</v>
      </c>
      <c r="S275" s="128">
        <f t="shared" si="225"/>
        <v>0</v>
      </c>
      <c r="T275" s="128">
        <f t="shared" si="225"/>
        <v>0</v>
      </c>
      <c r="U275" s="128">
        <f t="shared" si="225"/>
        <v>0</v>
      </c>
      <c r="V275" s="128">
        <f t="shared" si="225"/>
        <v>0</v>
      </c>
    </row>
    <row r="276" spans="1:25" s="117" customFormat="1" hidden="1">
      <c r="A276" s="172" t="s">
        <v>529</v>
      </c>
      <c r="B276" s="173" t="s">
        <v>758</v>
      </c>
      <c r="C276" s="174">
        <f>SUM(E276:V276)</f>
        <v>0</v>
      </c>
      <c r="D276" s="174">
        <v>0</v>
      </c>
      <c r="E276" s="174">
        <v>0</v>
      </c>
      <c r="F276" s="174">
        <v>0</v>
      </c>
      <c r="G276" s="174">
        <v>0</v>
      </c>
      <c r="H276" s="174">
        <v>0</v>
      </c>
      <c r="I276" s="174">
        <v>0</v>
      </c>
      <c r="J276" s="178">
        <v>0</v>
      </c>
      <c r="K276" s="174">
        <v>0</v>
      </c>
      <c r="L276" s="174">
        <v>0</v>
      </c>
      <c r="M276" s="174">
        <v>0</v>
      </c>
      <c r="N276" s="174">
        <v>0</v>
      </c>
      <c r="O276" s="174">
        <v>0</v>
      </c>
      <c r="P276" s="174">
        <v>0</v>
      </c>
      <c r="Q276" s="174">
        <v>0</v>
      </c>
      <c r="R276" s="174">
        <v>0</v>
      </c>
      <c r="S276" s="174">
        <v>0</v>
      </c>
      <c r="T276" s="174">
        <v>0</v>
      </c>
      <c r="U276" s="174">
        <v>0</v>
      </c>
      <c r="V276" s="174">
        <v>0</v>
      </c>
    </row>
    <row r="277" spans="1:25" s="117" customFormat="1" hidden="1">
      <c r="A277" s="172"/>
      <c r="B277" s="173"/>
      <c r="C277" s="174"/>
      <c r="D277" s="174"/>
      <c r="E277" s="174"/>
      <c r="F277" s="174"/>
      <c r="G277" s="174"/>
      <c r="H277" s="174"/>
      <c r="I277" s="174"/>
      <c r="J277" s="178"/>
      <c r="K277" s="174"/>
      <c r="L277" s="174"/>
      <c r="M277" s="174"/>
      <c r="N277" s="174"/>
      <c r="O277" s="174"/>
      <c r="P277" s="174"/>
      <c r="Q277" s="174"/>
      <c r="R277" s="174"/>
      <c r="S277" s="174"/>
      <c r="T277" s="174"/>
      <c r="U277" s="174"/>
      <c r="V277" s="174"/>
    </row>
    <row r="278" spans="1:25" ht="24" hidden="1">
      <c r="A278" s="138">
        <v>6.06</v>
      </c>
      <c r="B278" s="136" t="s">
        <v>187</v>
      </c>
      <c r="C278" s="135">
        <f>SUM(F278:V278)</f>
        <v>0</v>
      </c>
      <c r="D278" s="135">
        <f>SUM(D279)</f>
        <v>0</v>
      </c>
      <c r="E278" s="135">
        <f>SUM(E279)</f>
        <v>0</v>
      </c>
      <c r="F278" s="135">
        <f>SUM(F279)</f>
        <v>0</v>
      </c>
      <c r="G278" s="135">
        <f t="shared" ref="G278:V278" si="226">SUM(G279)</f>
        <v>0</v>
      </c>
      <c r="H278" s="135">
        <f t="shared" si="226"/>
        <v>0</v>
      </c>
      <c r="I278" s="135">
        <f t="shared" si="226"/>
        <v>0</v>
      </c>
      <c r="J278" s="135">
        <f t="shared" si="226"/>
        <v>0</v>
      </c>
      <c r="K278" s="135">
        <f t="shared" si="226"/>
        <v>0</v>
      </c>
      <c r="L278" s="135">
        <f t="shared" si="226"/>
        <v>0</v>
      </c>
      <c r="M278" s="135">
        <f t="shared" si="226"/>
        <v>0</v>
      </c>
      <c r="N278" s="135">
        <f t="shared" si="226"/>
        <v>0</v>
      </c>
      <c r="O278" s="135">
        <f t="shared" si="226"/>
        <v>0</v>
      </c>
      <c r="P278" s="135">
        <f t="shared" si="226"/>
        <v>0</v>
      </c>
      <c r="Q278" s="135">
        <f t="shared" si="226"/>
        <v>0</v>
      </c>
      <c r="R278" s="135">
        <f t="shared" si="226"/>
        <v>0</v>
      </c>
      <c r="S278" s="135">
        <f t="shared" si="226"/>
        <v>0</v>
      </c>
      <c r="T278" s="135">
        <f t="shared" si="226"/>
        <v>0</v>
      </c>
      <c r="U278" s="135">
        <f t="shared" si="226"/>
        <v>0</v>
      </c>
      <c r="V278" s="135">
        <f t="shared" si="226"/>
        <v>0</v>
      </c>
    </row>
    <row r="279" spans="1:25" hidden="1">
      <c r="A279" s="139" t="s">
        <v>349</v>
      </c>
      <c r="B279" s="137" t="s">
        <v>350</v>
      </c>
      <c r="C279" s="128">
        <f>SUM(F279:V279)</f>
        <v>0</v>
      </c>
      <c r="D279" s="128">
        <f>SUM(G279:V279)</f>
        <v>0</v>
      </c>
      <c r="E279" s="128">
        <f>SUM(H279:W279)</f>
        <v>0</v>
      </c>
      <c r="F279" s="128">
        <f>SUM(I279:X279)</f>
        <v>0</v>
      </c>
      <c r="G279" s="128">
        <f>SUM(I279:X279)</f>
        <v>0</v>
      </c>
      <c r="H279" s="128">
        <f>SUM(J279:Y279)</f>
        <v>0</v>
      </c>
      <c r="I279" s="128">
        <f>SUM(K279:Z279)</f>
        <v>0</v>
      </c>
      <c r="J279" s="128">
        <f>SUM(M279:AA279)</f>
        <v>0</v>
      </c>
      <c r="K279" s="128">
        <f>SUM(N279:AB279)</f>
        <v>0</v>
      </c>
      <c r="L279" s="128">
        <f>SUM(O279:AC279)</f>
        <v>0</v>
      </c>
      <c r="M279" s="128">
        <f>SUM(O279:AC279)</f>
        <v>0</v>
      </c>
      <c r="N279" s="128">
        <f>SUM(P279:AD279)</f>
        <v>0</v>
      </c>
      <c r="O279" s="128">
        <f>SUM(T279:AE279)</f>
        <v>0</v>
      </c>
      <c r="P279" s="128">
        <f>SUM(U279:AF279)</f>
        <v>0</v>
      </c>
      <c r="Q279" s="128">
        <f>SUM(U279:AF279)</f>
        <v>0</v>
      </c>
      <c r="R279" s="128">
        <f>SUM(U279:AF279)</f>
        <v>0</v>
      </c>
      <c r="S279" s="128">
        <f>SUM(U279:AF279)</f>
        <v>0</v>
      </c>
      <c r="T279" s="128">
        <f>SUM(V279:AG279)</f>
        <v>0</v>
      </c>
      <c r="U279" s="128">
        <f>SUM(V279:AH279)</f>
        <v>0</v>
      </c>
      <c r="V279" s="128">
        <v>0</v>
      </c>
    </row>
    <row r="280" spans="1:25" hidden="1">
      <c r="A280" s="139"/>
      <c r="B280" s="127"/>
      <c r="C280" s="128"/>
      <c r="D280" s="128"/>
      <c r="E280" s="128"/>
      <c r="F280" s="128"/>
      <c r="G280" s="128"/>
      <c r="H280" s="128"/>
      <c r="I280" s="128"/>
      <c r="J280" s="142"/>
      <c r="K280" s="128"/>
      <c r="L280" s="128"/>
      <c r="M280" s="128"/>
      <c r="N280" s="128"/>
      <c r="O280" s="128"/>
      <c r="P280" s="128"/>
      <c r="Q280" s="128"/>
      <c r="R280" s="128"/>
      <c r="S280" s="128"/>
      <c r="T280" s="128"/>
      <c r="U280" s="128"/>
      <c r="V280" s="128"/>
    </row>
    <row r="281" spans="1:25" hidden="1">
      <c r="A281" s="139"/>
      <c r="B281" s="127"/>
      <c r="C281" s="128"/>
      <c r="D281" s="128"/>
      <c r="E281" s="128"/>
      <c r="F281" s="128"/>
      <c r="G281" s="128"/>
      <c r="H281" s="128"/>
      <c r="I281" s="128"/>
      <c r="J281" s="142"/>
      <c r="K281" s="128"/>
      <c r="L281" s="128"/>
      <c r="M281" s="128"/>
      <c r="N281" s="128"/>
      <c r="O281" s="128"/>
      <c r="P281" s="128"/>
      <c r="Q281" s="128"/>
      <c r="R281" s="128"/>
      <c r="S281" s="128"/>
      <c r="T281" s="128"/>
      <c r="U281" s="128"/>
      <c r="V281" s="128"/>
    </row>
    <row r="282" spans="1:25" s="114" customFormat="1" ht="12" hidden="1">
      <c r="A282" s="164">
        <v>7</v>
      </c>
      <c r="B282" s="130" t="s">
        <v>523</v>
      </c>
      <c r="C282" s="131">
        <f t="shared" ref="C282:V282" si="227">+C284</f>
        <v>0</v>
      </c>
      <c r="D282" s="131">
        <f t="shared" ref="D282" si="228">+D284</f>
        <v>0</v>
      </c>
      <c r="E282" s="131">
        <f t="shared" si="227"/>
        <v>0</v>
      </c>
      <c r="F282" s="131">
        <f t="shared" si="227"/>
        <v>0</v>
      </c>
      <c r="G282" s="131">
        <f t="shared" si="227"/>
        <v>0</v>
      </c>
      <c r="H282" s="131">
        <f t="shared" si="227"/>
        <v>0</v>
      </c>
      <c r="I282" s="131">
        <f t="shared" si="227"/>
        <v>0</v>
      </c>
      <c r="J282" s="143">
        <f t="shared" si="227"/>
        <v>0</v>
      </c>
      <c r="K282" s="131">
        <f t="shared" si="227"/>
        <v>0</v>
      </c>
      <c r="L282" s="131">
        <f t="shared" ref="L282" si="229">+L284</f>
        <v>0</v>
      </c>
      <c r="M282" s="131">
        <f t="shared" si="227"/>
        <v>0</v>
      </c>
      <c r="N282" s="131">
        <f t="shared" si="227"/>
        <v>0</v>
      </c>
      <c r="O282" s="131">
        <f t="shared" si="227"/>
        <v>0</v>
      </c>
      <c r="P282" s="131">
        <f t="shared" si="227"/>
        <v>0</v>
      </c>
      <c r="Q282" s="131">
        <f t="shared" ref="Q282:S282" si="230">+Q284</f>
        <v>0</v>
      </c>
      <c r="R282" s="131">
        <f t="shared" si="230"/>
        <v>0</v>
      </c>
      <c r="S282" s="131">
        <f t="shared" si="230"/>
        <v>0</v>
      </c>
      <c r="T282" s="131">
        <f t="shared" si="227"/>
        <v>0</v>
      </c>
      <c r="U282" s="131">
        <f t="shared" si="227"/>
        <v>0</v>
      </c>
      <c r="V282" s="131">
        <f t="shared" si="227"/>
        <v>0</v>
      </c>
    </row>
    <row r="283" spans="1:25" hidden="1">
      <c r="A283" s="139"/>
      <c r="B283" s="127"/>
      <c r="C283" s="128"/>
      <c r="D283" s="128"/>
      <c r="E283" s="128"/>
      <c r="F283" s="128"/>
      <c r="G283" s="128"/>
      <c r="H283" s="128"/>
      <c r="I283" s="128"/>
      <c r="J283" s="142"/>
      <c r="K283" s="128"/>
      <c r="L283" s="128"/>
      <c r="M283" s="128"/>
      <c r="N283" s="128"/>
      <c r="O283" s="128"/>
      <c r="P283" s="128"/>
      <c r="Q283" s="128"/>
      <c r="R283" s="128"/>
      <c r="S283" s="128"/>
      <c r="T283" s="128"/>
      <c r="U283" s="128"/>
      <c r="V283" s="128"/>
    </row>
    <row r="284" spans="1:25" ht="24" hidden="1">
      <c r="A284" s="138" t="s">
        <v>525</v>
      </c>
      <c r="B284" s="136" t="s">
        <v>526</v>
      </c>
      <c r="C284" s="135">
        <f t="shared" ref="C284:H284" si="231">+C285</f>
        <v>0</v>
      </c>
      <c r="D284" s="135">
        <f t="shared" si="231"/>
        <v>0</v>
      </c>
      <c r="E284" s="135">
        <f t="shared" si="231"/>
        <v>0</v>
      </c>
      <c r="F284" s="135">
        <f t="shared" si="231"/>
        <v>0</v>
      </c>
      <c r="G284" s="135">
        <f t="shared" si="231"/>
        <v>0</v>
      </c>
      <c r="H284" s="135">
        <f t="shared" si="231"/>
        <v>0</v>
      </c>
      <c r="I284" s="135">
        <f t="shared" ref="I284:V284" si="232">+I285</f>
        <v>0</v>
      </c>
      <c r="J284" s="144">
        <f t="shared" si="232"/>
        <v>0</v>
      </c>
      <c r="K284" s="135">
        <f t="shared" si="232"/>
        <v>0</v>
      </c>
      <c r="L284" s="135">
        <f t="shared" si="232"/>
        <v>0</v>
      </c>
      <c r="M284" s="135">
        <f t="shared" si="232"/>
        <v>0</v>
      </c>
      <c r="N284" s="135">
        <f t="shared" si="232"/>
        <v>0</v>
      </c>
      <c r="O284" s="135">
        <f t="shared" si="232"/>
        <v>0</v>
      </c>
      <c r="P284" s="135">
        <f t="shared" si="232"/>
        <v>0</v>
      </c>
      <c r="Q284" s="135">
        <f t="shared" si="232"/>
        <v>0</v>
      </c>
      <c r="R284" s="135">
        <f t="shared" si="232"/>
        <v>0</v>
      </c>
      <c r="S284" s="135">
        <f t="shared" si="232"/>
        <v>0</v>
      </c>
      <c r="T284" s="135">
        <f t="shared" si="232"/>
        <v>0</v>
      </c>
      <c r="U284" s="135">
        <f t="shared" si="232"/>
        <v>0</v>
      </c>
      <c r="V284" s="135">
        <f t="shared" si="232"/>
        <v>0</v>
      </c>
    </row>
    <row r="285" spans="1:25" hidden="1">
      <c r="A285" s="139" t="s">
        <v>527</v>
      </c>
      <c r="B285" s="127" t="s">
        <v>528</v>
      </c>
      <c r="C285" s="128">
        <f>SUM(F285:V285)</f>
        <v>0</v>
      </c>
      <c r="D285" s="128">
        <f t="shared" ref="D285:V285" si="233">+D286</f>
        <v>0</v>
      </c>
      <c r="E285" s="128">
        <f t="shared" si="233"/>
        <v>0</v>
      </c>
      <c r="F285" s="128">
        <f t="shared" si="233"/>
        <v>0</v>
      </c>
      <c r="G285" s="128">
        <f t="shared" si="233"/>
        <v>0</v>
      </c>
      <c r="H285" s="128">
        <f t="shared" si="233"/>
        <v>0</v>
      </c>
      <c r="I285" s="128">
        <f t="shared" si="233"/>
        <v>0</v>
      </c>
      <c r="J285" s="142">
        <f t="shared" si="233"/>
        <v>0</v>
      </c>
      <c r="K285" s="128">
        <v>0</v>
      </c>
      <c r="L285" s="128">
        <v>0</v>
      </c>
      <c r="M285" s="128">
        <f t="shared" si="233"/>
        <v>0</v>
      </c>
      <c r="N285" s="128">
        <f t="shared" si="233"/>
        <v>0</v>
      </c>
      <c r="O285" s="128">
        <f t="shared" si="233"/>
        <v>0</v>
      </c>
      <c r="P285" s="128">
        <f t="shared" si="233"/>
        <v>0</v>
      </c>
      <c r="Q285" s="128">
        <f t="shared" si="233"/>
        <v>0</v>
      </c>
      <c r="R285" s="128">
        <f t="shared" si="233"/>
        <v>0</v>
      </c>
      <c r="S285" s="128">
        <f t="shared" si="233"/>
        <v>0</v>
      </c>
      <c r="T285" s="128">
        <f t="shared" si="233"/>
        <v>0</v>
      </c>
      <c r="U285" s="128">
        <f t="shared" si="233"/>
        <v>0</v>
      </c>
      <c r="V285" s="128">
        <f t="shared" si="233"/>
        <v>0</v>
      </c>
    </row>
    <row r="286" spans="1:25" s="117" customFormat="1" ht="20.399999999999999" hidden="1">
      <c r="A286" s="172" t="s">
        <v>529</v>
      </c>
      <c r="B286" s="173" t="s">
        <v>530</v>
      </c>
      <c r="C286" s="174">
        <f>SUM(E286:V286)</f>
        <v>0</v>
      </c>
      <c r="D286" s="174">
        <v>0</v>
      </c>
      <c r="E286" s="174">
        <v>0</v>
      </c>
      <c r="F286" s="174">
        <v>0</v>
      </c>
      <c r="G286" s="174">
        <v>0</v>
      </c>
      <c r="H286" s="174">
        <v>0</v>
      </c>
      <c r="I286" s="174">
        <v>0</v>
      </c>
      <c r="J286" s="178">
        <v>0</v>
      </c>
      <c r="K286" s="174">
        <v>0</v>
      </c>
      <c r="L286" s="174">
        <v>0</v>
      </c>
      <c r="M286" s="174">
        <v>0</v>
      </c>
      <c r="N286" s="174">
        <v>0</v>
      </c>
      <c r="O286" s="174">
        <v>0</v>
      </c>
      <c r="P286" s="174">
        <v>0</v>
      </c>
      <c r="Q286" s="174">
        <v>0</v>
      </c>
      <c r="R286" s="174">
        <v>0</v>
      </c>
      <c r="S286" s="174">
        <v>0</v>
      </c>
      <c r="T286" s="174">
        <v>0</v>
      </c>
      <c r="U286" s="174">
        <v>0</v>
      </c>
      <c r="V286" s="174">
        <v>0</v>
      </c>
    </row>
    <row r="287" spans="1:25">
      <c r="A287" s="175"/>
      <c r="B287" s="176"/>
      <c r="C287" s="177"/>
      <c r="D287" s="177"/>
      <c r="E287" s="177"/>
      <c r="F287" s="177"/>
      <c r="G287" s="177"/>
      <c r="H287" s="177"/>
      <c r="I287" s="177"/>
      <c r="J287" s="179"/>
      <c r="K287" s="177"/>
      <c r="L287" s="177"/>
      <c r="M287" s="177"/>
      <c r="N287" s="177"/>
      <c r="O287" s="177"/>
      <c r="P287" s="177"/>
      <c r="Q287" s="177"/>
      <c r="R287" s="177"/>
      <c r="S287" s="177"/>
      <c r="T287" s="177"/>
      <c r="U287" s="177"/>
      <c r="V287" s="177"/>
    </row>
    <row r="288" spans="1:25" ht="25.2" customHeight="1">
      <c r="A288" s="791" t="s">
        <v>759</v>
      </c>
      <c r="B288" s="792"/>
      <c r="C288" s="155">
        <f>+C184+C282+C154+C247+C260+C222</f>
        <v>2950000</v>
      </c>
      <c r="D288" s="155">
        <f t="shared" ref="D288" si="234">+D184+D282+D154+D247+D260+D222</f>
        <v>0</v>
      </c>
      <c r="E288" s="155">
        <f t="shared" ref="E288:V288" si="235">+E184+E282+E154+E247+E260+E222</f>
        <v>0</v>
      </c>
      <c r="F288" s="155">
        <f t="shared" si="235"/>
        <v>0</v>
      </c>
      <c r="G288" s="155">
        <f t="shared" si="235"/>
        <v>0</v>
      </c>
      <c r="H288" s="155">
        <f t="shared" si="235"/>
        <v>0</v>
      </c>
      <c r="I288" s="155">
        <f t="shared" si="235"/>
        <v>0</v>
      </c>
      <c r="J288" s="180">
        <f t="shared" si="235"/>
        <v>0</v>
      </c>
      <c r="K288" s="155">
        <f t="shared" si="235"/>
        <v>0</v>
      </c>
      <c r="L288" s="155">
        <f t="shared" ref="L288" si="236">+L184+L282+L154+L247+L260+L222</f>
        <v>0</v>
      </c>
      <c r="M288" s="155">
        <f t="shared" si="235"/>
        <v>0</v>
      </c>
      <c r="N288" s="155">
        <f t="shared" si="235"/>
        <v>0</v>
      </c>
      <c r="O288" s="155">
        <f t="shared" si="235"/>
        <v>0</v>
      </c>
      <c r="P288" s="155">
        <f t="shared" si="235"/>
        <v>0</v>
      </c>
      <c r="Q288" s="155">
        <f t="shared" ref="Q288:S288" si="237">+Q184+Q282+Q154+Q247+Q260+Q222</f>
        <v>0</v>
      </c>
      <c r="R288" s="155">
        <f t="shared" si="237"/>
        <v>2500000</v>
      </c>
      <c r="S288" s="155">
        <f t="shared" si="237"/>
        <v>450000</v>
      </c>
      <c r="T288" s="155">
        <f t="shared" si="235"/>
        <v>0</v>
      </c>
      <c r="U288" s="155">
        <f t="shared" si="235"/>
        <v>0</v>
      </c>
      <c r="V288" s="155">
        <f t="shared" si="235"/>
        <v>0</v>
      </c>
      <c r="Y288" s="120"/>
    </row>
  </sheetData>
  <mergeCells count="13">
    <mergeCell ref="A150:V150"/>
    <mergeCell ref="A288:B288"/>
    <mergeCell ref="A6:A7"/>
    <mergeCell ref="A151:A152"/>
    <mergeCell ref="B6:B7"/>
    <mergeCell ref="B151:B152"/>
    <mergeCell ref="C6:C7"/>
    <mergeCell ref="C151:C152"/>
    <mergeCell ref="A1:V1"/>
    <mergeCell ref="A4:V4"/>
    <mergeCell ref="A5:V5"/>
    <mergeCell ref="A135:B135"/>
    <mergeCell ref="A149:V149"/>
  </mergeCells>
  <printOptions horizontalCentered="1"/>
  <pageMargins left="0.39370078740157483" right="0.39370078740157483" top="0.59055118110236227" bottom="0.59055118110236227" header="0.31496062992125984" footer="0.31496062992125984"/>
  <pageSetup scale="91" fitToHeight="4" orientation="portrait" verticalDpi="597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F48"/>
  <sheetViews>
    <sheetView showGridLines="0" workbookViewId="0">
      <selection activeCell="H8" sqref="H8"/>
    </sheetView>
  </sheetViews>
  <sheetFormatPr baseColWidth="10" defaultColWidth="11.44140625" defaultRowHeight="13.2"/>
  <cols>
    <col min="1" max="1" width="9.33203125" style="5" customWidth="1"/>
    <col min="2" max="2" width="44.88671875" style="6" customWidth="1"/>
    <col min="3" max="3" width="19.109375" style="7" customWidth="1"/>
    <col min="4" max="4" width="34.5546875" style="6" customWidth="1"/>
    <col min="5" max="5" width="16.5546875" style="6" customWidth="1"/>
    <col min="6" max="6" width="22.44140625" style="6" customWidth="1"/>
    <col min="7" max="16384" width="11.44140625" style="6"/>
  </cols>
  <sheetData>
    <row r="1" spans="1:6" ht="15.6">
      <c r="A1" s="799" t="s">
        <v>16</v>
      </c>
      <c r="B1" s="800"/>
      <c r="C1" s="800"/>
      <c r="D1" s="800"/>
      <c r="E1" s="800"/>
      <c r="F1" s="800"/>
    </row>
    <row r="4" spans="1:6" ht="13.8">
      <c r="A4" s="801" t="s">
        <v>769</v>
      </c>
      <c r="B4" s="801"/>
      <c r="C4" s="801"/>
      <c r="D4" s="801"/>
      <c r="E4" s="801"/>
      <c r="F4" s="801"/>
    </row>
    <row r="5" spans="1:6" ht="13.8">
      <c r="A5" s="802" t="s">
        <v>770</v>
      </c>
      <c r="B5" s="802"/>
      <c r="C5" s="802"/>
      <c r="D5" s="802"/>
      <c r="E5" s="802"/>
      <c r="F5" s="802"/>
    </row>
    <row r="6" spans="1:6">
      <c r="A6" s="8"/>
      <c r="B6" s="8"/>
      <c r="C6" s="8"/>
      <c r="D6" s="8"/>
      <c r="E6" s="8"/>
      <c r="F6" s="8"/>
    </row>
    <row r="7" spans="1:6">
      <c r="A7" s="9"/>
      <c r="B7" s="9"/>
      <c r="C7" s="9"/>
      <c r="D7" s="9"/>
      <c r="E7" s="9"/>
      <c r="F7" s="9"/>
    </row>
    <row r="8" spans="1:6" ht="36">
      <c r="A8" s="10" t="s">
        <v>771</v>
      </c>
      <c r="B8" s="10" t="s">
        <v>772</v>
      </c>
      <c r="C8" s="10" t="s">
        <v>773</v>
      </c>
      <c r="D8" s="10" t="s">
        <v>774</v>
      </c>
      <c r="E8" s="11" t="s">
        <v>775</v>
      </c>
      <c r="F8" s="11" t="s">
        <v>776</v>
      </c>
    </row>
    <row r="9" spans="1:6" s="1" customFormat="1">
      <c r="A9" s="12">
        <v>6</v>
      </c>
      <c r="B9" s="13" t="s">
        <v>185</v>
      </c>
      <c r="C9" s="14"/>
      <c r="D9" s="15"/>
      <c r="E9" s="16">
        <f>E10</f>
        <v>0</v>
      </c>
      <c r="F9" s="17"/>
    </row>
    <row r="10" spans="1:6" ht="24">
      <c r="A10" s="18" t="s">
        <v>517</v>
      </c>
      <c r="B10" s="19" t="s">
        <v>643</v>
      </c>
      <c r="C10" s="20"/>
      <c r="D10" s="19"/>
      <c r="E10" s="21">
        <f>SUM(E11:E30)</f>
        <v>0</v>
      </c>
      <c r="F10" s="21"/>
    </row>
    <row r="11" spans="1:6" s="2" customFormat="1">
      <c r="A11" s="22" t="s">
        <v>519</v>
      </c>
      <c r="B11" s="23" t="s">
        <v>520</v>
      </c>
      <c r="C11" s="24"/>
      <c r="D11" s="23"/>
      <c r="E11" s="25"/>
      <c r="F11" s="25"/>
    </row>
    <row r="12" spans="1:6">
      <c r="A12" s="26"/>
      <c r="B12" s="27"/>
      <c r="C12" s="28"/>
      <c r="D12" s="27"/>
      <c r="E12" s="29"/>
      <c r="F12" s="30"/>
    </row>
    <row r="13" spans="1:6">
      <c r="A13" s="26"/>
      <c r="B13" s="27"/>
      <c r="C13" s="28"/>
      <c r="D13" s="28"/>
      <c r="E13" s="29"/>
      <c r="F13" s="30"/>
    </row>
    <row r="14" spans="1:6">
      <c r="A14" s="26"/>
      <c r="B14" s="27"/>
      <c r="C14" s="28"/>
      <c r="D14" s="28"/>
      <c r="E14" s="29"/>
      <c r="F14" s="30"/>
    </row>
    <row r="15" spans="1:6">
      <c r="A15" s="26"/>
      <c r="B15" s="27"/>
      <c r="C15" s="28"/>
      <c r="D15" s="28"/>
      <c r="E15" s="29"/>
      <c r="F15" s="30"/>
    </row>
    <row r="16" spans="1:6">
      <c r="A16" s="26"/>
      <c r="B16" s="27"/>
      <c r="C16" s="28"/>
      <c r="D16" s="28"/>
      <c r="E16" s="29"/>
      <c r="F16" s="30"/>
    </row>
    <row r="17" spans="1:6">
      <c r="A17" s="26"/>
      <c r="B17" s="27"/>
      <c r="C17" s="28"/>
      <c r="D17" s="28"/>
      <c r="E17" s="29"/>
      <c r="F17" s="30"/>
    </row>
    <row r="18" spans="1:6">
      <c r="A18" s="26"/>
      <c r="B18" s="27"/>
      <c r="C18" s="28"/>
      <c r="D18" s="28"/>
      <c r="E18" s="29"/>
      <c r="F18" s="30"/>
    </row>
    <row r="19" spans="1:6">
      <c r="A19" s="26"/>
      <c r="B19" s="27"/>
      <c r="C19" s="28"/>
      <c r="D19" s="28"/>
      <c r="E19" s="29"/>
      <c r="F19" s="30"/>
    </row>
    <row r="20" spans="1:6">
      <c r="A20" s="26"/>
      <c r="B20" s="27"/>
      <c r="C20" s="28"/>
      <c r="D20" s="28"/>
      <c r="E20" s="29"/>
      <c r="F20" s="30"/>
    </row>
    <row r="21" spans="1:6">
      <c r="A21" s="26"/>
      <c r="B21" s="27"/>
      <c r="C21" s="28"/>
      <c r="D21" s="28"/>
      <c r="E21" s="29"/>
      <c r="F21" s="30"/>
    </row>
    <row r="22" spans="1:6">
      <c r="A22" s="26"/>
      <c r="B22" s="27"/>
      <c r="C22" s="28"/>
      <c r="D22" s="28"/>
      <c r="E22" s="29"/>
      <c r="F22" s="30"/>
    </row>
    <row r="23" spans="1:6">
      <c r="A23" s="26"/>
      <c r="B23" s="27"/>
      <c r="C23" s="28"/>
      <c r="D23" s="27"/>
      <c r="E23" s="29"/>
      <c r="F23" s="30"/>
    </row>
    <row r="24" spans="1:6">
      <c r="A24" s="26"/>
      <c r="B24" s="27"/>
      <c r="C24" s="28"/>
      <c r="D24" s="27"/>
      <c r="E24" s="29"/>
      <c r="F24" s="30"/>
    </row>
    <row r="25" spans="1:6">
      <c r="A25" s="26"/>
      <c r="B25" s="27"/>
      <c r="C25" s="28"/>
      <c r="D25" s="27"/>
      <c r="E25" s="29"/>
      <c r="F25" s="30"/>
    </row>
    <row r="26" spans="1:6">
      <c r="A26" s="26"/>
      <c r="B26" s="31"/>
      <c r="C26" s="32"/>
      <c r="D26" s="31"/>
      <c r="E26" s="33"/>
      <c r="F26" s="34"/>
    </row>
    <row r="27" spans="1:6" s="2" customFormat="1">
      <c r="A27" s="35" t="s">
        <v>777</v>
      </c>
      <c r="B27" s="36" t="s">
        <v>778</v>
      </c>
      <c r="C27" s="37"/>
      <c r="D27" s="36"/>
      <c r="E27" s="38"/>
      <c r="F27" s="39"/>
    </row>
    <row r="28" spans="1:6">
      <c r="A28" s="26"/>
      <c r="B28" s="31"/>
      <c r="C28" s="32"/>
      <c r="D28" s="31"/>
      <c r="E28" s="33"/>
      <c r="F28" s="34"/>
    </row>
    <row r="29" spans="1:6" s="2" customFormat="1" ht="24">
      <c r="A29" s="35" t="s">
        <v>756</v>
      </c>
      <c r="B29" s="36" t="s">
        <v>757</v>
      </c>
      <c r="C29" s="37"/>
      <c r="D29" s="36"/>
      <c r="E29" s="38"/>
      <c r="F29" s="39"/>
    </row>
    <row r="30" spans="1:6">
      <c r="A30" s="26"/>
      <c r="B30" s="27"/>
      <c r="C30" s="28"/>
      <c r="D30" s="27"/>
      <c r="E30" s="29"/>
      <c r="F30" s="30"/>
    </row>
    <row r="31" spans="1:6">
      <c r="A31" s="40"/>
      <c r="B31" s="41"/>
      <c r="C31" s="42"/>
      <c r="D31" s="41"/>
      <c r="E31" s="43"/>
      <c r="F31" s="44"/>
    </row>
    <row r="32" spans="1:6" s="1" customFormat="1">
      <c r="A32" s="45">
        <v>7</v>
      </c>
      <c r="B32" s="46" t="s">
        <v>523</v>
      </c>
      <c r="C32" s="47"/>
      <c r="D32" s="48"/>
      <c r="E32" s="49">
        <f>E33</f>
        <v>0</v>
      </c>
      <c r="F32" s="50"/>
    </row>
    <row r="33" spans="1:6" ht="24">
      <c r="A33" s="18" t="s">
        <v>525</v>
      </c>
      <c r="B33" s="19" t="s">
        <v>526</v>
      </c>
      <c r="C33" s="51"/>
      <c r="D33" s="52"/>
      <c r="E33" s="53">
        <f>SUM(E34:E43)</f>
        <v>0</v>
      </c>
      <c r="F33" s="54"/>
    </row>
    <row r="34" spans="1:6">
      <c r="A34" s="22" t="s">
        <v>527</v>
      </c>
      <c r="B34" s="23" t="s">
        <v>528</v>
      </c>
      <c r="C34" s="24"/>
      <c r="D34" s="23"/>
      <c r="E34" s="25"/>
      <c r="F34" s="55"/>
    </row>
    <row r="35" spans="1:6" s="3" customFormat="1" ht="11.4">
      <c r="A35" s="26"/>
      <c r="B35" s="27"/>
      <c r="C35" s="28"/>
      <c r="D35" s="803"/>
      <c r="E35" s="29"/>
      <c r="F35" s="30"/>
    </row>
    <row r="36" spans="1:6" s="3" customFormat="1" ht="11.4">
      <c r="A36" s="26"/>
      <c r="B36" s="27"/>
      <c r="C36" s="28"/>
      <c r="D36" s="804"/>
      <c r="E36" s="29"/>
      <c r="F36" s="30"/>
    </row>
    <row r="37" spans="1:6" s="3" customFormat="1" ht="11.4">
      <c r="A37" s="26"/>
      <c r="B37" s="27"/>
      <c r="C37" s="28"/>
      <c r="D37" s="804"/>
      <c r="E37" s="29"/>
      <c r="F37" s="30"/>
    </row>
    <row r="38" spans="1:6" s="3" customFormat="1" ht="11.4">
      <c r="A38" s="26"/>
      <c r="B38" s="27"/>
      <c r="C38" s="28"/>
      <c r="D38" s="804"/>
      <c r="E38" s="29"/>
      <c r="F38" s="30"/>
    </row>
    <row r="39" spans="1:6" s="3" customFormat="1" ht="11.4">
      <c r="A39" s="26"/>
      <c r="B39" s="27"/>
      <c r="C39" s="28"/>
      <c r="D39" s="805"/>
      <c r="E39" s="29"/>
      <c r="F39" s="30"/>
    </row>
    <row r="40" spans="1:6">
      <c r="A40" s="26"/>
      <c r="B40" s="27"/>
      <c r="C40" s="28"/>
      <c r="D40" s="27"/>
      <c r="E40" s="29"/>
      <c r="F40" s="30"/>
    </row>
    <row r="41" spans="1:6">
      <c r="A41" s="22" t="s">
        <v>779</v>
      </c>
      <c r="B41" s="23" t="s">
        <v>780</v>
      </c>
      <c r="C41" s="24"/>
      <c r="D41" s="23"/>
      <c r="E41" s="25"/>
      <c r="F41" s="55"/>
    </row>
    <row r="42" spans="1:6" s="3" customFormat="1" ht="11.4">
      <c r="A42" s="26"/>
      <c r="B42" s="27"/>
      <c r="C42" s="28"/>
      <c r="D42" s="27"/>
      <c r="E42" s="29"/>
      <c r="F42" s="30"/>
    </row>
    <row r="43" spans="1:6">
      <c r="A43" s="26"/>
      <c r="B43" s="56"/>
      <c r="C43" s="57"/>
      <c r="D43" s="56"/>
      <c r="E43" s="58"/>
      <c r="F43" s="58"/>
    </row>
    <row r="44" spans="1:6" s="4" customFormat="1" ht="15.6">
      <c r="A44" s="59"/>
      <c r="B44" s="60" t="s">
        <v>265</v>
      </c>
      <c r="C44" s="61"/>
      <c r="D44" s="60"/>
      <c r="E44" s="62">
        <f>E32+E9</f>
        <v>0</v>
      </c>
      <c r="F44" s="62"/>
    </row>
    <row r="47" spans="1:6">
      <c r="A47" s="2" t="s">
        <v>781</v>
      </c>
    </row>
    <row r="48" spans="1:6">
      <c r="A48" s="2" t="s">
        <v>782</v>
      </c>
    </row>
  </sheetData>
  <mergeCells count="4">
    <mergeCell ref="A1:F1"/>
    <mergeCell ref="A4:F4"/>
    <mergeCell ref="A5:F5"/>
    <mergeCell ref="D35:D39"/>
  </mergeCells>
  <printOptions horizontalCentered="1"/>
  <pageMargins left="0.39370078740157499" right="0.39370078740157499" top="0.78740157480314998" bottom="0.39370078740157499" header="0" footer="0"/>
  <pageSetup scale="90" firstPageNumber="21" orientation="landscape" useFirstPageNumber="1" horizontalDpi="1200" verticalDpi="1200"/>
  <headerFooter alignWithMargins="0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0e1c339-da24-47f8-84dc-8f96006ac166">QMK34KSRWMNZ-1-48484</_dlc_DocId>
    <_dlc_DocIdUrl xmlns="10e1c339-da24-47f8-84dc-8f96006ac166">
      <Url>http://svcapmr01:8095/sitios/planeamiento/_layouts/15/DocIdRedir.aspx?ID=QMK34KSRWMNZ-1-48484</Url>
      <Description>QMK34KSRWMNZ-1-48484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47DCA6F5505F14CB0E72BC09EF0EC1B" ma:contentTypeVersion="2" ma:contentTypeDescription="Crear nuevo documento." ma:contentTypeScope="" ma:versionID="7f5ee5c9547ed1e5aaa4f58a12ff3c5e">
  <xsd:schema xmlns:xsd="http://www.w3.org/2001/XMLSchema" xmlns:xs="http://www.w3.org/2001/XMLSchema" xmlns:p="http://schemas.microsoft.com/office/2006/metadata/properties" xmlns:ns2="10e1c339-da24-47f8-84dc-8f96006ac166" targetNamespace="http://schemas.microsoft.com/office/2006/metadata/properties" ma:root="true" ma:fieldsID="87965d3200c916d50b73fb37ff8d1bec" ns2:_="">
    <xsd:import namespace="10e1c339-da24-47f8-84dc-8f96006ac16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e1c339-da24-47f8-84dc-8f96006ac16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entificador persistente" ma:description="Mantener el identificador al agregar." ma:hidden="true" ma:internalName="_dlc_DocIdPersistId" ma:readOnly="true">
      <xsd:simpleType>
        <xsd:restriction base="dms:Boolean"/>
      </xsd:simpleType>
    </xsd:element>
    <xsd:element name="SharedWithUsers" ma:index="11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D09A37C-ED65-4631-9D98-F39766A53BDF}">
  <ds:schemaRefs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0e1c339-da24-47f8-84dc-8f96006ac166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61726C1F-31F7-4FA5-ACE8-79CA2EB0E4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C246DD6-15E9-4C2D-8FCA-A4678431FD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e1c339-da24-47f8-84dc-8f96006ac1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713E5EC-9ECD-458E-897F-5EE2E6589C9C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13</vt:i4>
      </vt:variant>
    </vt:vector>
  </HeadingPairs>
  <TitlesOfParts>
    <vt:vector size="21" baseType="lpstr">
      <vt:lpstr>IND-ESTR-CLASIF </vt:lpstr>
      <vt:lpstr>EGR x PART GRAL (DISMINUCIONES)</vt:lpstr>
      <vt:lpstr>MODIFICACION N° 01</vt:lpstr>
      <vt:lpstr>EGR x PART GRAL (AUMENTOS)</vt:lpstr>
      <vt:lpstr>CLASIF.ECONOM.GASTO</vt:lpstr>
      <vt:lpstr>CAPITALIZACIÓN DE G.CORRIENTE</vt:lpstr>
      <vt:lpstr>Detalle Prog I</vt:lpstr>
      <vt:lpstr>ANEXO Transf </vt:lpstr>
      <vt:lpstr>'ANEXO Transf '!Área_de_impresión</vt:lpstr>
      <vt:lpstr>'CAPITALIZACIÓN DE G.CORRIENTE'!Área_de_impresión</vt:lpstr>
      <vt:lpstr>CLASIF.ECONOM.GASTO!Área_de_impresión</vt:lpstr>
      <vt:lpstr>'Detalle Prog I'!Área_de_impresión</vt:lpstr>
      <vt:lpstr>'EGR x PART GRAL (AUMENTOS)'!Área_de_impresión</vt:lpstr>
      <vt:lpstr>'EGR x PART GRAL (DISMINUCIONES)'!Área_de_impresión</vt:lpstr>
      <vt:lpstr>'IND-ESTR-CLASIF '!Área_de_impresión</vt:lpstr>
      <vt:lpstr>'MODIFICACION N° 01'!Área_de_impresión</vt:lpstr>
      <vt:lpstr>'ANEXO Transf '!Títulos_a_imprimir</vt:lpstr>
      <vt:lpstr>CLASIF.ECONOM.GASTO!Títulos_a_imprimir</vt:lpstr>
      <vt:lpstr>'Detalle Prog I'!Títulos_a_imprimir</vt:lpstr>
      <vt:lpstr>'EGR x PART GRAL (AUMENTOS)'!Títulos_a_imprimir</vt:lpstr>
      <vt:lpstr>'EGR x PART GRAL (DISMINUCIONES)'!Títulos_a_imprimir</vt:lpstr>
    </vt:vector>
  </TitlesOfParts>
  <Company>DTK Computer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Municipalidad de Cartago</dc:creator>
  <cp:lastModifiedBy>Daniela Araya Molina</cp:lastModifiedBy>
  <cp:lastPrinted>2025-04-08T18:56:39Z</cp:lastPrinted>
  <dcterms:created xsi:type="dcterms:W3CDTF">2001-02-23T17:16:00Z</dcterms:created>
  <dcterms:modified xsi:type="dcterms:W3CDTF">2025-04-08T19:01:17Z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0x010100B47DCA6F5505F14CB0E72BC09EF0EC1B</vt:lpwstr>
  </property>
  <property fmtid="{D5CDD505-2E9C-101B-9397-08002B2CF9AE}" pid="3" name="_dlc_DocIdItemGuid">
    <vt:lpwstr>5a97eec4-0200-4aaa-bbdc-4b3097741d83</vt:lpwstr>
  </property>
  <property fmtid="{D5CDD505-2E9C-101B-9397-08002B2CF9AE}" pid="4" name="ICV">
    <vt:lpwstr>E9E87C715F2B48C5BCBBCFCB2272D94B_12</vt:lpwstr>
  </property>
  <property fmtid="{D5CDD505-2E9C-101B-9397-08002B2CF9AE}" pid="5" name="KSOProductBuildVer">
    <vt:lpwstr>2058-12.2.0.18607</vt:lpwstr>
  </property>
</Properties>
</file>