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://svcapmr01:8095/sitios/planeamiento/Presupuesto/PRESUPUESTO/PRESUPUESTOS 2025/3. MODIFICACIONES PRESUPUESTARIAS/MODIFICACIÓN 04-2025/"/>
    </mc:Choice>
  </mc:AlternateContent>
  <xr:revisionPtr revIDLastSave="0" documentId="13_ncr:1_{AD35514E-3837-4AD1-A157-A8335D4DFDFA}" xr6:coauthVersionLast="47" xr6:coauthVersionMax="47" xr10:uidLastSave="{00000000-0000-0000-0000-000000000000}"/>
  <bookViews>
    <workbookView xWindow="28680" yWindow="-120" windowWidth="29040" windowHeight="15720" tabRatio="606" xr2:uid="{00000000-000D-0000-FFFF-FFFF00000000}"/>
  </bookViews>
  <sheets>
    <sheet name="IND-ESTR-CLASIF " sheetId="32" r:id="rId1"/>
    <sheet name="EGR x PART GRAL (DISMINUCIONES)" sheetId="40" r:id="rId2"/>
    <sheet name="MODIFICACION N° 04" sheetId="3" r:id="rId3"/>
    <sheet name="EGR x PART GRAL (AUMENTOS)" sheetId="27" r:id="rId4"/>
    <sheet name="CLASIF.ECONOM.GASTO" sheetId="39" r:id="rId5"/>
    <sheet name="CAPITALIZACIÓN DE G.CORRIENTE" sheetId="41" state="hidden" r:id="rId6"/>
    <sheet name="Detalle Prog I" sheetId="35" r:id="rId7"/>
    <sheet name="ANEXO Transf " sheetId="43" state="hidden" r:id="rId8"/>
  </sheets>
  <definedNames>
    <definedName name="_xlnm.Print_Area" localSheetId="7">'ANEXO Transf '!$A$1:$F$50</definedName>
    <definedName name="_xlnm.Print_Area" localSheetId="5">'CAPITALIZACIÓN DE G.CORRIENTE'!$A$1:$M$65</definedName>
    <definedName name="_xlnm.Print_Area" localSheetId="4">'CLASIF.ECONOM.GASTO'!$A$1:$G$179</definedName>
    <definedName name="_xlnm.Print_Area" localSheetId="6">'Detalle Prog I'!$A$1:$Y$297</definedName>
    <definedName name="_xlnm.Print_Area" localSheetId="3">'EGR x PART GRAL (AUMENTOS)'!$A$1:$H$245</definedName>
    <definedName name="_xlnm.Print_Area" localSheetId="1">'EGR x PART GRAL (DISMINUCIONES)'!$A$1:$H$228</definedName>
    <definedName name="_xlnm.Print_Area" localSheetId="0">'IND-ESTR-CLASIF '!$A$1:$E$2453</definedName>
    <definedName name="_xlnm.Print_Area" localSheetId="2">'MODIFICACION N° 04'!$A$1:$E$2537</definedName>
    <definedName name="_xlnm.Print_Titles" localSheetId="7">'ANEXO Transf '!$8:$8</definedName>
    <definedName name="_xlnm.Print_Titles" localSheetId="4">'CLASIF.ECONOM.GASTO'!$109:$110</definedName>
    <definedName name="_xlnm.Print_Titles" localSheetId="6">'Detalle Prog I'!$152:$155</definedName>
    <definedName name="_xlnm.Print_Titles" localSheetId="3">'EGR x PART GRAL (AUMENTOS)'!$65:$66</definedName>
    <definedName name="_xlnm.Print_Titles" localSheetId="1">'EGR x PART GRAL (DISMINUCIONES)'!$61:$62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8" i="39" l="1"/>
  <c r="D2405" i="3"/>
  <c r="G2405" i="3"/>
  <c r="E69" i="35" l="1"/>
  <c r="F69" i="35"/>
  <c r="G69" i="35"/>
  <c r="H69" i="35"/>
  <c r="I69" i="35"/>
  <c r="J69" i="35"/>
  <c r="K69" i="35"/>
  <c r="L69" i="35"/>
  <c r="M69" i="35"/>
  <c r="N69" i="35"/>
  <c r="O69" i="35"/>
  <c r="P69" i="35"/>
  <c r="Q69" i="35"/>
  <c r="R69" i="35"/>
  <c r="S69" i="35"/>
  <c r="T69" i="35"/>
  <c r="D69" i="35"/>
  <c r="D56" i="35"/>
  <c r="E39" i="35"/>
  <c r="C263" i="35"/>
  <c r="S70" i="35"/>
  <c r="R70" i="35" s="1"/>
  <c r="Q70" i="35" s="1"/>
  <c r="P70" i="35" s="1"/>
  <c r="O70" i="35" s="1"/>
  <c r="N70" i="35" s="1"/>
  <c r="M70" i="35" s="1"/>
  <c r="L70" i="35" s="1"/>
  <c r="K70" i="35" s="1"/>
  <c r="J70" i="35" s="1"/>
  <c r="I70" i="35" s="1"/>
  <c r="H70" i="35" s="1"/>
  <c r="G70" i="35" s="1"/>
  <c r="F70" i="35" s="1"/>
  <c r="T70" i="35"/>
  <c r="D1805" i="3"/>
  <c r="L294" i="35"/>
  <c r="L293" i="35" s="1"/>
  <c r="L291" i="35" s="1"/>
  <c r="L284" i="35"/>
  <c r="L275" i="35"/>
  <c r="L274" i="35" s="1"/>
  <c r="L272" i="35" s="1"/>
  <c r="L271" i="35" s="1"/>
  <c r="L265" i="35"/>
  <c r="L255" i="35"/>
  <c r="L243" i="35"/>
  <c r="L239" i="35"/>
  <c r="L233" i="35"/>
  <c r="L230" i="35"/>
  <c r="L215" i="35"/>
  <c r="L212" i="35"/>
  <c r="L209" i="35"/>
  <c r="L205" i="35"/>
  <c r="L200" i="35"/>
  <c r="L196" i="35"/>
  <c r="L193" i="35"/>
  <c r="L189" i="35"/>
  <c r="L181" i="35"/>
  <c r="L177" i="35"/>
  <c r="L170" i="35"/>
  <c r="L165" i="35"/>
  <c r="L159" i="35"/>
  <c r="L134" i="35"/>
  <c r="L132" i="35" s="1"/>
  <c r="L128" i="35"/>
  <c r="L126" i="35" s="1"/>
  <c r="L122" i="35"/>
  <c r="L118" i="35"/>
  <c r="L111" i="35"/>
  <c r="L109" i="35" s="1"/>
  <c r="L101" i="35"/>
  <c r="L97" i="35"/>
  <c r="L92" i="35"/>
  <c r="L85" i="35" s="1"/>
  <c r="L87" i="35"/>
  <c r="L81" i="35"/>
  <c r="L72" i="35"/>
  <c r="L62" i="35"/>
  <c r="L56" i="35"/>
  <c r="L49" i="35"/>
  <c r="L45" i="35"/>
  <c r="L41" i="35"/>
  <c r="L17" i="35"/>
  <c r="L11" i="35"/>
  <c r="L25" i="35" s="1"/>
  <c r="L22" i="35" s="1"/>
  <c r="C69" i="35" l="1"/>
  <c r="D39" i="35"/>
  <c r="L262" i="35"/>
  <c r="L253" i="35"/>
  <c r="L228" i="35"/>
  <c r="L187" i="35"/>
  <c r="L157" i="35"/>
  <c r="L39" i="35"/>
  <c r="L31" i="35"/>
  <c r="L30" i="35"/>
  <c r="L29" i="35" s="1"/>
  <c r="L34" i="35"/>
  <c r="L35" i="35"/>
  <c r="L36" i="35"/>
  <c r="L33" i="35" l="1"/>
  <c r="L9" i="35" s="1"/>
  <c r="L138" i="35" s="1"/>
  <c r="D2369" i="3" l="1"/>
  <c r="D2279" i="32"/>
  <c r="F169" i="40" s="1"/>
  <c r="D2304" i="32"/>
  <c r="D2278" i="32" l="1"/>
  <c r="D2368" i="3"/>
  <c r="E2366" i="3" s="1"/>
  <c r="F182" i="27"/>
  <c r="C24" i="35"/>
  <c r="C23" i="35"/>
  <c r="C18" i="35"/>
  <c r="D996" i="32" l="1"/>
  <c r="D974" i="3"/>
  <c r="D1011" i="32"/>
  <c r="D498" i="3"/>
  <c r="D1683" i="3"/>
  <c r="D1574" i="3" s="1"/>
  <c r="D1573" i="3" s="1"/>
  <c r="D1511" i="3"/>
  <c r="F192" i="40"/>
  <c r="D2334" i="32"/>
  <c r="D497" i="3" l="1"/>
  <c r="E495" i="3" s="1"/>
  <c r="C15" i="35"/>
  <c r="C13" i="35"/>
  <c r="C14" i="35"/>
  <c r="C12" i="35"/>
  <c r="C19" i="35"/>
  <c r="C20" i="35"/>
  <c r="C27" i="35"/>
  <c r="C26" i="35"/>
  <c r="C54" i="35"/>
  <c r="C51" i="35"/>
  <c r="C52" i="35"/>
  <c r="C53" i="35"/>
  <c r="C50" i="35"/>
  <c r="C47" i="35"/>
  <c r="C46" i="35"/>
  <c r="C43" i="35"/>
  <c r="C42" i="35"/>
  <c r="C60" i="35"/>
  <c r="C58" i="35"/>
  <c r="C59" i="35"/>
  <c r="C57" i="35"/>
  <c r="C67" i="35"/>
  <c r="C70" i="35"/>
  <c r="D135" i="32" s="1"/>
  <c r="D128" i="40" s="1"/>
  <c r="C73" i="35"/>
  <c r="C135" i="35"/>
  <c r="C136" i="35"/>
  <c r="C129" i="35"/>
  <c r="C123" i="35"/>
  <c r="C120" i="35"/>
  <c r="C119" i="35"/>
  <c r="C114" i="35"/>
  <c r="C112" i="35"/>
  <c r="C106" i="35"/>
  <c r="C103" i="35"/>
  <c r="C104" i="35"/>
  <c r="C105" i="35"/>
  <c r="C102" i="35"/>
  <c r="C99" i="35"/>
  <c r="C98" i="35"/>
  <c r="C94" i="35"/>
  <c r="C95" i="35"/>
  <c r="C93" i="35"/>
  <c r="C89" i="35"/>
  <c r="C90" i="35"/>
  <c r="C88" i="35"/>
  <c r="C82" i="35"/>
  <c r="C79" i="35"/>
  <c r="C76" i="35"/>
  <c r="C77" i="35"/>
  <c r="C78" i="35"/>
  <c r="C75" i="35"/>
  <c r="C74" i="35"/>
  <c r="C64" i="35"/>
  <c r="E294" i="35"/>
  <c r="E293" i="35" s="1"/>
  <c r="E291" i="35" s="1"/>
  <c r="E284" i="35"/>
  <c r="E275" i="35"/>
  <c r="E272" i="35"/>
  <c r="E271" i="35" s="1"/>
  <c r="E265" i="35"/>
  <c r="E262" i="35"/>
  <c r="E255" i="35"/>
  <c r="E243" i="35"/>
  <c r="E239" i="35"/>
  <c r="E233" i="35"/>
  <c r="E230" i="35"/>
  <c r="E215" i="35"/>
  <c r="E212" i="35"/>
  <c r="E201" i="35"/>
  <c r="E200" i="35" s="1"/>
  <c r="E196" i="35"/>
  <c r="E193" i="35"/>
  <c r="E189" i="35"/>
  <c r="E165" i="35"/>
  <c r="E159" i="35"/>
  <c r="E173" i="35" s="1"/>
  <c r="E134" i="35"/>
  <c r="E132" i="35" s="1"/>
  <c r="E128" i="35"/>
  <c r="E126" i="35" s="1"/>
  <c r="E122" i="35"/>
  <c r="E118" i="35"/>
  <c r="E111" i="35"/>
  <c r="E101" i="35"/>
  <c r="E97" i="35"/>
  <c r="E92" i="35"/>
  <c r="E87" i="35"/>
  <c r="E81" i="35"/>
  <c r="E72" i="35"/>
  <c r="E56" i="35"/>
  <c r="E49" i="35"/>
  <c r="E45" i="35"/>
  <c r="E41" i="35"/>
  <c r="E17" i="35"/>
  <c r="E11" i="35"/>
  <c r="E31" i="35" s="1"/>
  <c r="D262" i="35"/>
  <c r="F262" i="35"/>
  <c r="G262" i="35"/>
  <c r="H262" i="35"/>
  <c r="I262" i="35"/>
  <c r="J262" i="35"/>
  <c r="K262" i="35"/>
  <c r="K253" i="35" s="1"/>
  <c r="M262" i="35"/>
  <c r="N262" i="35"/>
  <c r="O262" i="35"/>
  <c r="P262" i="35"/>
  <c r="Q262" i="35"/>
  <c r="R262" i="35"/>
  <c r="S262" i="35"/>
  <c r="T262" i="35"/>
  <c r="U262" i="35"/>
  <c r="V262" i="35"/>
  <c r="W262" i="35"/>
  <c r="X262" i="35"/>
  <c r="Y262" i="35"/>
  <c r="D255" i="35"/>
  <c r="C262" i="35"/>
  <c r="D1505" i="32"/>
  <c r="D970" i="3"/>
  <c r="E119" i="27" s="1"/>
  <c r="D1047" i="3"/>
  <c r="D1106" i="32"/>
  <c r="D688" i="3"/>
  <c r="E274" i="35" l="1"/>
  <c r="E253" i="35"/>
  <c r="E228" i="35"/>
  <c r="E25" i="35"/>
  <c r="E22" i="35" s="1"/>
  <c r="E30" i="35"/>
  <c r="C56" i="35"/>
  <c r="C39" i="35" s="1"/>
  <c r="D134" i="32"/>
  <c r="C72" i="35"/>
  <c r="E184" i="35"/>
  <c r="E85" i="35"/>
  <c r="E210" i="35"/>
  <c r="E209" i="35" s="1"/>
  <c r="E109" i="35"/>
  <c r="E206" i="35"/>
  <c r="E205" i="35" s="1"/>
  <c r="E170" i="35"/>
  <c r="E29" i="35"/>
  <c r="E178" i="35"/>
  <c r="E179" i="35"/>
  <c r="E34" i="35"/>
  <c r="E35" i="35"/>
  <c r="E36" i="35"/>
  <c r="E182" i="35"/>
  <c r="E183" i="35"/>
  <c r="D113" i="3"/>
  <c r="W193" i="35"/>
  <c r="X193" i="35"/>
  <c r="V193" i="35"/>
  <c r="C194" i="35"/>
  <c r="C193" i="35" s="1"/>
  <c r="D711" i="3"/>
  <c r="D696" i="3"/>
  <c r="E177" i="35" l="1"/>
  <c r="E187" i="35"/>
  <c r="E181" i="35"/>
  <c r="E33" i="35"/>
  <c r="E63" i="35" s="1"/>
  <c r="E62" i="35" s="1"/>
  <c r="D212" i="27"/>
  <c r="D112" i="3"/>
  <c r="D548" i="32"/>
  <c r="D547" i="32" s="1"/>
  <c r="D539" i="32"/>
  <c r="D770" i="32"/>
  <c r="X294" i="35"/>
  <c r="X293" i="35" s="1"/>
  <c r="X291" i="35" s="1"/>
  <c r="X287" i="35"/>
  <c r="X284" i="35"/>
  <c r="X275" i="35"/>
  <c r="X255" i="35"/>
  <c r="X253" i="35" s="1"/>
  <c r="X243" i="35"/>
  <c r="X239" i="35"/>
  <c r="X233" i="35"/>
  <c r="X230" i="35"/>
  <c r="X215" i="35"/>
  <c r="X212" i="35"/>
  <c r="X201" i="35"/>
  <c r="X200" i="35" s="1"/>
  <c r="X196" i="35"/>
  <c r="X189" i="35"/>
  <c r="X165" i="35"/>
  <c r="X159" i="35"/>
  <c r="X178" i="35" s="1"/>
  <c r="X134" i="35"/>
  <c r="X132" i="35" s="1"/>
  <c r="X128" i="35"/>
  <c r="X126" i="35" s="1"/>
  <c r="X122" i="35"/>
  <c r="X118" i="35"/>
  <c r="X111" i="35"/>
  <c r="X101" i="35"/>
  <c r="X97" i="35"/>
  <c r="X92" i="35"/>
  <c r="X87" i="35"/>
  <c r="X81" i="35"/>
  <c r="X72" i="35"/>
  <c r="X56" i="35"/>
  <c r="X49" i="35"/>
  <c r="X45" i="35"/>
  <c r="X39" i="35" s="1"/>
  <c r="X41" i="35"/>
  <c r="X17" i="35"/>
  <c r="X11" i="35"/>
  <c r="X31" i="35" s="1"/>
  <c r="E157" i="35" l="1"/>
  <c r="E9" i="35"/>
  <c r="E138" i="35" s="1"/>
  <c r="X274" i="35"/>
  <c r="X272" i="35" s="1"/>
  <c r="X271" i="35" s="1"/>
  <c r="X269" i="35" s="1"/>
  <c r="X228" i="35"/>
  <c r="X179" i="35"/>
  <c r="X177" i="35" s="1"/>
  <c r="X85" i="35"/>
  <c r="X109" i="35"/>
  <c r="X35" i="35"/>
  <c r="X34" i="35"/>
  <c r="X183" i="35"/>
  <c r="X210" i="35"/>
  <c r="X209" i="35" s="1"/>
  <c r="X187" i="35" s="1"/>
  <c r="X25" i="35"/>
  <c r="X22" i="35" s="1"/>
  <c r="X184" i="35"/>
  <c r="X36" i="35"/>
  <c r="X173" i="35"/>
  <c r="X170" i="35" s="1"/>
  <c r="X182" i="35"/>
  <c r="X30" i="35"/>
  <c r="X29" i="35" s="1"/>
  <c r="X181" i="35" l="1"/>
  <c r="X157" i="35" s="1"/>
  <c r="X297" i="35" s="1"/>
  <c r="X33" i="35"/>
  <c r="X9" i="35" s="1"/>
  <c r="X138" i="35" s="1"/>
  <c r="K59" i="41" l="1"/>
  <c r="K57" i="41" s="1"/>
  <c r="K55" i="41" s="1"/>
  <c r="K53" i="41" s="1"/>
  <c r="K21" i="41"/>
  <c r="K19" i="41" s="1"/>
  <c r="K17" i="41" s="1"/>
  <c r="K15" i="41" s="1"/>
  <c r="F212" i="27"/>
  <c r="F215" i="27"/>
  <c r="F151" i="39" s="1"/>
  <c r="E210" i="27"/>
  <c r="F115" i="40"/>
  <c r="D2223" i="32"/>
  <c r="D2221" i="32" s="1"/>
  <c r="D2226" i="32" l="1"/>
  <c r="E2223" i="32" s="1"/>
  <c r="E2221" i="32" l="1"/>
  <c r="E2224" i="32"/>
  <c r="E2226" i="32"/>
  <c r="D1541" i="3" l="1"/>
  <c r="D1542" i="3"/>
  <c r="D2314" i="3"/>
  <c r="E2312" i="3" s="1"/>
  <c r="E2318" i="3" s="1"/>
  <c r="D346" i="3" l="1"/>
  <c r="D1918" i="3" l="1"/>
  <c r="E1916" i="3" s="1"/>
  <c r="D447" i="32" l="1"/>
  <c r="D445" i="32" s="1"/>
  <c r="D2430" i="3" l="1"/>
  <c r="E2428" i="3" s="1"/>
  <c r="E2434" i="3" s="1"/>
  <c r="D753" i="32" l="1"/>
  <c r="D1550" i="3"/>
  <c r="E184" i="27" s="1"/>
  <c r="C197" i="35"/>
  <c r="D193" i="35"/>
  <c r="F193" i="35"/>
  <c r="G193" i="35"/>
  <c r="H193" i="35"/>
  <c r="I193" i="35"/>
  <c r="J193" i="35"/>
  <c r="K193" i="35"/>
  <c r="M193" i="35"/>
  <c r="N193" i="35"/>
  <c r="O193" i="35"/>
  <c r="P193" i="35"/>
  <c r="Q193" i="35"/>
  <c r="R193" i="35"/>
  <c r="S193" i="35"/>
  <c r="T193" i="35"/>
  <c r="U193" i="35"/>
  <c r="D1498" i="32"/>
  <c r="D1497" i="32"/>
  <c r="E101" i="40" s="1"/>
  <c r="D1562" i="32"/>
  <c r="E178" i="40" s="1"/>
  <c r="D1554" i="32"/>
  <c r="D1523" i="32"/>
  <c r="E135" i="40" s="1"/>
  <c r="D1522" i="32"/>
  <c r="D1502" i="32"/>
  <c r="D1719" i="32"/>
  <c r="D1548" i="3"/>
  <c r="D43" i="3" l="1"/>
  <c r="D42" i="3" s="1"/>
  <c r="D1473" i="3"/>
  <c r="D486" i="3"/>
  <c r="D969" i="3"/>
  <c r="D968" i="3" s="1"/>
  <c r="D997" i="32"/>
  <c r="D990" i="32"/>
  <c r="D989" i="32" s="1"/>
  <c r="D721" i="3"/>
  <c r="E182" i="27" s="1"/>
  <c r="D1524" i="3"/>
  <c r="D1549" i="3"/>
  <c r="D1524" i="32"/>
  <c r="D1535" i="32"/>
  <c r="D104" i="27" l="1"/>
  <c r="H104" i="27" s="1"/>
  <c r="C249" i="35"/>
  <c r="D99" i="3" s="1"/>
  <c r="D185" i="27" s="1"/>
  <c r="C250" i="35"/>
  <c r="U294" i="35"/>
  <c r="U293" i="35" s="1"/>
  <c r="U291" i="35" s="1"/>
  <c r="U284" i="35"/>
  <c r="U275" i="35"/>
  <c r="U255" i="35"/>
  <c r="U253" i="35" s="1"/>
  <c r="U243" i="35"/>
  <c r="U239" i="35"/>
  <c r="U233" i="35"/>
  <c r="U230" i="35"/>
  <c r="U215" i="35"/>
  <c r="U212" i="35"/>
  <c r="U209" i="35"/>
  <c r="U205" i="35"/>
  <c r="U200" i="35"/>
  <c r="U196" i="35"/>
  <c r="U189" i="35"/>
  <c r="U181" i="35"/>
  <c r="U177" i="35"/>
  <c r="U170" i="35"/>
  <c r="U165" i="35"/>
  <c r="U159" i="35"/>
  <c r="U134" i="35"/>
  <c r="U132" i="35" s="1"/>
  <c r="U128" i="35"/>
  <c r="U126" i="35" s="1"/>
  <c r="U122" i="35"/>
  <c r="U118" i="35"/>
  <c r="U111" i="35"/>
  <c r="U101" i="35"/>
  <c r="U97" i="35"/>
  <c r="U92" i="35"/>
  <c r="U87" i="35"/>
  <c r="U81" i="35"/>
  <c r="U72" i="35"/>
  <c r="U62" i="35"/>
  <c r="U56" i="35"/>
  <c r="U49" i="35"/>
  <c r="U45" i="35"/>
  <c r="U41" i="35"/>
  <c r="U17" i="35"/>
  <c r="U11" i="35"/>
  <c r="U35" i="35" s="1"/>
  <c r="F209" i="27"/>
  <c r="F140" i="39" s="1"/>
  <c r="F201" i="27"/>
  <c r="G201" i="40"/>
  <c r="E201" i="40"/>
  <c r="D201" i="40"/>
  <c r="F202" i="40"/>
  <c r="F201" i="40" s="1"/>
  <c r="E109" i="40"/>
  <c r="D2206" i="3"/>
  <c r="D2210" i="3"/>
  <c r="D464" i="3"/>
  <c r="D468" i="3"/>
  <c r="D510" i="3"/>
  <c r="U39" i="35" l="1"/>
  <c r="U274" i="35"/>
  <c r="U272" i="35" s="1"/>
  <c r="U271" i="35" s="1"/>
  <c r="U187" i="35"/>
  <c r="U157" i="35"/>
  <c r="H202" i="40"/>
  <c r="H201" i="40" s="1"/>
  <c r="F53" i="39"/>
  <c r="U109" i="35"/>
  <c r="U228" i="35"/>
  <c r="U85" i="35"/>
  <c r="U25" i="35"/>
  <c r="U22" i="35" s="1"/>
  <c r="U30" i="35"/>
  <c r="U34" i="35"/>
  <c r="U36" i="35"/>
  <c r="U31" i="35"/>
  <c r="U33" i="35" l="1"/>
  <c r="U29" i="35"/>
  <c r="U9" i="35" s="1"/>
  <c r="U138" i="35" s="1"/>
  <c r="D485" i="3" l="1"/>
  <c r="D2396" i="32"/>
  <c r="D2394" i="32" s="1"/>
  <c r="D1168" i="32"/>
  <c r="D1024" i="32"/>
  <c r="D1099" i="32"/>
  <c r="D689" i="3"/>
  <c r="D722" i="3"/>
  <c r="D718" i="3"/>
  <c r="D710" i="3"/>
  <c r="D708" i="3"/>
  <c r="D697" i="3"/>
  <c r="E133" i="27" s="1"/>
  <c r="D692" i="3"/>
  <c r="D691" i="3" s="1"/>
  <c r="D847" i="3"/>
  <c r="E125" i="27" l="1"/>
  <c r="D1532" i="32"/>
  <c r="D1018" i="32"/>
  <c r="D1012" i="32"/>
  <c r="D1538" i="3"/>
  <c r="D1587" i="3"/>
  <c r="D1056" i="3" l="1"/>
  <c r="D1059" i="3"/>
  <c r="D2247" i="3"/>
  <c r="I587" i="32"/>
  <c r="E124" i="27"/>
  <c r="F124" i="27"/>
  <c r="G124" i="27"/>
  <c r="D57" i="3"/>
  <c r="D126" i="27" s="1"/>
  <c r="H126" i="27" s="1"/>
  <c r="D56" i="3"/>
  <c r="D125" i="27" s="1"/>
  <c r="H125" i="27" s="1"/>
  <c r="D132" i="32"/>
  <c r="V62" i="35"/>
  <c r="T62" i="35"/>
  <c r="S62" i="35"/>
  <c r="R62" i="35"/>
  <c r="Q62" i="35"/>
  <c r="P62" i="35"/>
  <c r="O62" i="35"/>
  <c r="N62" i="35"/>
  <c r="M62" i="35"/>
  <c r="K62" i="35"/>
  <c r="J62" i="35"/>
  <c r="I62" i="35"/>
  <c r="H62" i="35"/>
  <c r="G62" i="35"/>
  <c r="C207" i="35"/>
  <c r="V205" i="35"/>
  <c r="T205" i="35"/>
  <c r="S205" i="35"/>
  <c r="R205" i="35"/>
  <c r="Q205" i="35"/>
  <c r="P205" i="35"/>
  <c r="O205" i="35"/>
  <c r="N205" i="35"/>
  <c r="M205" i="35"/>
  <c r="K205" i="35"/>
  <c r="J205" i="35"/>
  <c r="I205" i="35"/>
  <c r="H205" i="35"/>
  <c r="G205" i="35"/>
  <c r="D1041" i="3" l="1"/>
  <c r="D973" i="3"/>
  <c r="D972" i="3" s="1"/>
  <c r="D124" i="27"/>
  <c r="H124" i="27"/>
  <c r="D1478" i="32" l="1"/>
  <c r="D721" i="32"/>
  <c r="D1257" i="3" l="1"/>
  <c r="D1254" i="3" s="1"/>
  <c r="D1262" i="3"/>
  <c r="D1263" i="3"/>
  <c r="D1266" i="3"/>
  <c r="D1267" i="3"/>
  <c r="D1268" i="3"/>
  <c r="D1273" i="3"/>
  <c r="D1279" i="3"/>
  <c r="D1285" i="3"/>
  <c r="D600" i="3"/>
  <c r="D604" i="3"/>
  <c r="D612" i="3" s="1"/>
  <c r="D622" i="3"/>
  <c r="D625" i="3"/>
  <c r="D628" i="3"/>
  <c r="D633" i="3"/>
  <c r="D411" i="3"/>
  <c r="D412" i="3"/>
  <c r="D415" i="3"/>
  <c r="D414" i="3" s="1"/>
  <c r="D418" i="3"/>
  <c r="D419" i="3"/>
  <c r="D421" i="3"/>
  <c r="D422" i="3"/>
  <c r="D437" i="3"/>
  <c r="D436" i="3" s="1"/>
  <c r="D440" i="3"/>
  <c r="D441" i="3"/>
  <c r="D442" i="3"/>
  <c r="D445" i="3"/>
  <c r="E138" i="27" s="1"/>
  <c r="D446" i="3"/>
  <c r="D447" i="3"/>
  <c r="D450" i="3"/>
  <c r="D449" i="3" s="1"/>
  <c r="D456" i="3"/>
  <c r="D457" i="3"/>
  <c r="D461" i="3"/>
  <c r="D462" i="3"/>
  <c r="D463" i="3"/>
  <c r="D465" i="3"/>
  <c r="E173" i="27" s="1"/>
  <c r="D469" i="3"/>
  <c r="D472" i="3"/>
  <c r="D473" i="3"/>
  <c r="D479" i="3"/>
  <c r="D478" i="3" s="1"/>
  <c r="D487" i="3"/>
  <c r="D488" i="3"/>
  <c r="D489" i="3"/>
  <c r="D492" i="3"/>
  <c r="D491" i="3" s="1"/>
  <c r="D289" i="3"/>
  <c r="D292" i="3"/>
  <c r="D304" i="3"/>
  <c r="D314" i="3"/>
  <c r="D317" i="3"/>
  <c r="D320" i="3"/>
  <c r="D326" i="3"/>
  <c r="D330" i="3"/>
  <c r="D335" i="3"/>
  <c r="D339" i="3"/>
  <c r="D353" i="3"/>
  <c r="D213" i="3"/>
  <c r="D217" i="3"/>
  <c r="D238" i="3"/>
  <c r="D241" i="3"/>
  <c r="D244" i="3"/>
  <c r="D250" i="3"/>
  <c r="D254" i="3"/>
  <c r="D257" i="3"/>
  <c r="D261" i="3"/>
  <c r="D266" i="3"/>
  <c r="D269" i="3"/>
  <c r="D275" i="3"/>
  <c r="D1856" i="3"/>
  <c r="D1877" i="3"/>
  <c r="D1881" i="3"/>
  <c r="D1903" i="3"/>
  <c r="D1909" i="3"/>
  <c r="D1912" i="3"/>
  <c r="D1933" i="3"/>
  <c r="D1947" i="3"/>
  <c r="D1953" i="3"/>
  <c r="D1950" i="3" s="1"/>
  <c r="D1958" i="3"/>
  <c r="D1959" i="3"/>
  <c r="D1962" i="3"/>
  <c r="D1963" i="3"/>
  <c r="D1964" i="3"/>
  <c r="D1969" i="3"/>
  <c r="D1973" i="3"/>
  <c r="D1978" i="3"/>
  <c r="D1984" i="3"/>
  <c r="D1991" i="3"/>
  <c r="D2005" i="3"/>
  <c r="D2022" i="3" s="1"/>
  <c r="D2027" i="3"/>
  <c r="D2034" i="3"/>
  <c r="D2038" i="3"/>
  <c r="D2043" i="3"/>
  <c r="D2050" i="3"/>
  <c r="D2064" i="3"/>
  <c r="D2070" i="3" s="1"/>
  <c r="D2067" i="3" s="1"/>
  <c r="D2086" i="3"/>
  <c r="D2089" i="3"/>
  <c r="D2095" i="3"/>
  <c r="D2099" i="3"/>
  <c r="D2104" i="3"/>
  <c r="D2108" i="3"/>
  <c r="D2116" i="3"/>
  <c r="D2130" i="3"/>
  <c r="D2151" i="3"/>
  <c r="D2157" i="3"/>
  <c r="D2154" i="3" s="1"/>
  <c r="D2162" i="3"/>
  <c r="D2163" i="3"/>
  <c r="D2166" i="3"/>
  <c r="D2167" i="3"/>
  <c r="D2168" i="3"/>
  <c r="D2173" i="3"/>
  <c r="D2176" i="3"/>
  <c r="D2182" i="3"/>
  <c r="D2187" i="3"/>
  <c r="D2193" i="3"/>
  <c r="D2197" i="3"/>
  <c r="D2218" i="3"/>
  <c r="D2232" i="3"/>
  <c r="D2238" i="3"/>
  <c r="D2235" i="3" s="1"/>
  <c r="D2243" i="3"/>
  <c r="D2244" i="3"/>
  <c r="D2248" i="3"/>
  <c r="D2249" i="3"/>
  <c r="D2254" i="3"/>
  <c r="D2257" i="3"/>
  <c r="D2260" i="3"/>
  <c r="D2267" i="3"/>
  <c r="D2272" i="3"/>
  <c r="D2278" i="3"/>
  <c r="D2282" i="3"/>
  <c r="D2291" i="3"/>
  <c r="D2294" i="3"/>
  <c r="D2300" i="3"/>
  <c r="D2336" i="3"/>
  <c r="D2335" i="3" s="1"/>
  <c r="D2339" i="3"/>
  <c r="D2340" i="3"/>
  <c r="D2342" i="3"/>
  <c r="D2343" i="3"/>
  <c r="D2358" i="3"/>
  <c r="D2357" i="3" s="1"/>
  <c r="D2361" i="3"/>
  <c r="D2363" i="3"/>
  <c r="D2375" i="3"/>
  <c r="D2383" i="3"/>
  <c r="D2382" i="3" s="1"/>
  <c r="D2394" i="3"/>
  <c r="D2341" i="3" s="1"/>
  <c r="D2397" i="3"/>
  <c r="D2346" i="3" s="1"/>
  <c r="D2398" i="3"/>
  <c r="D2347" i="3" s="1"/>
  <c r="D2400" i="3"/>
  <c r="D2351" i="3" s="1"/>
  <c r="D2401" i="3"/>
  <c r="D2352" i="3" s="1"/>
  <c r="D2417" i="3"/>
  <c r="D2446" i="3"/>
  <c r="D2452" i="3"/>
  <c r="D2458" i="3"/>
  <c r="D2475" i="3"/>
  <c r="D2481" i="3"/>
  <c r="D2515" i="3"/>
  <c r="D2521" i="3"/>
  <c r="D1063" i="3"/>
  <c r="D1062" i="3"/>
  <c r="D1061" i="3"/>
  <c r="D1060" i="3"/>
  <c r="D307" i="3" l="1"/>
  <c r="D308" i="3"/>
  <c r="D617" i="3"/>
  <c r="D616" i="3"/>
  <c r="D615" i="3"/>
  <c r="D606" i="3"/>
  <c r="D603" i="3" s="1"/>
  <c r="D1887" i="3"/>
  <c r="D1884" i="3" s="1"/>
  <c r="D2081" i="3"/>
  <c r="D611" i="3"/>
  <c r="D610" i="3" s="1"/>
  <c r="D1261" i="3"/>
  <c r="D1265" i="3"/>
  <c r="D2242" i="3"/>
  <c r="D222" i="3"/>
  <c r="D220" i="3" s="1"/>
  <c r="D2080" i="3"/>
  <c r="D1898" i="3"/>
  <c r="D309" i="3"/>
  <c r="D227" i="3"/>
  <c r="D1957" i="3"/>
  <c r="D1897" i="3"/>
  <c r="D1893" i="3"/>
  <c r="D233" i="3"/>
  <c r="D2165" i="3"/>
  <c r="D2360" i="3"/>
  <c r="D2338" i="3"/>
  <c r="D1892" i="3"/>
  <c r="D232" i="3"/>
  <c r="D2161" i="3"/>
  <c r="D228" i="3"/>
  <c r="D2246" i="3"/>
  <c r="D1896" i="3"/>
  <c r="D2345" i="3"/>
  <c r="D1961" i="3"/>
  <c r="D231" i="3"/>
  <c r="D410" i="3"/>
  <c r="D467" i="3"/>
  <c r="D484" i="3"/>
  <c r="D455" i="3"/>
  <c r="D460" i="3"/>
  <c r="D471" i="3"/>
  <c r="D444" i="3"/>
  <c r="D439" i="3"/>
  <c r="D303" i="3"/>
  <c r="D302" i="3" s="1"/>
  <c r="D298" i="3"/>
  <c r="D295" i="3" s="1"/>
  <c r="D2017" i="3"/>
  <c r="D2020" i="3"/>
  <c r="D2016" i="3"/>
  <c r="D2075" i="3"/>
  <c r="D2021" i="3"/>
  <c r="D2076" i="3"/>
  <c r="D2399" i="3"/>
  <c r="D2011" i="3"/>
  <c r="D2008" i="3" s="1"/>
  <c r="D2079" i="3"/>
  <c r="D614" i="3" l="1"/>
  <c r="D306" i="3"/>
  <c r="D2078" i="3"/>
  <c r="D2350" i="3"/>
  <c r="D2349" i="3" s="1"/>
  <c r="D2015" i="3"/>
  <c r="D226" i="3"/>
  <c r="D1895" i="3"/>
  <c r="D230" i="3"/>
  <c r="D1891" i="3"/>
  <c r="D2074" i="3"/>
  <c r="D2019" i="3"/>
  <c r="E211" i="3" l="1"/>
  <c r="D1117" i="32" l="1"/>
  <c r="D1116" i="32"/>
  <c r="D501" i="32"/>
  <c r="D964" i="32"/>
  <c r="D497" i="32"/>
  <c r="D238" i="32"/>
  <c r="D1120" i="32"/>
  <c r="D1119" i="32"/>
  <c r="D1118" i="32"/>
  <c r="D506" i="32"/>
  <c r="D505" i="32"/>
  <c r="D504" i="32"/>
  <c r="D500" i="32"/>
  <c r="D1786" i="3"/>
  <c r="D1791" i="3"/>
  <c r="D1667" i="3"/>
  <c r="D1674" i="3"/>
  <c r="D1671" i="3"/>
  <c r="D1670" i="3"/>
  <c r="D565" i="3"/>
  <c r="D420" i="3" s="1"/>
  <c r="D417" i="3" s="1"/>
  <c r="D568" i="3"/>
  <c r="D961" i="32" l="1"/>
  <c r="E78" i="40"/>
  <c r="D1795" i="3"/>
  <c r="D1792" i="3"/>
  <c r="D1673" i="3"/>
  <c r="D1672" i="3"/>
  <c r="D1684" i="3" s="1"/>
  <c r="D572" i="3"/>
  <c r="D570" i="3"/>
  <c r="D571" i="3"/>
  <c r="D569" i="3"/>
  <c r="D513" i="3"/>
  <c r="D514" i="3"/>
  <c r="D2251" i="32"/>
  <c r="D716" i="32"/>
  <c r="C160" i="35"/>
  <c r="A3" i="41"/>
  <c r="A152" i="35"/>
  <c r="J159" i="35"/>
  <c r="D1269" i="32"/>
  <c r="D1267" i="32"/>
  <c r="A3" i="27"/>
  <c r="D743" i="3" l="1"/>
  <c r="D742" i="3" s="1"/>
  <c r="D746" i="3"/>
  <c r="D745" i="3" s="1"/>
  <c r="F221" i="27"/>
  <c r="F220" i="27" s="1"/>
  <c r="F224" i="27"/>
  <c r="F231" i="27"/>
  <c r="F230" i="27" s="1"/>
  <c r="F236" i="27"/>
  <c r="F235" i="27" s="1"/>
  <c r="E2216" i="3"/>
  <c r="D1467" i="3"/>
  <c r="D1470" i="3"/>
  <c r="D1472" i="3"/>
  <c r="D1476" i="3"/>
  <c r="D1477" i="3"/>
  <c r="D1479" i="3"/>
  <c r="D1480" i="3"/>
  <c r="D1495" i="3"/>
  <c r="D1494" i="3" s="1"/>
  <c r="D1499" i="3"/>
  <c r="D1501" i="3"/>
  <c r="E105" i="27" s="1"/>
  <c r="D1504" i="3"/>
  <c r="D1503" i="3" s="1"/>
  <c r="D1507" i="3"/>
  <c r="E116" i="27" s="1"/>
  <c r="D1508" i="3"/>
  <c r="D1510" i="3"/>
  <c r="D1513" i="3"/>
  <c r="D1518" i="3"/>
  <c r="D1516" i="3" s="1"/>
  <c r="D1521" i="3"/>
  <c r="D1522" i="3"/>
  <c r="D1530" i="3"/>
  <c r="D1531" i="3"/>
  <c r="D1532" i="3"/>
  <c r="D1535" i="3"/>
  <c r="D1536" i="3"/>
  <c r="D1537" i="3"/>
  <c r="D1546" i="3"/>
  <c r="D1547" i="3"/>
  <c r="D1551" i="3"/>
  <c r="D1552" i="3"/>
  <c r="D1558" i="3"/>
  <c r="D1559" i="3"/>
  <c r="D1560" i="3"/>
  <c r="D1563" i="3"/>
  <c r="D1564" i="3"/>
  <c r="D1571" i="3"/>
  <c r="D1570" i="3" s="1"/>
  <c r="D1569" i="3" s="1"/>
  <c r="E1567" i="3" s="1"/>
  <c r="D1173" i="3"/>
  <c r="D1177" i="3"/>
  <c r="D1185" i="3"/>
  <c r="D1186" i="3"/>
  <c r="D1189" i="3"/>
  <c r="D1190" i="3"/>
  <c r="D1191" i="3"/>
  <c r="D1196" i="3"/>
  <c r="D1200" i="3"/>
  <c r="D1203" i="3"/>
  <c r="D1206" i="3"/>
  <c r="D1212" i="3"/>
  <c r="D1215" i="3"/>
  <c r="D1218" i="3"/>
  <c r="D1225" i="3"/>
  <c r="D1231" i="3"/>
  <c r="D1234" i="3"/>
  <c r="D1240" i="3"/>
  <c r="D941" i="3"/>
  <c r="D942" i="3"/>
  <c r="D944" i="3"/>
  <c r="D960" i="3"/>
  <c r="D959" i="3" s="1"/>
  <c r="D963" i="3"/>
  <c r="D962" i="3" s="1"/>
  <c r="D966" i="3"/>
  <c r="D965" i="3" s="1"/>
  <c r="D977" i="3"/>
  <c r="D976" i="3" s="1"/>
  <c r="D983" i="3"/>
  <c r="D985" i="3"/>
  <c r="D989" i="3"/>
  <c r="D990" i="3"/>
  <c r="D997" i="3"/>
  <c r="E228" i="27" s="1"/>
  <c r="D13" i="3"/>
  <c r="D1226" i="32"/>
  <c r="D1229" i="32"/>
  <c r="D1234" i="32"/>
  <c r="D1238" i="32"/>
  <c r="D1246" i="32"/>
  <c r="D1249" i="32"/>
  <c r="D1252" i="32"/>
  <c r="D1258" i="32"/>
  <c r="D1262" i="32"/>
  <c r="D1275" i="32"/>
  <c r="D1273" i="32" s="1"/>
  <c r="D959" i="32"/>
  <c r="D958" i="32" s="1"/>
  <c r="D962" i="32"/>
  <c r="D979" i="32"/>
  <c r="D978" i="32" s="1"/>
  <c r="D982" i="32"/>
  <c r="D983" i="32"/>
  <c r="D986" i="32"/>
  <c r="D985" i="32" s="1"/>
  <c r="D993" i="32"/>
  <c r="D992" i="32" s="1"/>
  <c r="D995" i="32"/>
  <c r="D1001" i="32"/>
  <c r="D1000" i="32" s="1"/>
  <c r="D1006" i="32"/>
  <c r="D1010" i="32"/>
  <c r="D1017" i="32"/>
  <c r="D1015" i="32" s="1"/>
  <c r="D1023" i="32"/>
  <c r="D715" i="32"/>
  <c r="D719" i="32"/>
  <c r="D720" i="32"/>
  <c r="D736" i="32"/>
  <c r="D737" i="32"/>
  <c r="D740" i="32"/>
  <c r="D741" i="32"/>
  <c r="D742" i="32"/>
  <c r="D745" i="32"/>
  <c r="D746" i="32"/>
  <c r="D747" i="32"/>
  <c r="D750" i="32"/>
  <c r="D749" i="32" s="1"/>
  <c r="D754" i="32"/>
  <c r="D752" i="32" s="1"/>
  <c r="D757" i="32"/>
  <c r="E132" i="40" s="1"/>
  <c r="D758" i="32"/>
  <c r="D759" i="32"/>
  <c r="D765" i="32"/>
  <c r="D766" i="32"/>
  <c r="D767" i="32"/>
  <c r="D769" i="32"/>
  <c r="D773" i="32"/>
  <c r="D774" i="32"/>
  <c r="D775" i="32"/>
  <c r="D776" i="32"/>
  <c r="D777" i="32"/>
  <c r="D780" i="32"/>
  <c r="D779" i="32" s="1"/>
  <c r="D783" i="32"/>
  <c r="D784" i="32"/>
  <c r="D785" i="32"/>
  <c r="D786" i="32"/>
  <c r="D787" i="32"/>
  <c r="D793" i="32"/>
  <c r="D794" i="32"/>
  <c r="D795" i="32"/>
  <c r="D796" i="32"/>
  <c r="D799" i="32"/>
  <c r="D800" i="32"/>
  <c r="D805" i="32"/>
  <c r="D804" i="32" s="1"/>
  <c r="D802" i="32" s="1"/>
  <c r="E79" i="40"/>
  <c r="D672" i="32"/>
  <c r="D675" i="32"/>
  <c r="D681" i="32"/>
  <c r="D685" i="32"/>
  <c r="D693" i="32"/>
  <c r="D691" i="32" s="1"/>
  <c r="D699" i="32"/>
  <c r="D697" i="32" s="1"/>
  <c r="D616" i="32"/>
  <c r="D635" i="32"/>
  <c r="D658" i="32"/>
  <c r="F76" i="40"/>
  <c r="D996" i="3" l="1"/>
  <c r="D1545" i="3"/>
  <c r="D1469" i="3"/>
  <c r="E72" i="27"/>
  <c r="E957" i="3"/>
  <c r="D982" i="3"/>
  <c r="E164" i="27"/>
  <c r="H164" i="27" s="1"/>
  <c r="D1022" i="32"/>
  <c r="D1020" i="32" s="1"/>
  <c r="D1534" i="3"/>
  <c r="D718" i="32"/>
  <c r="D1540" i="3"/>
  <c r="D1529" i="3"/>
  <c r="D1188" i="3"/>
  <c r="D1506" i="3"/>
  <c r="D988" i="3"/>
  <c r="D1557" i="3"/>
  <c r="D1520" i="3"/>
  <c r="D1562" i="3"/>
  <c r="D1498" i="3"/>
  <c r="D1466" i="3"/>
  <c r="D1184" i="3"/>
  <c r="D670" i="32"/>
  <c r="D702" i="32" s="1"/>
  <c r="D739" i="32"/>
  <c r="D782" i="32"/>
  <c r="D798" i="32"/>
  <c r="D1009" i="32"/>
  <c r="D1004" i="32" s="1"/>
  <c r="D981" i="32"/>
  <c r="D976" i="32" s="1"/>
  <c r="D764" i="32"/>
  <c r="D744" i="32"/>
  <c r="D772" i="32"/>
  <c r="D756" i="32"/>
  <c r="D1244" i="32"/>
  <c r="D1256" i="32"/>
  <c r="D792" i="32"/>
  <c r="D735" i="32"/>
  <c r="D1224" i="32"/>
  <c r="E740" i="3"/>
  <c r="E1945" i="3"/>
  <c r="D724" i="32"/>
  <c r="D1553" i="32"/>
  <c r="D1552" i="32" s="1"/>
  <c r="D790" i="32" l="1"/>
  <c r="E1171" i="3"/>
  <c r="D762" i="32"/>
  <c r="D1279" i="32"/>
  <c r="E1270" i="32" s="1"/>
  <c r="D733" i="32"/>
  <c r="E1267" i="32" l="1"/>
  <c r="E1269" i="32"/>
  <c r="E1232" i="32"/>
  <c r="D1564" i="32"/>
  <c r="D1508" i="32"/>
  <c r="D1560" i="32"/>
  <c r="G160" i="40"/>
  <c r="F154" i="40"/>
  <c r="G154" i="40"/>
  <c r="D154" i="40"/>
  <c r="D1541" i="32"/>
  <c r="E158" i="40" s="1"/>
  <c r="H158" i="40" s="1"/>
  <c r="D1547" i="32"/>
  <c r="D1570" i="32"/>
  <c r="D967" i="32"/>
  <c r="D2252" i="32"/>
  <c r="F78" i="40" s="1"/>
  <c r="E1965" i="32"/>
  <c r="E1966" i="32"/>
  <c r="E163" i="40" l="1"/>
  <c r="H163" i="40" s="1"/>
  <c r="D973" i="32"/>
  <c r="D972" i="32"/>
  <c r="D971" i="32"/>
  <c r="D968" i="32"/>
  <c r="D966" i="32" s="1"/>
  <c r="D730" i="32"/>
  <c r="D729" i="32"/>
  <c r="D728" i="32"/>
  <c r="D725" i="32"/>
  <c r="D723" i="32" s="1"/>
  <c r="D970" i="32" l="1"/>
  <c r="D727" i="32"/>
  <c r="D1964" i="32"/>
  <c r="D517" i="3" l="1"/>
  <c r="D516" i="3"/>
  <c r="D515" i="3"/>
  <c r="D535" i="3" s="1"/>
  <c r="D2142" i="32"/>
  <c r="D2140" i="32" s="1"/>
  <c r="D200" i="32"/>
  <c r="D199" i="32" s="1"/>
  <c r="D1697" i="3"/>
  <c r="D912" i="3"/>
  <c r="D813" i="3"/>
  <c r="D1636" i="3"/>
  <c r="D215" i="40"/>
  <c r="G215" i="40"/>
  <c r="F215" i="40"/>
  <c r="D571" i="32"/>
  <c r="D551" i="3"/>
  <c r="D550" i="3"/>
  <c r="D547" i="3"/>
  <c r="D425" i="3" s="1"/>
  <c r="D549" i="3"/>
  <c r="D548" i="3"/>
  <c r="D426" i="3" s="1"/>
  <c r="D1590" i="3"/>
  <c r="D1638" i="3"/>
  <c r="D1637" i="3"/>
  <c r="D1635" i="3"/>
  <c r="D1634" i="3"/>
  <c r="D1594" i="3"/>
  <c r="D1593" i="3"/>
  <c r="D1592" i="3"/>
  <c r="D1076" i="3"/>
  <c r="D938" i="3"/>
  <c r="D937" i="3" s="1"/>
  <c r="F99" i="27"/>
  <c r="F199" i="40"/>
  <c r="E197" i="40"/>
  <c r="D429" i="3" l="1"/>
  <c r="D424" i="3"/>
  <c r="D431" i="3"/>
  <c r="D430" i="3"/>
  <c r="D568" i="32"/>
  <c r="E216" i="40"/>
  <c r="E215" i="40" s="1"/>
  <c r="D556" i="3"/>
  <c r="D570" i="32"/>
  <c r="E2456" i="3"/>
  <c r="D1858" i="32"/>
  <c r="D1802" i="3"/>
  <c r="E1800" i="3" s="1"/>
  <c r="D1353" i="32"/>
  <c r="D1350" i="32"/>
  <c r="D1023" i="3"/>
  <c r="D952" i="3" s="1"/>
  <c r="D1025" i="3"/>
  <c r="D954" i="3" s="1"/>
  <c r="D1024" i="3"/>
  <c r="D953" i="3" s="1"/>
  <c r="D1022" i="3"/>
  <c r="D949" i="3" s="1"/>
  <c r="D1021" i="3"/>
  <c r="D948" i="3" s="1"/>
  <c r="D1020" i="3"/>
  <c r="D428" i="3" l="1"/>
  <c r="D947" i="3"/>
  <c r="D951" i="3"/>
  <c r="H216" i="40"/>
  <c r="H215" i="40" s="1"/>
  <c r="D1031" i="3"/>
  <c r="D1445" i="3" l="1"/>
  <c r="E96" i="40"/>
  <c r="D1435" i="32"/>
  <c r="D1432" i="32"/>
  <c r="D1013" i="3" l="1"/>
  <c r="M25" i="41"/>
  <c r="F210" i="27"/>
  <c r="F165" i="40" l="1"/>
  <c r="F196" i="40"/>
  <c r="E1931" i="3"/>
  <c r="E1937" i="3" s="1"/>
  <c r="D1544" i="32" l="1"/>
  <c r="D730" i="3"/>
  <c r="D1571" i="32"/>
  <c r="I2563" i="3"/>
  <c r="D2149" i="32"/>
  <c r="D97" i="35"/>
  <c r="F97" i="35"/>
  <c r="G97" i="35"/>
  <c r="H97" i="35"/>
  <c r="I97" i="35"/>
  <c r="J97" i="35"/>
  <c r="K97" i="35"/>
  <c r="M97" i="35"/>
  <c r="N97" i="35"/>
  <c r="O97" i="35"/>
  <c r="P97" i="35"/>
  <c r="Q97" i="35"/>
  <c r="R97" i="35"/>
  <c r="S97" i="35"/>
  <c r="T97" i="35"/>
  <c r="V97" i="35"/>
  <c r="W97" i="35"/>
  <c r="D2147" i="32" l="1"/>
  <c r="E44" i="43"/>
  <c r="E33" i="43"/>
  <c r="E32" i="43"/>
  <c r="E10" i="43"/>
  <c r="E9" i="43"/>
  <c r="M63" i="41"/>
  <c r="M61" i="41"/>
  <c r="M60" i="41"/>
  <c r="L59" i="41"/>
  <c r="L57" i="41" s="1"/>
  <c r="L55" i="41" s="1"/>
  <c r="L53" i="41" s="1"/>
  <c r="J59" i="41"/>
  <c r="J57" i="41" s="1"/>
  <c r="J55" i="41" s="1"/>
  <c r="J53" i="41" s="1"/>
  <c r="I59" i="41"/>
  <c r="I57" i="41" s="1"/>
  <c r="I55" i="41" s="1"/>
  <c r="I53" i="41" s="1"/>
  <c r="H59" i="41"/>
  <c r="H57" i="41" s="1"/>
  <c r="H55" i="41" s="1"/>
  <c r="H53" i="41" s="1"/>
  <c r="G59" i="41"/>
  <c r="G57" i="41" s="1"/>
  <c r="G55" i="41" s="1"/>
  <c r="G53" i="41" s="1"/>
  <c r="F59" i="41"/>
  <c r="F57" i="41" s="1"/>
  <c r="F55" i="41" s="1"/>
  <c r="F53" i="41" s="1"/>
  <c r="E59" i="41"/>
  <c r="E57" i="41" s="1"/>
  <c r="E55" i="41" s="1"/>
  <c r="E53" i="41" s="1"/>
  <c r="D59" i="41"/>
  <c r="D57" i="41" s="1"/>
  <c r="D55" i="41" s="1"/>
  <c r="D53" i="41" s="1"/>
  <c r="A41" i="41"/>
  <c r="M23" i="41"/>
  <c r="M22" i="41"/>
  <c r="L21" i="41"/>
  <c r="L19" i="41" s="1"/>
  <c r="L17" i="41" s="1"/>
  <c r="L15" i="41" s="1"/>
  <c r="J21" i="41"/>
  <c r="J19" i="41" s="1"/>
  <c r="J17" i="41" s="1"/>
  <c r="J15" i="41" s="1"/>
  <c r="I21" i="41"/>
  <c r="I19" i="41" s="1"/>
  <c r="I17" i="41" s="1"/>
  <c r="I15" i="41" s="1"/>
  <c r="H21" i="41"/>
  <c r="H19" i="41" s="1"/>
  <c r="H17" i="41" s="1"/>
  <c r="H15" i="41" s="1"/>
  <c r="G21" i="41"/>
  <c r="G19" i="41" s="1"/>
  <c r="G17" i="41" s="1"/>
  <c r="G15" i="41" s="1"/>
  <c r="F21" i="41"/>
  <c r="F19" i="41" s="1"/>
  <c r="F17" i="41" s="1"/>
  <c r="F15" i="41" s="1"/>
  <c r="E21" i="41"/>
  <c r="E19" i="41" s="1"/>
  <c r="E17" i="41" s="1"/>
  <c r="E15" i="41" s="1"/>
  <c r="D21" i="41"/>
  <c r="C295" i="35"/>
  <c r="D136" i="3" s="1"/>
  <c r="D135" i="3" s="1"/>
  <c r="D134" i="3" s="1"/>
  <c r="Y294" i="35"/>
  <c r="Y293" i="35" s="1"/>
  <c r="Y291" i="35" s="1"/>
  <c r="W294" i="35"/>
  <c r="W293" i="35" s="1"/>
  <c r="W291" i="35" s="1"/>
  <c r="V294" i="35"/>
  <c r="V293" i="35" s="1"/>
  <c r="V291" i="35" s="1"/>
  <c r="T294" i="35"/>
  <c r="T293" i="35" s="1"/>
  <c r="T291" i="35" s="1"/>
  <c r="S294" i="35"/>
  <c r="S293" i="35" s="1"/>
  <c r="S291" i="35" s="1"/>
  <c r="R294" i="35"/>
  <c r="R293" i="35" s="1"/>
  <c r="R291" i="35" s="1"/>
  <c r="Q294" i="35"/>
  <c r="Q293" i="35" s="1"/>
  <c r="Q291" i="35" s="1"/>
  <c r="P294" i="35"/>
  <c r="P293" i="35" s="1"/>
  <c r="P291" i="35" s="1"/>
  <c r="O294" i="35"/>
  <c r="O293" i="35" s="1"/>
  <c r="O291" i="35" s="1"/>
  <c r="K294" i="35"/>
  <c r="K293" i="35" s="1"/>
  <c r="K291" i="35" s="1"/>
  <c r="J294" i="35"/>
  <c r="J293" i="35" s="1"/>
  <c r="J291" i="35" s="1"/>
  <c r="I294" i="35"/>
  <c r="I293" i="35" s="1"/>
  <c r="I291" i="35" s="1"/>
  <c r="H294" i="35"/>
  <c r="H293" i="35" s="1"/>
  <c r="H291" i="35" s="1"/>
  <c r="G294" i="35"/>
  <c r="G293" i="35" s="1"/>
  <c r="G291" i="35" s="1"/>
  <c r="F294" i="35"/>
  <c r="F293" i="35" s="1"/>
  <c r="F291" i="35" s="1"/>
  <c r="D294" i="35"/>
  <c r="D293" i="35" s="1"/>
  <c r="D291" i="35" s="1"/>
  <c r="N293" i="35"/>
  <c r="N291" i="35" s="1"/>
  <c r="M293" i="35"/>
  <c r="M291" i="35" s="1"/>
  <c r="W288" i="35"/>
  <c r="V288" i="35"/>
  <c r="Y287" i="35"/>
  <c r="C285" i="35"/>
  <c r="C284" i="35" s="1"/>
  <c r="Y284" i="35"/>
  <c r="W284" i="35"/>
  <c r="V284" i="35"/>
  <c r="T284" i="35"/>
  <c r="S284" i="35"/>
  <c r="R284" i="35"/>
  <c r="Q284" i="35"/>
  <c r="P284" i="35"/>
  <c r="O284" i="35"/>
  <c r="N284" i="35"/>
  <c r="M284" i="35"/>
  <c r="K284" i="35"/>
  <c r="J284" i="35"/>
  <c r="I284" i="35"/>
  <c r="H284" i="35"/>
  <c r="G284" i="35"/>
  <c r="F284" i="35"/>
  <c r="D284" i="35"/>
  <c r="C283" i="35"/>
  <c r="C282" i="35"/>
  <c r="C281" i="35"/>
  <c r="C280" i="35"/>
  <c r="C279" i="35"/>
  <c r="C278" i="35"/>
  <c r="C277" i="35"/>
  <c r="D126" i="3" s="1"/>
  <c r="D125" i="3" s="1"/>
  <c r="D124" i="3" s="1"/>
  <c r="C276" i="35"/>
  <c r="Y275" i="35"/>
  <c r="W275" i="35"/>
  <c r="V275" i="35"/>
  <c r="T275" i="35"/>
  <c r="S275" i="35"/>
  <c r="R275" i="35"/>
  <c r="Q275" i="35"/>
  <c r="P275" i="35"/>
  <c r="O275" i="35"/>
  <c r="N275" i="35"/>
  <c r="M275" i="35"/>
  <c r="K275" i="35"/>
  <c r="J275" i="35"/>
  <c r="I275" i="35"/>
  <c r="H275" i="35"/>
  <c r="G275" i="35"/>
  <c r="F275" i="35"/>
  <c r="D275" i="35"/>
  <c r="F272" i="35"/>
  <c r="F271" i="35" s="1"/>
  <c r="D272" i="35"/>
  <c r="D271" i="35" s="1"/>
  <c r="Q271" i="35"/>
  <c r="O271" i="35"/>
  <c r="G271" i="35"/>
  <c r="C266" i="35"/>
  <c r="Q265" i="35"/>
  <c r="P265" i="35"/>
  <c r="O265" i="35"/>
  <c r="N265" i="35"/>
  <c r="M265" i="35"/>
  <c r="K265" i="35"/>
  <c r="J265" i="35"/>
  <c r="I265" i="35"/>
  <c r="H265" i="35"/>
  <c r="G265" i="35"/>
  <c r="F265" i="35"/>
  <c r="D265" i="35"/>
  <c r="C260" i="35"/>
  <c r="D110" i="3" s="1"/>
  <c r="D206" i="27" s="1"/>
  <c r="C259" i="35"/>
  <c r="C258" i="35"/>
  <c r="C257" i="35"/>
  <c r="C256" i="35"/>
  <c r="Y255" i="35"/>
  <c r="Y253" i="35" s="1"/>
  <c r="W255" i="35"/>
  <c r="W253" i="35" s="1"/>
  <c r="V255" i="35"/>
  <c r="V253" i="35" s="1"/>
  <c r="T255" i="35"/>
  <c r="T253" i="35" s="1"/>
  <c r="S255" i="35"/>
  <c r="S253" i="35" s="1"/>
  <c r="R255" i="35"/>
  <c r="R253" i="35" s="1"/>
  <c r="Q255" i="35"/>
  <c r="P255" i="35"/>
  <c r="O255" i="35"/>
  <c r="N255" i="35"/>
  <c r="M255" i="35"/>
  <c r="K255" i="35"/>
  <c r="J255" i="35"/>
  <c r="I255" i="35"/>
  <c r="H255" i="35"/>
  <c r="G255" i="35"/>
  <c r="F255" i="35"/>
  <c r="D100" i="3"/>
  <c r="D187" i="27" s="1"/>
  <c r="C248" i="35"/>
  <c r="D98" i="3" s="1"/>
  <c r="D184" i="27" s="1"/>
  <c r="C247" i="35"/>
  <c r="C246" i="35"/>
  <c r="C245" i="35"/>
  <c r="D95" i="3" s="1"/>
  <c r="C244" i="35"/>
  <c r="Y243" i="35"/>
  <c r="W243" i="35"/>
  <c r="V243" i="35"/>
  <c r="T243" i="35"/>
  <c r="S243" i="35"/>
  <c r="R243" i="35"/>
  <c r="Q243" i="35"/>
  <c r="P243" i="35"/>
  <c r="O243" i="35"/>
  <c r="N243" i="35"/>
  <c r="M243" i="35"/>
  <c r="K243" i="35"/>
  <c r="J243" i="35"/>
  <c r="I243" i="35"/>
  <c r="H243" i="35"/>
  <c r="G243" i="35"/>
  <c r="F243" i="35"/>
  <c r="D243" i="35"/>
  <c r="C241" i="35"/>
  <c r="D90" i="3" s="1"/>
  <c r="D177" i="27" s="1"/>
  <c r="C240" i="35"/>
  <c r="Y239" i="35"/>
  <c r="W239" i="35"/>
  <c r="V239" i="35"/>
  <c r="T239" i="35"/>
  <c r="S239" i="35"/>
  <c r="R239" i="35"/>
  <c r="Q239" i="35"/>
  <c r="P239" i="35"/>
  <c r="O239" i="35"/>
  <c r="N239" i="35"/>
  <c r="M239" i="35"/>
  <c r="K239" i="35"/>
  <c r="J239" i="35"/>
  <c r="I239" i="35"/>
  <c r="H239" i="35"/>
  <c r="G239" i="35"/>
  <c r="F239" i="35"/>
  <c r="D239" i="35"/>
  <c r="C237" i="35"/>
  <c r="C236" i="35"/>
  <c r="C235" i="35"/>
  <c r="D84" i="3" s="1"/>
  <c r="D170" i="27" s="1"/>
  <c r="C234" i="35"/>
  <c r="D83" i="3" s="1"/>
  <c r="D168" i="27" s="1"/>
  <c r="Y233" i="35"/>
  <c r="W233" i="35"/>
  <c r="V233" i="35"/>
  <c r="T233" i="35"/>
  <c r="S233" i="35"/>
  <c r="R233" i="35"/>
  <c r="Q233" i="35"/>
  <c r="P233" i="35"/>
  <c r="O233" i="35"/>
  <c r="N233" i="35"/>
  <c r="M233" i="35"/>
  <c r="K233" i="35"/>
  <c r="J233" i="35"/>
  <c r="I233" i="35"/>
  <c r="H233" i="35"/>
  <c r="G233" i="35"/>
  <c r="F233" i="35"/>
  <c r="D233" i="35"/>
  <c r="J232" i="35"/>
  <c r="C231" i="35"/>
  <c r="Y230" i="35"/>
  <c r="W230" i="35"/>
  <c r="V230" i="35"/>
  <c r="T230" i="35"/>
  <c r="S230" i="35"/>
  <c r="R230" i="35"/>
  <c r="Q230" i="35"/>
  <c r="P230" i="35"/>
  <c r="O230" i="35"/>
  <c r="N230" i="35"/>
  <c r="M230" i="35"/>
  <c r="K230" i="35"/>
  <c r="J230" i="35"/>
  <c r="I230" i="35"/>
  <c r="H230" i="35"/>
  <c r="G230" i="35"/>
  <c r="F230" i="35"/>
  <c r="D230" i="35"/>
  <c r="C225" i="35"/>
  <c r="D74" i="3" s="1"/>
  <c r="D73" i="3" s="1"/>
  <c r="G224" i="35"/>
  <c r="C224" i="35" s="1"/>
  <c r="C221" i="35"/>
  <c r="D71" i="3" s="1"/>
  <c r="D143" i="27" s="1"/>
  <c r="C220" i="35"/>
  <c r="C219" i="35"/>
  <c r="D69" i="3" s="1"/>
  <c r="D141" i="27" s="1"/>
  <c r="C218" i="35"/>
  <c r="C217" i="35"/>
  <c r="C216" i="35"/>
  <c r="D66" i="3" s="1"/>
  <c r="Y215" i="35"/>
  <c r="W215" i="35"/>
  <c r="V215" i="35"/>
  <c r="T215" i="35"/>
  <c r="S215" i="35"/>
  <c r="R215" i="35"/>
  <c r="Q215" i="35"/>
  <c r="P215" i="35"/>
  <c r="O215" i="35"/>
  <c r="N215" i="35"/>
  <c r="M215" i="35"/>
  <c r="K215" i="35"/>
  <c r="J215" i="35"/>
  <c r="I215" i="35"/>
  <c r="H215" i="35"/>
  <c r="G215" i="35"/>
  <c r="F215" i="35"/>
  <c r="D215" i="35"/>
  <c r="C213" i="35"/>
  <c r="Y212" i="35"/>
  <c r="W212" i="35"/>
  <c r="V212" i="35"/>
  <c r="T212" i="35"/>
  <c r="S212" i="35"/>
  <c r="R212" i="35"/>
  <c r="Q212" i="35"/>
  <c r="P212" i="35"/>
  <c r="O212" i="35"/>
  <c r="N212" i="35"/>
  <c r="M212" i="35"/>
  <c r="K212" i="35"/>
  <c r="J212" i="35"/>
  <c r="I212" i="35"/>
  <c r="H212" i="35"/>
  <c r="G212" i="35"/>
  <c r="F212" i="35"/>
  <c r="D212" i="35"/>
  <c r="P210" i="35"/>
  <c r="P209" i="35" s="1"/>
  <c r="W209" i="35"/>
  <c r="V209" i="35"/>
  <c r="T209" i="35"/>
  <c r="S209" i="35"/>
  <c r="R209" i="35"/>
  <c r="Q209" i="35"/>
  <c r="O209" i="35"/>
  <c r="N209" i="35"/>
  <c r="M209" i="35"/>
  <c r="K209" i="35"/>
  <c r="J209" i="35"/>
  <c r="I209" i="35"/>
  <c r="H209" i="35"/>
  <c r="G209" i="35"/>
  <c r="C203" i="35"/>
  <c r="D53" i="3" s="1"/>
  <c r="D121" i="27" s="1"/>
  <c r="C202" i="35"/>
  <c r="D52" i="3" s="1"/>
  <c r="D120" i="27" s="1"/>
  <c r="H120" i="27" s="1"/>
  <c r="Y201" i="35"/>
  <c r="Y200" i="35" s="1"/>
  <c r="F201" i="35"/>
  <c r="F200" i="35" s="1"/>
  <c r="D201" i="35"/>
  <c r="D200" i="35" s="1"/>
  <c r="W200" i="35"/>
  <c r="V200" i="35"/>
  <c r="T200" i="35"/>
  <c r="S200" i="35"/>
  <c r="R200" i="35"/>
  <c r="Q200" i="35"/>
  <c r="P200" i="35"/>
  <c r="O200" i="35"/>
  <c r="N200" i="35"/>
  <c r="M200" i="35"/>
  <c r="K200" i="35"/>
  <c r="J200" i="35"/>
  <c r="I200" i="35"/>
  <c r="H200" i="35"/>
  <c r="G200" i="35"/>
  <c r="C198" i="35"/>
  <c r="Y196" i="35"/>
  <c r="W196" i="35"/>
  <c r="V196" i="35"/>
  <c r="T196" i="35"/>
  <c r="S196" i="35"/>
  <c r="R196" i="35"/>
  <c r="Q196" i="35"/>
  <c r="P196" i="35"/>
  <c r="O196" i="35"/>
  <c r="N196" i="35"/>
  <c r="M196" i="35"/>
  <c r="K196" i="35"/>
  <c r="J196" i="35"/>
  <c r="I196" i="35"/>
  <c r="H196" i="35"/>
  <c r="G196" i="35"/>
  <c r="F196" i="35"/>
  <c r="D196" i="35"/>
  <c r="C191" i="35"/>
  <c r="C190" i="35"/>
  <c r="D40" i="3" s="1"/>
  <c r="D39" i="3" s="1"/>
  <c r="Y189" i="35"/>
  <c r="W189" i="35"/>
  <c r="V189" i="35"/>
  <c r="T189" i="35"/>
  <c r="S189" i="35"/>
  <c r="R189" i="35"/>
  <c r="Q189" i="35"/>
  <c r="P189" i="35"/>
  <c r="O189" i="35"/>
  <c r="N189" i="35"/>
  <c r="M189" i="35"/>
  <c r="K189" i="35"/>
  <c r="J189" i="35"/>
  <c r="I189" i="35"/>
  <c r="H189" i="35"/>
  <c r="G189" i="35"/>
  <c r="F189" i="35"/>
  <c r="D189" i="35"/>
  <c r="V181" i="35"/>
  <c r="K181" i="35"/>
  <c r="V177" i="35"/>
  <c r="K177" i="35"/>
  <c r="C175" i="35"/>
  <c r="D25" i="3" s="1"/>
  <c r="D83" i="27" s="1"/>
  <c r="C174" i="35"/>
  <c r="D24" i="3" s="1"/>
  <c r="D82" i="27" s="1"/>
  <c r="C172" i="35"/>
  <c r="C171" i="35"/>
  <c r="V170" i="35"/>
  <c r="K170" i="35"/>
  <c r="C168" i="35"/>
  <c r="C167" i="35"/>
  <c r="C166" i="35"/>
  <c r="Y165" i="35"/>
  <c r="W165" i="35"/>
  <c r="V165" i="35"/>
  <c r="T165" i="35"/>
  <c r="S165" i="35"/>
  <c r="R165" i="35"/>
  <c r="Q165" i="35"/>
  <c r="P165" i="35"/>
  <c r="O165" i="35"/>
  <c r="N165" i="35"/>
  <c r="M165" i="35"/>
  <c r="K165" i="35"/>
  <c r="J165" i="35"/>
  <c r="I165" i="35"/>
  <c r="H165" i="35"/>
  <c r="G165" i="35"/>
  <c r="F165" i="35"/>
  <c r="D165" i="35"/>
  <c r="C163" i="35"/>
  <c r="C162" i="35"/>
  <c r="C161" i="35"/>
  <c r="Y159" i="35"/>
  <c r="W159" i="35"/>
  <c r="W179" i="35" s="1"/>
  <c r="V159" i="35"/>
  <c r="T159" i="35"/>
  <c r="S159" i="35"/>
  <c r="S184" i="35" s="1"/>
  <c r="R159" i="35"/>
  <c r="R184" i="35" s="1"/>
  <c r="Q159" i="35"/>
  <c r="P159" i="35"/>
  <c r="P173" i="35" s="1"/>
  <c r="P170" i="35" s="1"/>
  <c r="O159" i="35"/>
  <c r="O173" i="35" s="1"/>
  <c r="O170" i="35" s="1"/>
  <c r="N159" i="35"/>
  <c r="N173" i="35" s="1"/>
  <c r="N170" i="35" s="1"/>
  <c r="M159" i="35"/>
  <c r="M179" i="35" s="1"/>
  <c r="K159" i="35"/>
  <c r="I159" i="35"/>
  <c r="I179" i="35" s="1"/>
  <c r="H159" i="35"/>
  <c r="H184" i="35" s="1"/>
  <c r="G159" i="35"/>
  <c r="G184" i="35" s="1"/>
  <c r="F159" i="35"/>
  <c r="F184" i="35" s="1"/>
  <c r="D159" i="35"/>
  <c r="D173" i="35" s="1"/>
  <c r="D207" i="32"/>
  <c r="D227" i="40" s="1"/>
  <c r="D206" i="32"/>
  <c r="D226" i="40" s="1"/>
  <c r="Y134" i="35"/>
  <c r="Y132" i="35" s="1"/>
  <c r="W134" i="35"/>
  <c r="W132" i="35" s="1"/>
  <c r="V134" i="35"/>
  <c r="V132" i="35" s="1"/>
  <c r="T134" i="35"/>
  <c r="T132" i="35" s="1"/>
  <c r="S134" i="35"/>
  <c r="S132" i="35" s="1"/>
  <c r="R134" i="35"/>
  <c r="R132" i="35" s="1"/>
  <c r="Q134" i="35"/>
  <c r="Q132" i="35" s="1"/>
  <c r="P134" i="35"/>
  <c r="P132" i="35" s="1"/>
  <c r="O134" i="35"/>
  <c r="O132" i="35" s="1"/>
  <c r="N134" i="35"/>
  <c r="N132" i="35" s="1"/>
  <c r="M134" i="35"/>
  <c r="M132" i="35" s="1"/>
  <c r="K134" i="35"/>
  <c r="K132" i="35" s="1"/>
  <c r="J134" i="35"/>
  <c r="J132" i="35" s="1"/>
  <c r="I134" i="35"/>
  <c r="I132" i="35" s="1"/>
  <c r="H134" i="35"/>
  <c r="H132" i="35" s="1"/>
  <c r="G134" i="35"/>
  <c r="G132" i="35" s="1"/>
  <c r="F134" i="35"/>
  <c r="F132" i="35" s="1"/>
  <c r="D134" i="35"/>
  <c r="D132" i="35" s="1"/>
  <c r="C128" i="35"/>
  <c r="C126" i="35" s="1"/>
  <c r="Y128" i="35"/>
  <c r="Y126" i="35" s="1"/>
  <c r="W128" i="35"/>
  <c r="W126" i="35" s="1"/>
  <c r="V128" i="35"/>
  <c r="V126" i="35" s="1"/>
  <c r="T128" i="35"/>
  <c r="T126" i="35" s="1"/>
  <c r="S128" i="35"/>
  <c r="S126" i="35" s="1"/>
  <c r="R128" i="35"/>
  <c r="R126" i="35" s="1"/>
  <c r="Q128" i="35"/>
  <c r="Q126" i="35" s="1"/>
  <c r="P128" i="35"/>
  <c r="P126" i="35" s="1"/>
  <c r="O128" i="35"/>
  <c r="O126" i="35" s="1"/>
  <c r="N128" i="35"/>
  <c r="N126" i="35" s="1"/>
  <c r="M128" i="35"/>
  <c r="M126" i="35" s="1"/>
  <c r="K128" i="35"/>
  <c r="K126" i="35" s="1"/>
  <c r="J128" i="35"/>
  <c r="J126" i="35" s="1"/>
  <c r="I128" i="35"/>
  <c r="I126" i="35" s="1"/>
  <c r="H128" i="35"/>
  <c r="H126" i="35" s="1"/>
  <c r="G128" i="35"/>
  <c r="G126" i="35" s="1"/>
  <c r="F128" i="35"/>
  <c r="F126" i="35" s="1"/>
  <c r="D128" i="35"/>
  <c r="D126" i="35" s="1"/>
  <c r="C122" i="35"/>
  <c r="Y122" i="35"/>
  <c r="W122" i="35"/>
  <c r="V122" i="35"/>
  <c r="T122" i="35"/>
  <c r="S122" i="35"/>
  <c r="R122" i="35"/>
  <c r="Q122" i="35"/>
  <c r="P122" i="35"/>
  <c r="O122" i="35"/>
  <c r="N122" i="35"/>
  <c r="M122" i="35"/>
  <c r="K122" i="35"/>
  <c r="J122" i="35"/>
  <c r="I122" i="35"/>
  <c r="H122" i="35"/>
  <c r="G122" i="35"/>
  <c r="F122" i="35"/>
  <c r="D122" i="35"/>
  <c r="D187" i="32"/>
  <c r="D198" i="40" s="1"/>
  <c r="Y118" i="35"/>
  <c r="W118" i="35"/>
  <c r="V118" i="35"/>
  <c r="T118" i="35"/>
  <c r="S118" i="35"/>
  <c r="R118" i="35"/>
  <c r="Q118" i="35"/>
  <c r="P118" i="35"/>
  <c r="O118" i="35"/>
  <c r="N118" i="35"/>
  <c r="M118" i="35"/>
  <c r="K118" i="35"/>
  <c r="J118" i="35"/>
  <c r="I118" i="35"/>
  <c r="H118" i="35"/>
  <c r="G118" i="35"/>
  <c r="F118" i="35"/>
  <c r="D118" i="35"/>
  <c r="C116" i="35"/>
  <c r="D184" i="32" s="1"/>
  <c r="D193" i="40" s="1"/>
  <c r="C115" i="35"/>
  <c r="D182" i="32"/>
  <c r="D189" i="40" s="1"/>
  <c r="C113" i="35"/>
  <c r="D181" i="32" s="1"/>
  <c r="D188" i="40" s="1"/>
  <c r="D180" i="32"/>
  <c r="D187" i="40" s="1"/>
  <c r="Y111" i="35"/>
  <c r="W111" i="35"/>
  <c r="V111" i="35"/>
  <c r="T111" i="35"/>
  <c r="S111" i="35"/>
  <c r="R111" i="35"/>
  <c r="Q111" i="35"/>
  <c r="P111" i="35"/>
  <c r="O111" i="35"/>
  <c r="N111" i="35"/>
  <c r="M111" i="35"/>
  <c r="K111" i="35"/>
  <c r="J111" i="35"/>
  <c r="I111" i="35"/>
  <c r="H111" i="35"/>
  <c r="G111" i="35"/>
  <c r="F111" i="35"/>
  <c r="D111" i="35"/>
  <c r="D174" i="32"/>
  <c r="D178" i="40" s="1"/>
  <c r="D173" i="32"/>
  <c r="D177" i="40" s="1"/>
  <c r="D172" i="32"/>
  <c r="D176" i="40" s="1"/>
  <c r="D171" i="32"/>
  <c r="D175" i="40" s="1"/>
  <c r="D170" i="32"/>
  <c r="D173" i="40" s="1"/>
  <c r="Y101" i="35"/>
  <c r="W101" i="35"/>
  <c r="V101" i="35"/>
  <c r="T101" i="35"/>
  <c r="S101" i="35"/>
  <c r="R101" i="35"/>
  <c r="Q101" i="35"/>
  <c r="P101" i="35"/>
  <c r="O101" i="35"/>
  <c r="N101" i="35"/>
  <c r="M101" i="35"/>
  <c r="K101" i="35"/>
  <c r="J101" i="35"/>
  <c r="I101" i="35"/>
  <c r="H101" i="35"/>
  <c r="G101" i="35"/>
  <c r="F101" i="35"/>
  <c r="D101" i="35"/>
  <c r="D167" i="32"/>
  <c r="D170" i="40" s="1"/>
  <c r="D166" i="32"/>
  <c r="D169" i="40" s="1"/>
  <c r="Y97" i="35"/>
  <c r="D163" i="32"/>
  <c r="D164" i="40" s="1"/>
  <c r="D162" i="32"/>
  <c r="D162" i="40" s="1"/>
  <c r="D161" i="32"/>
  <c r="D161" i="40" s="1"/>
  <c r="Y92" i="35"/>
  <c r="W92" i="35"/>
  <c r="V92" i="35"/>
  <c r="T92" i="35"/>
  <c r="S92" i="35"/>
  <c r="R92" i="35"/>
  <c r="Q92" i="35"/>
  <c r="P92" i="35"/>
  <c r="O92" i="35"/>
  <c r="N92" i="35"/>
  <c r="M92" i="35"/>
  <c r="K92" i="35"/>
  <c r="J92" i="35"/>
  <c r="I92" i="35"/>
  <c r="H92" i="35"/>
  <c r="G92" i="35"/>
  <c r="F92" i="35"/>
  <c r="D92" i="35"/>
  <c r="D158" i="32"/>
  <c r="D151" i="40" s="1"/>
  <c r="D157" i="32"/>
  <c r="D149" i="40" s="1"/>
  <c r="D156" i="32"/>
  <c r="D148" i="40" s="1"/>
  <c r="Y87" i="35"/>
  <c r="W87" i="35"/>
  <c r="V87" i="35"/>
  <c r="T87" i="35"/>
  <c r="S87" i="35"/>
  <c r="R87" i="35"/>
  <c r="Q87" i="35"/>
  <c r="P87" i="35"/>
  <c r="O87" i="35"/>
  <c r="N87" i="35"/>
  <c r="M87" i="35"/>
  <c r="K87" i="35"/>
  <c r="J87" i="35"/>
  <c r="I87" i="35"/>
  <c r="H87" i="35"/>
  <c r="G87" i="35"/>
  <c r="F87" i="35"/>
  <c r="D87" i="35"/>
  <c r="D150" i="32"/>
  <c r="D142" i="40" s="1"/>
  <c r="Y81" i="35"/>
  <c r="W81" i="35"/>
  <c r="V81" i="35"/>
  <c r="T81" i="35"/>
  <c r="S81" i="35"/>
  <c r="R81" i="35"/>
  <c r="Q81" i="35"/>
  <c r="P81" i="35"/>
  <c r="O81" i="35"/>
  <c r="N81" i="35"/>
  <c r="M81" i="35"/>
  <c r="K81" i="35"/>
  <c r="J81" i="35"/>
  <c r="I81" i="35"/>
  <c r="H81" i="35"/>
  <c r="G81" i="35"/>
  <c r="F81" i="35"/>
  <c r="D81" i="35"/>
  <c r="D147" i="32"/>
  <c r="D139" i="40" s="1"/>
  <c r="D146" i="32"/>
  <c r="D138" i="40" s="1"/>
  <c r="D145" i="32"/>
  <c r="D137" i="40" s="1"/>
  <c r="D142" i="32"/>
  <c r="D136" i="40" s="1"/>
  <c r="D144" i="32"/>
  <c r="D135" i="40" s="1"/>
  <c r="D143" i="32"/>
  <c r="D134" i="40" s="1"/>
  <c r="D141" i="32"/>
  <c r="D132" i="40" s="1"/>
  <c r="Y72" i="35"/>
  <c r="W72" i="35"/>
  <c r="V72" i="35"/>
  <c r="T72" i="35"/>
  <c r="S72" i="35"/>
  <c r="R72" i="35"/>
  <c r="Q72" i="35"/>
  <c r="P72" i="35"/>
  <c r="O72" i="35"/>
  <c r="N72" i="35"/>
  <c r="M72" i="35"/>
  <c r="K72" i="35"/>
  <c r="J72" i="35"/>
  <c r="I72" i="35"/>
  <c r="H72" i="35"/>
  <c r="G72" i="35"/>
  <c r="F72" i="35"/>
  <c r="D72" i="35"/>
  <c r="D138" i="32"/>
  <c r="D125" i="40" s="1"/>
  <c r="G66" i="35"/>
  <c r="C66" i="35" s="1"/>
  <c r="D128" i="32"/>
  <c r="D119" i="40" s="1"/>
  <c r="D127" i="32"/>
  <c r="D118" i="40" s="1"/>
  <c r="D125" i="32"/>
  <c r="D116" i="40" s="1"/>
  <c r="Y56" i="35"/>
  <c r="W56" i="35"/>
  <c r="V56" i="35"/>
  <c r="T56" i="35"/>
  <c r="S56" i="35"/>
  <c r="R56" i="35"/>
  <c r="Q56" i="35"/>
  <c r="P56" i="35"/>
  <c r="O56" i="35"/>
  <c r="N56" i="35"/>
  <c r="M56" i="35"/>
  <c r="K56" i="35"/>
  <c r="J56" i="35"/>
  <c r="I56" i="35"/>
  <c r="H56" i="35"/>
  <c r="G56" i="35"/>
  <c r="F56" i="35"/>
  <c r="D122" i="32"/>
  <c r="D110" i="40" s="1"/>
  <c r="H110" i="40" s="1"/>
  <c r="D121" i="32"/>
  <c r="D109" i="40" s="1"/>
  <c r="H109" i="40" s="1"/>
  <c r="D120" i="32"/>
  <c r="D108" i="40" s="1"/>
  <c r="H108" i="40" s="1"/>
  <c r="D119" i="32"/>
  <c r="D107" i="40" s="1"/>
  <c r="Y49" i="35"/>
  <c r="W49" i="35"/>
  <c r="V49" i="35"/>
  <c r="T49" i="35"/>
  <c r="S49" i="35"/>
  <c r="R49" i="35"/>
  <c r="Q49" i="35"/>
  <c r="P49" i="35"/>
  <c r="O49" i="35"/>
  <c r="N49" i="35"/>
  <c r="M49" i="35"/>
  <c r="K49" i="35"/>
  <c r="J49" i="35"/>
  <c r="I49" i="35"/>
  <c r="H49" i="35"/>
  <c r="G49" i="35"/>
  <c r="F49" i="35"/>
  <c r="D49" i="35"/>
  <c r="D115" i="32"/>
  <c r="D102" i="40" s="1"/>
  <c r="Y45" i="35"/>
  <c r="W45" i="35"/>
  <c r="V45" i="35"/>
  <c r="T45" i="35"/>
  <c r="T39" i="35" s="1"/>
  <c r="S45" i="35"/>
  <c r="R45" i="35"/>
  <c r="Q45" i="35"/>
  <c r="P45" i="35"/>
  <c r="O45" i="35"/>
  <c r="N45" i="35"/>
  <c r="M45" i="35"/>
  <c r="K45" i="35"/>
  <c r="K39" i="35" s="1"/>
  <c r="J45" i="35"/>
  <c r="I45" i="35"/>
  <c r="H45" i="35"/>
  <c r="H39" i="35" s="1"/>
  <c r="G45" i="35"/>
  <c r="F45" i="35"/>
  <c r="D45" i="35"/>
  <c r="D111" i="32"/>
  <c r="D95" i="40" s="1"/>
  <c r="D110" i="32"/>
  <c r="D94" i="40" s="1"/>
  <c r="Y41" i="35"/>
  <c r="W41" i="35"/>
  <c r="V41" i="35"/>
  <c r="T41" i="35"/>
  <c r="S41" i="35"/>
  <c r="R41" i="35"/>
  <c r="Q41" i="35"/>
  <c r="P41" i="35"/>
  <c r="O41" i="35"/>
  <c r="N41" i="35"/>
  <c r="M41" i="35"/>
  <c r="K41" i="35"/>
  <c r="J41" i="35"/>
  <c r="I41" i="35"/>
  <c r="H41" i="35"/>
  <c r="G41" i="35"/>
  <c r="F41" i="35"/>
  <c r="D41" i="35"/>
  <c r="W33" i="35"/>
  <c r="O33" i="35"/>
  <c r="P32" i="35"/>
  <c r="W29" i="35"/>
  <c r="O29" i="35"/>
  <c r="D95" i="32"/>
  <c r="D93" i="32"/>
  <c r="D76" i="40" s="1"/>
  <c r="W22" i="35"/>
  <c r="O22" i="35"/>
  <c r="D90" i="32"/>
  <c r="D73" i="40" s="1"/>
  <c r="H73" i="40" s="1"/>
  <c r="Y17" i="35"/>
  <c r="W17" i="35"/>
  <c r="V17" i="35"/>
  <c r="T17" i="35"/>
  <c r="S17" i="35"/>
  <c r="R17" i="35"/>
  <c r="Q17" i="35"/>
  <c r="P17" i="35"/>
  <c r="O17" i="35"/>
  <c r="N17" i="35"/>
  <c r="M17" i="35"/>
  <c r="K17" i="35"/>
  <c r="J17" i="35"/>
  <c r="I17" i="35"/>
  <c r="H17" i="35"/>
  <c r="G17" i="35"/>
  <c r="F17" i="35"/>
  <c r="D17" i="35"/>
  <c r="D86" i="32"/>
  <c r="D69" i="40" s="1"/>
  <c r="D85" i="32"/>
  <c r="D68" i="40" s="1"/>
  <c r="D84" i="32"/>
  <c r="D67" i="40" s="1"/>
  <c r="Y11" i="35"/>
  <c r="Y31" i="35" s="1"/>
  <c r="W11" i="35"/>
  <c r="V11" i="35"/>
  <c r="V25" i="35" s="1"/>
  <c r="V22" i="35" s="1"/>
  <c r="T11" i="35"/>
  <c r="S11" i="35"/>
  <c r="S25" i="35" s="1"/>
  <c r="S22" i="35" s="1"/>
  <c r="R11" i="35"/>
  <c r="R34" i="35" s="1"/>
  <c r="Q11" i="35"/>
  <c r="P11" i="35"/>
  <c r="P36" i="35" s="1"/>
  <c r="O11" i="35"/>
  <c r="N11" i="35"/>
  <c r="N30" i="35" s="1"/>
  <c r="M11" i="35"/>
  <c r="M31" i="35" s="1"/>
  <c r="K11" i="35"/>
  <c r="K25" i="35" s="1"/>
  <c r="K22" i="35" s="1"/>
  <c r="J11" i="35"/>
  <c r="I11" i="35"/>
  <c r="I25" i="35" s="1"/>
  <c r="I22" i="35" s="1"/>
  <c r="H11" i="35"/>
  <c r="H34" i="35" s="1"/>
  <c r="G11" i="35"/>
  <c r="G35" i="35" s="1"/>
  <c r="F11" i="35"/>
  <c r="F36" i="35" s="1"/>
  <c r="D11" i="35"/>
  <c r="D30" i="35" s="1"/>
  <c r="A4" i="35"/>
  <c r="G177" i="39"/>
  <c r="G174" i="39"/>
  <c r="G172" i="39"/>
  <c r="G170" i="39"/>
  <c r="G169" i="39"/>
  <c r="F167" i="39"/>
  <c r="F161" i="39" s="1"/>
  <c r="E167" i="39"/>
  <c r="E161" i="39" s="1"/>
  <c r="D167" i="39"/>
  <c r="G165" i="39"/>
  <c r="G163" i="39"/>
  <c r="G158" i="39"/>
  <c r="F157" i="39"/>
  <c r="F154" i="39" s="1"/>
  <c r="G156" i="39"/>
  <c r="G152" i="39"/>
  <c r="G150" i="39"/>
  <c r="G149" i="39"/>
  <c r="D144" i="39"/>
  <c r="D143" i="39"/>
  <c r="G142" i="39"/>
  <c r="E141" i="39"/>
  <c r="D141" i="39"/>
  <c r="G133" i="39"/>
  <c r="G126" i="39"/>
  <c r="F125" i="39"/>
  <c r="F123" i="39" s="1"/>
  <c r="D125" i="39"/>
  <c r="D123" i="39" s="1"/>
  <c r="G83" i="39"/>
  <c r="G80" i="39"/>
  <c r="G77" i="39"/>
  <c r="G76" i="39"/>
  <c r="F74" i="39"/>
  <c r="F66" i="39" s="1"/>
  <c r="E74" i="39"/>
  <c r="E66" i="39" s="1"/>
  <c r="D74" i="39"/>
  <c r="D66" i="39" s="1"/>
  <c r="G71" i="39"/>
  <c r="G68" i="39"/>
  <c r="G63" i="39"/>
  <c r="G62" i="39"/>
  <c r="G61" i="39"/>
  <c r="F59" i="39"/>
  <c r="E59" i="39"/>
  <c r="D59" i="39"/>
  <c r="F56" i="39"/>
  <c r="D56" i="39"/>
  <c r="F55" i="39"/>
  <c r="G54" i="39"/>
  <c r="G53" i="39"/>
  <c r="E48" i="39"/>
  <c r="G46" i="39"/>
  <c r="D45" i="39"/>
  <c r="E44" i="39"/>
  <c r="D44" i="39"/>
  <c r="G37" i="39"/>
  <c r="F35" i="39"/>
  <c r="D35" i="39"/>
  <c r="G30" i="39"/>
  <c r="G29" i="39"/>
  <c r="F27" i="39"/>
  <c r="E27" i="39"/>
  <c r="D27" i="39"/>
  <c r="A3" i="39"/>
  <c r="A99" i="39" s="1"/>
  <c r="F243" i="27"/>
  <c r="F242" i="27" s="1"/>
  <c r="F240" i="27" s="1"/>
  <c r="F25" i="27" s="1"/>
  <c r="E243" i="27"/>
  <c r="E157" i="39" s="1"/>
  <c r="E154" i="39" s="1"/>
  <c r="G242" i="27"/>
  <c r="G240" i="27" s="1"/>
  <c r="G25" i="27" s="1"/>
  <c r="H237" i="27"/>
  <c r="G235" i="27"/>
  <c r="E235" i="27"/>
  <c r="H233" i="27"/>
  <c r="G231" i="27"/>
  <c r="G230" i="27" s="1"/>
  <c r="E231" i="27"/>
  <c r="E230" i="27" s="1"/>
  <c r="G227" i="27"/>
  <c r="G224" i="27"/>
  <c r="D224" i="27"/>
  <c r="D222" i="27"/>
  <c r="D221" i="27" s="1"/>
  <c r="G221" i="27"/>
  <c r="G220" i="27" s="1"/>
  <c r="F131" i="39"/>
  <c r="F214" i="27"/>
  <c r="E215" i="27"/>
  <c r="E214" i="27" s="1"/>
  <c r="G214" i="27"/>
  <c r="F211" i="27"/>
  <c r="H210" i="27"/>
  <c r="G208" i="27"/>
  <c r="D208" i="27"/>
  <c r="E205" i="27"/>
  <c r="F204" i="27"/>
  <c r="F203" i="27"/>
  <c r="F200" i="27"/>
  <c r="F199" i="27"/>
  <c r="G198" i="27"/>
  <c r="G192" i="27"/>
  <c r="G190" i="27" s="1"/>
  <c r="G19" i="27" s="1"/>
  <c r="F192" i="27"/>
  <c r="F190" i="27" s="1"/>
  <c r="F19" i="27" s="1"/>
  <c r="D192" i="27"/>
  <c r="D190" i="27" s="1"/>
  <c r="D19" i="27" s="1"/>
  <c r="F187" i="27"/>
  <c r="F185" i="27"/>
  <c r="F184" i="27"/>
  <c r="F183" i="27"/>
  <c r="G180" i="27"/>
  <c r="G179" i="27" s="1"/>
  <c r="F177" i="27"/>
  <c r="F176" i="27"/>
  <c r="G175" i="27"/>
  <c r="G172" i="27"/>
  <c r="F172" i="27"/>
  <c r="G169" i="27"/>
  <c r="F169" i="27"/>
  <c r="G168" i="27"/>
  <c r="F168" i="27"/>
  <c r="G167" i="27"/>
  <c r="F167" i="27"/>
  <c r="G163" i="27"/>
  <c r="F163" i="27"/>
  <c r="D163" i="27"/>
  <c r="F160" i="27"/>
  <c r="H159" i="27"/>
  <c r="F158" i="27"/>
  <c r="E158" i="27"/>
  <c r="F157" i="27"/>
  <c r="G156" i="27"/>
  <c r="E151" i="27"/>
  <c r="H151" i="27" s="1"/>
  <c r="G149" i="27"/>
  <c r="F149" i="27"/>
  <c r="D149" i="27"/>
  <c r="F146" i="27"/>
  <c r="E146" i="27"/>
  <c r="E142" i="27"/>
  <c r="F140" i="27"/>
  <c r="F139" i="27"/>
  <c r="F138" i="27"/>
  <c r="E137" i="27"/>
  <c r="H137" i="27" s="1"/>
  <c r="F136" i="27"/>
  <c r="G140" i="39" s="1"/>
  <c r="G135" i="27"/>
  <c r="G131" i="27"/>
  <c r="F131" i="27"/>
  <c r="F129" i="27"/>
  <c r="F128" i="27" s="1"/>
  <c r="E129" i="27"/>
  <c r="E128" i="27" s="1"/>
  <c r="G128" i="27"/>
  <c r="F118" i="27"/>
  <c r="G115" i="27"/>
  <c r="H113" i="27"/>
  <c r="E112" i="27"/>
  <c r="H112" i="27" s="1"/>
  <c r="G107" i="27"/>
  <c r="G101" i="27"/>
  <c r="F101" i="27"/>
  <c r="D101" i="27"/>
  <c r="F97" i="27"/>
  <c r="G97" i="27"/>
  <c r="G78" i="27"/>
  <c r="F76" i="27"/>
  <c r="F75" i="27" s="1"/>
  <c r="F74" i="27"/>
  <c r="G70" i="27"/>
  <c r="G15" i="27"/>
  <c r="C2537" i="3"/>
  <c r="E2473" i="3"/>
  <c r="E2485" i="3" s="1"/>
  <c r="E2449" i="3"/>
  <c r="E2444" i="3"/>
  <c r="F228" i="27"/>
  <c r="F227" i="27" s="1"/>
  <c r="F218" i="27" s="1"/>
  <c r="E2373" i="3"/>
  <c r="F122" i="27"/>
  <c r="F117" i="27"/>
  <c r="F110" i="27"/>
  <c r="F107" i="27" s="1"/>
  <c r="F83" i="27"/>
  <c r="F82" i="27"/>
  <c r="F80" i="27"/>
  <c r="F79" i="27"/>
  <c r="E2298" i="3"/>
  <c r="F71" i="27"/>
  <c r="E2128" i="3"/>
  <c r="E2134" i="3" s="1"/>
  <c r="E2114" i="3"/>
  <c r="E2048" i="3"/>
  <c r="E2025" i="3"/>
  <c r="E1989" i="3"/>
  <c r="E1982" i="3"/>
  <c r="E1901" i="3"/>
  <c r="E1854" i="3"/>
  <c r="E1861" i="3" s="1"/>
  <c r="E1864" i="3" s="1"/>
  <c r="D1826" i="3"/>
  <c r="E1824" i="3" s="1"/>
  <c r="D1818" i="3"/>
  <c r="D1814" i="3"/>
  <c r="D1811" i="3"/>
  <c r="D1797" i="3"/>
  <c r="D1796" i="3"/>
  <c r="D1783" i="3"/>
  <c r="D1768" i="3"/>
  <c r="E1766" i="3" s="1"/>
  <c r="D1761" i="3"/>
  <c r="E1759" i="3" s="1"/>
  <c r="D1739" i="3"/>
  <c r="D1717" i="3"/>
  <c r="D1716" i="3"/>
  <c r="D1715" i="3"/>
  <c r="D1487" i="3" s="1"/>
  <c r="D1714" i="3"/>
  <c r="D1713" i="3"/>
  <c r="D1710" i="3"/>
  <c r="D1699" i="3"/>
  <c r="D1698" i="3"/>
  <c r="D1696" i="3"/>
  <c r="D1695" i="3"/>
  <c r="D1692" i="3"/>
  <c r="D1657" i="3"/>
  <c r="D1631" i="3"/>
  <c r="D1620" i="3"/>
  <c r="D1591" i="3"/>
  <c r="E222" i="27"/>
  <c r="E221" i="27" s="1"/>
  <c r="E220" i="27" s="1"/>
  <c r="E180" i="27"/>
  <c r="E169" i="27"/>
  <c r="E140" i="27"/>
  <c r="E108" i="27"/>
  <c r="H108" i="27" s="1"/>
  <c r="H105" i="27"/>
  <c r="E102" i="27"/>
  <c r="D1452" i="3"/>
  <c r="E1451" i="3" s="1"/>
  <c r="D1442" i="3"/>
  <c r="D1439" i="3"/>
  <c r="D1433" i="3"/>
  <c r="D1430" i="3"/>
  <c r="D1426" i="3"/>
  <c r="D1422" i="3"/>
  <c r="D1400" i="3"/>
  <c r="D1406" i="3" s="1"/>
  <c r="D1403" i="3" s="1"/>
  <c r="D1386" i="3"/>
  <c r="E1384" i="3" s="1"/>
  <c r="D1380" i="3"/>
  <c r="E1378" i="3" s="1"/>
  <c r="D1373" i="3"/>
  <c r="D1364" i="3"/>
  <c r="D1353" i="3"/>
  <c r="D1349" i="3"/>
  <c r="D1342" i="3"/>
  <c r="D1337" i="3"/>
  <c r="D1331" i="3"/>
  <c r="D1319" i="3"/>
  <c r="D1316" i="3"/>
  <c r="D1313" i="3"/>
  <c r="D1309" i="3"/>
  <c r="D1304" i="3"/>
  <c r="D1299" i="3"/>
  <c r="E1283" i="3"/>
  <c r="E1277" i="3"/>
  <c r="E1271" i="3"/>
  <c r="E1238" i="3"/>
  <c r="E1223" i="3"/>
  <c r="D1159" i="3"/>
  <c r="E1157" i="3" s="1"/>
  <c r="D1153" i="3"/>
  <c r="E1151" i="3" s="1"/>
  <c r="D1147" i="3"/>
  <c r="D1144" i="3"/>
  <c r="D1137" i="3"/>
  <c r="D1130" i="3"/>
  <c r="D1127" i="3"/>
  <c r="D1123" i="3"/>
  <c r="D1119" i="3"/>
  <c r="D1110" i="3"/>
  <c r="D1105" i="3"/>
  <c r="D1101" i="3"/>
  <c r="D1079" i="3"/>
  <c r="E227" i="27"/>
  <c r="E186" i="27"/>
  <c r="H186" i="27" s="1"/>
  <c r="D935" i="3"/>
  <c r="D914" i="3"/>
  <c r="D913" i="3"/>
  <c r="D911" i="3"/>
  <c r="D910" i="3"/>
  <c r="D907" i="3"/>
  <c r="D883" i="3"/>
  <c r="D882" i="3"/>
  <c r="D881" i="3"/>
  <c r="D880" i="3"/>
  <c r="D879" i="3"/>
  <c r="D876" i="3"/>
  <c r="D863" i="3"/>
  <c r="D862" i="3"/>
  <c r="D861" i="3"/>
  <c r="D860" i="3"/>
  <c r="D859" i="3"/>
  <c r="D856" i="3"/>
  <c r="D815" i="3"/>
  <c r="D814" i="3"/>
  <c r="D812" i="3"/>
  <c r="D811" i="3"/>
  <c r="D808" i="3"/>
  <c r="D786" i="3"/>
  <c r="D785" i="3"/>
  <c r="D783" i="3"/>
  <c r="D782" i="3"/>
  <c r="D779" i="3"/>
  <c r="D763" i="3"/>
  <c r="D762" i="3"/>
  <c r="D761" i="3"/>
  <c r="D760" i="3"/>
  <c r="D759" i="3"/>
  <c r="D756" i="3"/>
  <c r="E225" i="27"/>
  <c r="D737" i="3"/>
  <c r="D736" i="3" s="1"/>
  <c r="D734" i="3"/>
  <c r="D732" i="3"/>
  <c r="D731" i="3"/>
  <c r="E201" i="27"/>
  <c r="D724" i="3"/>
  <c r="D723" i="3"/>
  <c r="D717" i="3"/>
  <c r="E172" i="27" s="1"/>
  <c r="D716" i="3"/>
  <c r="E171" i="27" s="1"/>
  <c r="H171" i="27" s="1"/>
  <c r="D715" i="3"/>
  <c r="D714" i="3"/>
  <c r="D707" i="3"/>
  <c r="D702" i="3"/>
  <c r="E141" i="27" s="1"/>
  <c r="D701" i="3"/>
  <c r="D700" i="3"/>
  <c r="H133" i="27"/>
  <c r="E132" i="27"/>
  <c r="E121" i="27"/>
  <c r="D687" i="3"/>
  <c r="E118" i="27" s="1"/>
  <c r="D684" i="3"/>
  <c r="D683" i="3"/>
  <c r="E109" i="27" s="1"/>
  <c r="H109" i="27" s="1"/>
  <c r="D680" i="3"/>
  <c r="D664" i="3"/>
  <c r="D663" i="3"/>
  <c r="D661" i="3"/>
  <c r="D660" i="3"/>
  <c r="D657" i="3"/>
  <c r="D656" i="3" s="1"/>
  <c r="D654" i="3"/>
  <c r="D653" i="3" s="1"/>
  <c r="E631" i="3"/>
  <c r="D589" i="3"/>
  <c r="E211" i="27"/>
  <c r="E204" i="27"/>
  <c r="E200" i="27"/>
  <c r="E193" i="27"/>
  <c r="E168" i="27"/>
  <c r="E150" i="27"/>
  <c r="E143" i="27"/>
  <c r="D397" i="3"/>
  <c r="E395" i="3" s="1"/>
  <c r="D391" i="3"/>
  <c r="E389" i="3" s="1"/>
  <c r="D367" i="3"/>
  <c r="D384" i="3" s="1"/>
  <c r="E351" i="3"/>
  <c r="E344" i="3"/>
  <c r="E273" i="3"/>
  <c r="D198" i="3"/>
  <c r="E196" i="3" s="1"/>
  <c r="D192" i="3"/>
  <c r="D188" i="3"/>
  <c r="D182" i="3"/>
  <c r="D179" i="3"/>
  <c r="D158" i="3"/>
  <c r="D163" i="3" s="1"/>
  <c r="A3" i="3"/>
  <c r="F227" i="40"/>
  <c r="G225" i="40"/>
  <c r="G223" i="40" s="1"/>
  <c r="G25" i="40" s="1"/>
  <c r="D220" i="40"/>
  <c r="H220" i="40" s="1"/>
  <c r="E219" i="40"/>
  <c r="E218" i="40" s="1"/>
  <c r="E36" i="39" s="1"/>
  <c r="G218" i="40"/>
  <c r="F218" i="40"/>
  <c r="F36" i="39" s="1"/>
  <c r="G211" i="40"/>
  <c r="F211" i="40"/>
  <c r="D211" i="40"/>
  <c r="G204" i="40"/>
  <c r="F204" i="40"/>
  <c r="G196" i="40"/>
  <c r="F44" i="39" s="1"/>
  <c r="F191" i="40"/>
  <c r="F190" i="40"/>
  <c r="D190" i="40"/>
  <c r="G185" i="40"/>
  <c r="F178" i="40"/>
  <c r="F172" i="40" s="1"/>
  <c r="G172" i="40"/>
  <c r="F168" i="40"/>
  <c r="G168" i="40"/>
  <c r="F162" i="40"/>
  <c r="F161" i="40"/>
  <c r="E156" i="40"/>
  <c r="H156" i="40" s="1"/>
  <c r="F152" i="40"/>
  <c r="F148" i="40"/>
  <c r="G147" i="40"/>
  <c r="E142" i="40"/>
  <c r="E141" i="40" s="1"/>
  <c r="G141" i="40"/>
  <c r="F141" i="40"/>
  <c r="F134" i="40"/>
  <c r="F131" i="40" s="1"/>
  <c r="G131" i="40"/>
  <c r="G127" i="40"/>
  <c r="F127" i="40"/>
  <c r="D127" i="40"/>
  <c r="G124" i="40"/>
  <c r="F124" i="40"/>
  <c r="G121" i="40"/>
  <c r="F121" i="40"/>
  <c r="G112" i="40"/>
  <c r="G104" i="40"/>
  <c r="G99" i="40"/>
  <c r="F99" i="40"/>
  <c r="H96" i="40"/>
  <c r="F95" i="40"/>
  <c r="F93" i="40" s="1"/>
  <c r="G93" i="40"/>
  <c r="G85" i="40"/>
  <c r="G81" i="40"/>
  <c r="H79" i="40"/>
  <c r="G75" i="40"/>
  <c r="G71" i="40"/>
  <c r="F71" i="40"/>
  <c r="F69" i="40"/>
  <c r="G66" i="40"/>
  <c r="D29" i="40"/>
  <c r="A3" i="40"/>
  <c r="A52" i="40" s="1"/>
  <c r="D2437" i="32"/>
  <c r="D2435" i="32" s="1"/>
  <c r="D2402" i="32"/>
  <c r="D2400" i="32" s="1"/>
  <c r="D2374" i="32"/>
  <c r="D2372" i="32" s="1"/>
  <c r="D2358" i="32"/>
  <c r="D2356" i="32" s="1"/>
  <c r="D2352" i="32"/>
  <c r="D2350" i="32" s="1"/>
  <c r="D2337" i="32"/>
  <c r="D2332" i="32" s="1"/>
  <c r="D2328" i="32"/>
  <c r="D2326" i="32" s="1"/>
  <c r="D2314" i="32"/>
  <c r="D2261" i="32"/>
  <c r="F88" i="40" s="1"/>
  <c r="D2260" i="32"/>
  <c r="D2259" i="32"/>
  <c r="D2256" i="32"/>
  <c r="F83" i="40" s="1"/>
  <c r="D2255" i="32"/>
  <c r="D2249" i="32"/>
  <c r="D2276" i="32"/>
  <c r="F149" i="40" s="1"/>
  <c r="D2271" i="32"/>
  <c r="F119" i="40" s="1"/>
  <c r="D2267" i="32"/>
  <c r="D2266" i="32" s="1"/>
  <c r="D2247" i="32"/>
  <c r="F67" i="40" s="1"/>
  <c r="D2207" i="32"/>
  <c r="D2201" i="32"/>
  <c r="D2198" i="32"/>
  <c r="D2193" i="32"/>
  <c r="D2190" i="32"/>
  <c r="D2182" i="32"/>
  <c r="D2178" i="32"/>
  <c r="D2173" i="32"/>
  <c r="D2170" i="32"/>
  <c r="D2154" i="32"/>
  <c r="D2119" i="32"/>
  <c r="D2117" i="32" s="1"/>
  <c r="D2111" i="32"/>
  <c r="D2106" i="32"/>
  <c r="D2102" i="32"/>
  <c r="D2096" i="32"/>
  <c r="D2093" i="32"/>
  <c r="D2071" i="32"/>
  <c r="D2069" i="32" s="1"/>
  <c r="D2054" i="32"/>
  <c r="D2048" i="32"/>
  <c r="D2046" i="32" s="1"/>
  <c r="D2042" i="32"/>
  <c r="D2039" i="32"/>
  <c r="D2035" i="32"/>
  <c r="E2033" i="32"/>
  <c r="D2032" i="32"/>
  <c r="D2024" i="32"/>
  <c r="D2020" i="32"/>
  <c r="D2016" i="32"/>
  <c r="D2013" i="32"/>
  <c r="D1991" i="32"/>
  <c r="D1988" i="32"/>
  <c r="D1984" i="32"/>
  <c r="D1981" i="32"/>
  <c r="D1973" i="32"/>
  <c r="D1969" i="32"/>
  <c r="D1961" i="32"/>
  <c r="D1944" i="32"/>
  <c r="D1942" i="32" s="1"/>
  <c r="D1936" i="32"/>
  <c r="D1932" i="32"/>
  <c r="D1928" i="32"/>
  <c r="D1924" i="32"/>
  <c r="F226" i="40"/>
  <c r="D1895" i="32"/>
  <c r="D1893" i="32" s="1"/>
  <c r="D1862" i="32"/>
  <c r="D1855" i="32"/>
  <c r="D1853" i="32" s="1"/>
  <c r="D1848" i="32"/>
  <c r="D1844" i="32"/>
  <c r="D1840" i="32"/>
  <c r="D1833" i="32"/>
  <c r="D1830" i="32"/>
  <c r="D1822" i="32"/>
  <c r="D1818" i="32"/>
  <c r="D1813" i="32"/>
  <c r="D1809" i="32"/>
  <c r="D1792" i="32"/>
  <c r="D1786" i="32"/>
  <c r="D1780" i="32"/>
  <c r="D1777" i="32"/>
  <c r="D1774" i="32"/>
  <c r="D1760" i="32"/>
  <c r="D1703" i="32"/>
  <c r="D1690" i="32"/>
  <c r="D1677" i="32"/>
  <c r="D1487" i="32"/>
  <c r="D1486" i="32"/>
  <c r="D1485" i="32"/>
  <c r="D1482" i="32"/>
  <c r="D1481" i="32"/>
  <c r="D1602" i="32"/>
  <c r="D1477" i="32" s="1"/>
  <c r="D1591" i="32"/>
  <c r="D1576" i="32"/>
  <c r="D1574" i="32"/>
  <c r="D1573" i="32"/>
  <c r="D1572" i="32"/>
  <c r="D1563" i="32"/>
  <c r="D1561" i="32"/>
  <c r="D1559" i="32"/>
  <c r="E174" i="40" s="1"/>
  <c r="H174" i="40" s="1"/>
  <c r="D1558" i="32"/>
  <c r="D1557" i="32"/>
  <c r="E173" i="40" s="1"/>
  <c r="D1550" i="32"/>
  <c r="D1549" i="32"/>
  <c r="D1548" i="32"/>
  <c r="E164" i="40" s="1"/>
  <c r="D1546" i="32"/>
  <c r="D1545" i="32"/>
  <c r="E162" i="40" s="1"/>
  <c r="D1540" i="32"/>
  <c r="D1539" i="32"/>
  <c r="D1536" i="32"/>
  <c r="D1534" i="32"/>
  <c r="E150" i="40" s="1"/>
  <c r="H150" i="40" s="1"/>
  <c r="D1533" i="32"/>
  <c r="D1526" i="32"/>
  <c r="D1521" i="32" s="1"/>
  <c r="D1519" i="32"/>
  <c r="D1518" i="32"/>
  <c r="E128" i="40" s="1"/>
  <c r="D1515" i="32"/>
  <c r="D1514" i="32" s="1"/>
  <c r="D1512" i="32"/>
  <c r="D1509" i="32"/>
  <c r="D1507" i="32"/>
  <c r="E116" i="40" s="1"/>
  <c r="D1506" i="32"/>
  <c r="D1501" i="32"/>
  <c r="D1500" i="32" s="1"/>
  <c r="D1496" i="32"/>
  <c r="D1495" i="32" s="1"/>
  <c r="D1493" i="32"/>
  <c r="D1492" i="32" s="1"/>
  <c r="D1476" i="32"/>
  <c r="D1473" i="32"/>
  <c r="E72" i="40" s="1"/>
  <c r="E71" i="40" s="1"/>
  <c r="D1470" i="32"/>
  <c r="D1469" i="32"/>
  <c r="D1452" i="32"/>
  <c r="D1445" i="32"/>
  <c r="D1443" i="32" s="1"/>
  <c r="D1438" i="32"/>
  <c r="D1430" i="32" s="1"/>
  <c r="D1411" i="32"/>
  <c r="D1408" i="32"/>
  <c r="D1390" i="32"/>
  <c r="D1388" i="32" s="1"/>
  <c r="D1384" i="32"/>
  <c r="D1378" i="32"/>
  <c r="D1376" i="32" s="1"/>
  <c r="D1372" i="32"/>
  <c r="D1367" i="32"/>
  <c r="D1359" i="32"/>
  <c r="D1356" i="32"/>
  <c r="D1330" i="32"/>
  <c r="D1327" i="32"/>
  <c r="D1295" i="32"/>
  <c r="D1292" i="32"/>
  <c r="D1210" i="32"/>
  <c r="D1204" i="32"/>
  <c r="D1200" i="32"/>
  <c r="D1190" i="32"/>
  <c r="D1187" i="32"/>
  <c r="D1183" i="32"/>
  <c r="D1176" i="32"/>
  <c r="D1173" i="32"/>
  <c r="D1164" i="32"/>
  <c r="D1160" i="32"/>
  <c r="D1152" i="32"/>
  <c r="D1148" i="32"/>
  <c r="D1144" i="32"/>
  <c r="D1141" i="32"/>
  <c r="D1127" i="32"/>
  <c r="D1088" i="32"/>
  <c r="D1064" i="32"/>
  <c r="D1041" i="32"/>
  <c r="D944" i="32"/>
  <c r="D916" i="32"/>
  <c r="D891" i="32"/>
  <c r="D871" i="32"/>
  <c r="D857" i="32"/>
  <c r="E205" i="40"/>
  <c r="E192" i="40"/>
  <c r="H192" i="40" s="1"/>
  <c r="E179" i="40"/>
  <c r="H179" i="40" s="1"/>
  <c r="E106" i="40"/>
  <c r="E97" i="40"/>
  <c r="H97" i="40" s="1"/>
  <c r="G556" i="3"/>
  <c r="D577" i="32"/>
  <c r="D565" i="32"/>
  <c r="D564" i="32" s="1"/>
  <c r="D562" i="32"/>
  <c r="E198" i="40" s="1"/>
  <c r="E47" i="39" s="1"/>
  <c r="D559" i="32"/>
  <c r="D558" i="32"/>
  <c r="D557" i="32"/>
  <c r="E189" i="40" s="1"/>
  <c r="D556" i="32"/>
  <c r="D555" i="32"/>
  <c r="E187" i="40" s="1"/>
  <c r="D554" i="32"/>
  <c r="D545" i="32"/>
  <c r="E170" i="40" s="1"/>
  <c r="D544" i="32"/>
  <c r="D541" i="32"/>
  <c r="D540" i="32"/>
  <c r="D538" i="32"/>
  <c r="D535" i="32"/>
  <c r="D534" i="32"/>
  <c r="D533" i="32"/>
  <c r="E148" i="40" s="1"/>
  <c r="D527" i="32"/>
  <c r="E138" i="40" s="1"/>
  <c r="D526" i="32"/>
  <c r="D525" i="32"/>
  <c r="D524" i="32"/>
  <c r="E133" i="40" s="1"/>
  <c r="H133" i="40" s="1"/>
  <c r="D521" i="32"/>
  <c r="D520" i="32" s="1"/>
  <c r="D518" i="32"/>
  <c r="D517" i="32"/>
  <c r="E117" i="40" s="1"/>
  <c r="D516" i="32"/>
  <c r="D515" i="32"/>
  <c r="E114" i="40" s="1"/>
  <c r="H114" i="40" s="1"/>
  <c r="D512" i="32"/>
  <c r="E102" i="40" s="1"/>
  <c r="D496" i="32"/>
  <c r="D495" i="32"/>
  <c r="D492" i="32"/>
  <c r="D491" i="32"/>
  <c r="D474" i="32"/>
  <c r="D472" i="32" s="1"/>
  <c r="D467" i="32"/>
  <c r="D464" i="32"/>
  <c r="D461" i="32"/>
  <c r="D458" i="32"/>
  <c r="D453" i="32"/>
  <c r="D439" i="32"/>
  <c r="D435" i="32"/>
  <c r="D430" i="32"/>
  <c r="D427" i="32"/>
  <c r="D411" i="32"/>
  <c r="D409" i="32" s="1"/>
  <c r="D405" i="32"/>
  <c r="D401" i="32"/>
  <c r="D398" i="32"/>
  <c r="D394" i="32"/>
  <c r="D374" i="32"/>
  <c r="D387" i="32" s="1"/>
  <c r="D358" i="32"/>
  <c r="D351" i="32"/>
  <c r="D349" i="32" s="1"/>
  <c r="D343" i="32"/>
  <c r="D339" i="32"/>
  <c r="D336" i="32"/>
  <c r="D331" i="32"/>
  <c r="D325" i="32"/>
  <c r="D321" i="32"/>
  <c r="D318" i="32"/>
  <c r="D313" i="32"/>
  <c r="D310" i="32"/>
  <c r="D302" i="32"/>
  <c r="D298" i="32"/>
  <c r="D294" i="32"/>
  <c r="D291" i="32"/>
  <c r="D274" i="32"/>
  <c r="D272" i="32" s="1"/>
  <c r="D266" i="32"/>
  <c r="D262" i="32"/>
  <c r="D255" i="32"/>
  <c r="D253" i="32" s="1"/>
  <c r="D247" i="32"/>
  <c r="D243" i="32"/>
  <c r="D235" i="32"/>
  <c r="D196" i="32"/>
  <c r="D194" i="32" s="1"/>
  <c r="I39" i="35" l="1"/>
  <c r="R39" i="35"/>
  <c r="Q39" i="35"/>
  <c r="J39" i="35"/>
  <c r="Q35" i="35"/>
  <c r="Q25" i="35"/>
  <c r="S39" i="35"/>
  <c r="M39" i="35"/>
  <c r="V39" i="35"/>
  <c r="N39" i="35"/>
  <c r="W39" i="35"/>
  <c r="O39" i="35"/>
  <c r="Y39" i="35"/>
  <c r="T183" i="35"/>
  <c r="T178" i="35"/>
  <c r="T184" i="35"/>
  <c r="T182" i="35"/>
  <c r="T179" i="35"/>
  <c r="T173" i="35"/>
  <c r="T170" i="35" s="1"/>
  <c r="G39" i="35"/>
  <c r="P39" i="35"/>
  <c r="T35" i="35"/>
  <c r="T34" i="35"/>
  <c r="T30" i="35"/>
  <c r="T25" i="35"/>
  <c r="T22" i="35" s="1"/>
  <c r="T31" i="35"/>
  <c r="T36" i="35"/>
  <c r="C255" i="35"/>
  <c r="J187" i="35"/>
  <c r="S187" i="35"/>
  <c r="M187" i="35"/>
  <c r="V187" i="35"/>
  <c r="F141" i="39"/>
  <c r="G141" i="39" s="1"/>
  <c r="D107" i="3"/>
  <c r="D202" i="27" s="1"/>
  <c r="K187" i="35"/>
  <c r="T187" i="35"/>
  <c r="D2205" i="32"/>
  <c r="N187" i="35"/>
  <c r="D48" i="3"/>
  <c r="D111" i="27" s="1"/>
  <c r="H111" i="27" s="1"/>
  <c r="C196" i="35"/>
  <c r="G187" i="35"/>
  <c r="P187" i="35"/>
  <c r="H187" i="35"/>
  <c r="Q187" i="35"/>
  <c r="O187" i="35"/>
  <c r="I187" i="35"/>
  <c r="R187" i="35"/>
  <c r="E100" i="40"/>
  <c r="E99" i="40" s="1"/>
  <c r="D1511" i="32"/>
  <c r="E122" i="40"/>
  <c r="D1584" i="32"/>
  <c r="E213" i="40" s="1"/>
  <c r="D1706" i="32"/>
  <c r="F143" i="39"/>
  <c r="D147" i="27"/>
  <c r="D146" i="27" s="1"/>
  <c r="H146" i="27" s="1"/>
  <c r="E71" i="27"/>
  <c r="E70" i="27" s="1"/>
  <c r="E227" i="40"/>
  <c r="H227" i="40" s="1"/>
  <c r="T288" i="35"/>
  <c r="T287" i="35" s="1"/>
  <c r="U288" i="35"/>
  <c r="U287" i="35" s="1"/>
  <c r="U269" i="35" s="1"/>
  <c r="U297" i="35" s="1"/>
  <c r="D2405" i="32"/>
  <c r="E2408" i="32" s="1"/>
  <c r="D713" i="3"/>
  <c r="D170" i="35"/>
  <c r="D206" i="35"/>
  <c r="D205" i="35" s="1"/>
  <c r="I253" i="35"/>
  <c r="N253" i="35"/>
  <c r="Q288" i="35"/>
  <c r="Q287" i="35" s="1"/>
  <c r="F253" i="35"/>
  <c r="H253" i="35"/>
  <c r="O253" i="35"/>
  <c r="D253" i="35"/>
  <c r="W187" i="35"/>
  <c r="C45" i="35"/>
  <c r="C189" i="35"/>
  <c r="J274" i="35"/>
  <c r="J272" i="35" s="1"/>
  <c r="J271" i="35" s="1"/>
  <c r="S274" i="35"/>
  <c r="S272" i="35" s="1"/>
  <c r="S271" i="35" s="1"/>
  <c r="M274" i="35"/>
  <c r="M272" i="35" s="1"/>
  <c r="M271" i="35" s="1"/>
  <c r="V274" i="35"/>
  <c r="V272" i="35" s="1"/>
  <c r="V271" i="35" s="1"/>
  <c r="T85" i="35"/>
  <c r="C118" i="35"/>
  <c r="D232" i="27"/>
  <c r="D231" i="27" s="1"/>
  <c r="M253" i="35"/>
  <c r="T274" i="35"/>
  <c r="T272" i="35" s="1"/>
  <c r="T271" i="35" s="1"/>
  <c r="D114" i="32"/>
  <c r="D101" i="40" s="1"/>
  <c r="D99" i="40" s="1"/>
  <c r="D1755" i="3"/>
  <c r="D1745" i="3"/>
  <c r="D1742" i="3" s="1"/>
  <c r="Q178" i="35"/>
  <c r="Q173" i="35"/>
  <c r="Q170" i="35" s="1"/>
  <c r="Q183" i="35"/>
  <c r="Q184" i="35"/>
  <c r="Q179" i="35"/>
  <c r="Q182" i="35"/>
  <c r="D18" i="3"/>
  <c r="D17" i="3" s="1"/>
  <c r="J170" i="35"/>
  <c r="D191" i="32"/>
  <c r="D199" i="40" s="1"/>
  <c r="H199" i="40" s="1"/>
  <c r="S85" i="35"/>
  <c r="M109" i="35"/>
  <c r="V109" i="35"/>
  <c r="H109" i="35"/>
  <c r="Q109" i="35"/>
  <c r="C81" i="35"/>
  <c r="D109" i="35"/>
  <c r="W109" i="35"/>
  <c r="F109" i="35"/>
  <c r="O109" i="35"/>
  <c r="Y109" i="35"/>
  <c r="S34" i="35"/>
  <c r="M53" i="41"/>
  <c r="C49" i="35"/>
  <c r="D78" i="40"/>
  <c r="Q85" i="35"/>
  <c r="R85" i="35"/>
  <c r="K109" i="35"/>
  <c r="T109" i="35"/>
  <c r="G109" i="35"/>
  <c r="P109" i="35"/>
  <c r="D1483" i="3"/>
  <c r="F70" i="27"/>
  <c r="D1484" i="3"/>
  <c r="D169" i="3"/>
  <c r="D172" i="3"/>
  <c r="D1085" i="3"/>
  <c r="D1082" i="3" s="1"/>
  <c r="D1090" i="3"/>
  <c r="D1096" i="3"/>
  <c r="D1095" i="3"/>
  <c r="D1094" i="3"/>
  <c r="D1091" i="3"/>
  <c r="D934" i="3"/>
  <c r="D1478" i="3"/>
  <c r="D1475" i="3" s="1"/>
  <c r="D1488" i="3"/>
  <c r="D1489" i="3"/>
  <c r="C159" i="35"/>
  <c r="I182" i="35"/>
  <c r="R173" i="35"/>
  <c r="R170" i="35" s="1"/>
  <c r="I184" i="35"/>
  <c r="K157" i="35"/>
  <c r="C165" i="35"/>
  <c r="F33" i="39"/>
  <c r="E76" i="40"/>
  <c r="H76" i="40" s="1"/>
  <c r="M228" i="35"/>
  <c r="V228" i="35"/>
  <c r="C212" i="35"/>
  <c r="D63" i="3"/>
  <c r="D62" i="3" s="1"/>
  <c r="D85" i="3"/>
  <c r="D172" i="27" s="1"/>
  <c r="D94" i="3"/>
  <c r="D180" i="27" s="1"/>
  <c r="H180" i="27" s="1"/>
  <c r="D47" i="3"/>
  <c r="D109" i="3"/>
  <c r="D205" i="27" s="1"/>
  <c r="H205" i="27" s="1"/>
  <c r="D68" i="3"/>
  <c r="D139" i="27" s="1"/>
  <c r="C230" i="35"/>
  <c r="D80" i="3"/>
  <c r="D79" i="3" s="1"/>
  <c r="D228" i="35"/>
  <c r="N228" i="35"/>
  <c r="D96" i="3"/>
  <c r="G253" i="35"/>
  <c r="P253" i="35"/>
  <c r="D106" i="3"/>
  <c r="D201" i="27" s="1"/>
  <c r="H201" i="27" s="1"/>
  <c r="D98" i="27"/>
  <c r="D97" i="27" s="1"/>
  <c r="D244" i="27"/>
  <c r="H244" i="27" s="1"/>
  <c r="D97" i="3"/>
  <c r="D183" i="27" s="1"/>
  <c r="Q253" i="35"/>
  <c r="C265" i="35"/>
  <c r="C253" i="35" s="1"/>
  <c r="D116" i="3"/>
  <c r="D115" i="3" s="1"/>
  <c r="K274" i="35"/>
  <c r="K272" i="35" s="1"/>
  <c r="K271" i="35" s="1"/>
  <c r="D67" i="3"/>
  <c r="D140" i="27" s="1"/>
  <c r="H140" i="27" s="1"/>
  <c r="D86" i="3"/>
  <c r="D173" i="27" s="1"/>
  <c r="H173" i="27" s="1"/>
  <c r="H228" i="35"/>
  <c r="Q228" i="35"/>
  <c r="D70" i="3"/>
  <c r="D142" i="27" s="1"/>
  <c r="H142" i="27" s="1"/>
  <c r="C239" i="35"/>
  <c r="D89" i="3"/>
  <c r="D108" i="3"/>
  <c r="D203" i="27" s="1"/>
  <c r="J253" i="35"/>
  <c r="D21" i="3"/>
  <c r="D79" i="27" s="1"/>
  <c r="D22" i="3"/>
  <c r="D80" i="27" s="1"/>
  <c r="Y210" i="35"/>
  <c r="Y209" i="35" s="1"/>
  <c r="Y187" i="35" s="1"/>
  <c r="M183" i="35"/>
  <c r="W183" i="35"/>
  <c r="D14" i="3"/>
  <c r="D15" i="3"/>
  <c r="D73" i="27" s="1"/>
  <c r="H73" i="27" s="1"/>
  <c r="N178" i="35"/>
  <c r="V157" i="35"/>
  <c r="Y179" i="35"/>
  <c r="H85" i="35"/>
  <c r="C101" i="35"/>
  <c r="I85" i="35"/>
  <c r="J85" i="35"/>
  <c r="D85" i="35"/>
  <c r="N85" i="35"/>
  <c r="W85" i="35"/>
  <c r="I109" i="35"/>
  <c r="R109" i="35"/>
  <c r="N109" i="35"/>
  <c r="F85" i="35"/>
  <c r="O85" i="35"/>
  <c r="Y85" i="35"/>
  <c r="J109" i="35"/>
  <c r="S109" i="35"/>
  <c r="P25" i="35"/>
  <c r="P22" i="35" s="1"/>
  <c r="C17" i="35"/>
  <c r="D31" i="35"/>
  <c r="D29" i="35" s="1"/>
  <c r="G31" i="35"/>
  <c r="E131" i="39"/>
  <c r="F209" i="40"/>
  <c r="G209" i="40"/>
  <c r="F160" i="40"/>
  <c r="E155" i="40"/>
  <c r="H155" i="40" s="1"/>
  <c r="D1538" i="32"/>
  <c r="E157" i="40"/>
  <c r="H157" i="40" s="1"/>
  <c r="D160" i="40"/>
  <c r="D770" i="3"/>
  <c r="D494" i="32"/>
  <c r="E1437" i="3"/>
  <c r="J22" i="35"/>
  <c r="G68" i="27"/>
  <c r="G13" i="27" s="1"/>
  <c r="E1297" i="3"/>
  <c r="E76" i="27"/>
  <c r="D678" i="3"/>
  <c r="E99" i="27"/>
  <c r="E2462" i="3"/>
  <c r="D1348" i="32"/>
  <c r="E119" i="40"/>
  <c r="H119" i="40" s="1"/>
  <c r="E183" i="27"/>
  <c r="M21" i="41"/>
  <c r="D19" i="41"/>
  <c r="D17" i="41" s="1"/>
  <c r="D15" i="41" s="1"/>
  <c r="M15" i="41" s="1"/>
  <c r="M59" i="41"/>
  <c r="C243" i="35"/>
  <c r="O9" i="35"/>
  <c r="N31" i="35"/>
  <c r="N29" i="35" s="1"/>
  <c r="G85" i="35"/>
  <c r="F173" i="35"/>
  <c r="O178" i="35"/>
  <c r="M182" i="35"/>
  <c r="M184" i="35"/>
  <c r="W228" i="35"/>
  <c r="V287" i="35"/>
  <c r="R35" i="35"/>
  <c r="Y178" i="35"/>
  <c r="I228" i="35"/>
  <c r="R228" i="35"/>
  <c r="C233" i="35"/>
  <c r="F228" i="35"/>
  <c r="O228" i="35"/>
  <c r="Y228" i="35"/>
  <c r="W287" i="35"/>
  <c r="C11" i="35"/>
  <c r="C41" i="35"/>
  <c r="N179" i="35"/>
  <c r="W182" i="35"/>
  <c r="W184" i="35"/>
  <c r="C201" i="35"/>
  <c r="J228" i="35"/>
  <c r="S228" i="35"/>
  <c r="G228" i="35"/>
  <c r="P228" i="35"/>
  <c r="M25" i="35"/>
  <c r="M22" i="35" s="1"/>
  <c r="G36" i="35"/>
  <c r="O179" i="35"/>
  <c r="I183" i="35"/>
  <c r="K228" i="35"/>
  <c r="T228" i="35"/>
  <c r="D274" i="35"/>
  <c r="N274" i="35"/>
  <c r="N272" i="35" s="1"/>
  <c r="N271" i="35" s="1"/>
  <c r="W274" i="35"/>
  <c r="W272" i="35" s="1"/>
  <c r="W271" i="35" s="1"/>
  <c r="P30" i="35"/>
  <c r="I34" i="35"/>
  <c r="I36" i="35"/>
  <c r="H274" i="35"/>
  <c r="H272" i="35" s="1"/>
  <c r="H271" i="35" s="1"/>
  <c r="Q274" i="35"/>
  <c r="C275" i="35"/>
  <c r="F274" i="35"/>
  <c r="O274" i="35"/>
  <c r="Y274" i="35"/>
  <c r="Y272" i="35" s="1"/>
  <c r="Y271" i="35" s="1"/>
  <c r="Y269" i="35" s="1"/>
  <c r="R288" i="35"/>
  <c r="R287" i="35" s="1"/>
  <c r="V34" i="35"/>
  <c r="W9" i="35"/>
  <c r="R30" i="35"/>
  <c r="K34" i="35"/>
  <c r="S36" i="35"/>
  <c r="M85" i="35"/>
  <c r="V85" i="35"/>
  <c r="I274" i="35"/>
  <c r="I272" i="35" s="1"/>
  <c r="I271" i="35" s="1"/>
  <c r="R274" i="35"/>
  <c r="R272" i="35" s="1"/>
  <c r="R271" i="35" s="1"/>
  <c r="G274" i="35"/>
  <c r="P274" i="35"/>
  <c r="P272" i="35" s="1"/>
  <c r="P271" i="35" s="1"/>
  <c r="S288" i="35"/>
  <c r="S287" i="35" s="1"/>
  <c r="D190" i="32"/>
  <c r="K85" i="35"/>
  <c r="G167" i="39"/>
  <c r="G27" i="39"/>
  <c r="G59" i="39"/>
  <c r="D161" i="39"/>
  <c r="G161" i="39" s="1"/>
  <c r="G66" i="39"/>
  <c r="G74" i="39"/>
  <c r="E242" i="27"/>
  <c r="E240" i="27" s="1"/>
  <c r="E25" i="27" s="1"/>
  <c r="D138" i="39"/>
  <c r="C294" i="35"/>
  <c r="C293" i="35" s="1"/>
  <c r="C291" i="35" s="1"/>
  <c r="D181" i="27"/>
  <c r="C215" i="35"/>
  <c r="H173" i="35"/>
  <c r="H170" i="35" s="1"/>
  <c r="S173" i="35"/>
  <c r="S170" i="35" s="1"/>
  <c r="D178" i="35"/>
  <c r="P178" i="35"/>
  <c r="D179" i="35"/>
  <c r="P179" i="35"/>
  <c r="N182" i="35"/>
  <c r="Y182" i="35"/>
  <c r="N183" i="35"/>
  <c r="Y183" i="35"/>
  <c r="N184" i="35"/>
  <c r="Y184" i="35"/>
  <c r="D71" i="27"/>
  <c r="I173" i="35"/>
  <c r="I170" i="35" s="1"/>
  <c r="F178" i="35"/>
  <c r="F179" i="35"/>
  <c r="O182" i="35"/>
  <c r="O183" i="35"/>
  <c r="O184" i="35"/>
  <c r="D210" i="35"/>
  <c r="D209" i="35" s="1"/>
  <c r="M173" i="35"/>
  <c r="M170" i="35" s="1"/>
  <c r="W173" i="35"/>
  <c r="W170" i="35" s="1"/>
  <c r="G178" i="35"/>
  <c r="R178" i="35"/>
  <c r="G179" i="35"/>
  <c r="R179" i="35"/>
  <c r="D182" i="35"/>
  <c r="P182" i="35"/>
  <c r="D183" i="35"/>
  <c r="P183" i="35"/>
  <c r="D184" i="35"/>
  <c r="P184" i="35"/>
  <c r="F210" i="35"/>
  <c r="Y173" i="35"/>
  <c r="Y170" i="35" s="1"/>
  <c r="H178" i="35"/>
  <c r="S178" i="35"/>
  <c r="H179" i="35"/>
  <c r="S179" i="35"/>
  <c r="F182" i="35"/>
  <c r="F183" i="35"/>
  <c r="G173" i="35"/>
  <c r="G170" i="35" s="1"/>
  <c r="I178" i="35"/>
  <c r="I177" i="35" s="1"/>
  <c r="G182" i="35"/>
  <c r="R182" i="35"/>
  <c r="G183" i="35"/>
  <c r="R183" i="35"/>
  <c r="M178" i="35"/>
  <c r="M177" i="35" s="1"/>
  <c r="W178" i="35"/>
  <c r="W177" i="35" s="1"/>
  <c r="H182" i="35"/>
  <c r="S182" i="35"/>
  <c r="H183" i="35"/>
  <c r="S183" i="35"/>
  <c r="C134" i="35"/>
  <c r="C132" i="35" s="1"/>
  <c r="C111" i="35"/>
  <c r="C97" i="35"/>
  <c r="C92" i="35"/>
  <c r="P85" i="35"/>
  <c r="C87" i="35"/>
  <c r="D126" i="32"/>
  <c r="D117" i="40" s="1"/>
  <c r="H117" i="40" s="1"/>
  <c r="D118" i="32"/>
  <c r="D105" i="40" s="1"/>
  <c r="D104" i="40" s="1"/>
  <c r="Y25" i="35"/>
  <c r="Y22" i="35" s="1"/>
  <c r="F30" i="35"/>
  <c r="H35" i="35"/>
  <c r="Q36" i="35"/>
  <c r="D25" i="35"/>
  <c r="D22" i="35" s="1"/>
  <c r="N25" i="35"/>
  <c r="N22" i="35" s="1"/>
  <c r="G30" i="35"/>
  <c r="Q30" i="35"/>
  <c r="F31" i="35"/>
  <c r="P31" i="35"/>
  <c r="I35" i="35"/>
  <c r="S35" i="35"/>
  <c r="H36" i="35"/>
  <c r="R36" i="35"/>
  <c r="G25" i="35"/>
  <c r="G22" i="35" s="1"/>
  <c r="Q22" i="35"/>
  <c r="I30" i="35"/>
  <c r="S30" i="35"/>
  <c r="H31" i="35"/>
  <c r="R31" i="35"/>
  <c r="M34" i="35"/>
  <c r="Y34" i="35"/>
  <c r="K35" i="35"/>
  <c r="V35" i="35"/>
  <c r="F25" i="35"/>
  <c r="D89" i="32"/>
  <c r="D72" i="40" s="1"/>
  <c r="D71" i="40" s="1"/>
  <c r="H25" i="35"/>
  <c r="H22" i="35" s="1"/>
  <c r="R25" i="35"/>
  <c r="R22" i="35" s="1"/>
  <c r="I31" i="35"/>
  <c r="S31" i="35"/>
  <c r="D34" i="35"/>
  <c r="N34" i="35"/>
  <c r="M35" i="35"/>
  <c r="Y35" i="35"/>
  <c r="K36" i="35"/>
  <c r="V36" i="35"/>
  <c r="H30" i="35"/>
  <c r="K30" i="35"/>
  <c r="V30" i="35"/>
  <c r="F34" i="35"/>
  <c r="P34" i="35"/>
  <c r="D35" i="35"/>
  <c r="N35" i="35"/>
  <c r="M36" i="35"/>
  <c r="Y36" i="35"/>
  <c r="M30" i="35"/>
  <c r="M29" i="35" s="1"/>
  <c r="Y30" i="35"/>
  <c r="Y29" i="35" s="1"/>
  <c r="K31" i="35"/>
  <c r="V31" i="35"/>
  <c r="G34" i="35"/>
  <c r="Q34" i="35"/>
  <c r="F35" i="35"/>
  <c r="P35" i="35"/>
  <c r="D36" i="35"/>
  <c r="N36" i="35"/>
  <c r="Q31" i="35"/>
  <c r="M55" i="41"/>
  <c r="M57" i="41"/>
  <c r="F144" i="39"/>
  <c r="F45" i="39"/>
  <c r="G218" i="27"/>
  <c r="G23" i="27" s="1"/>
  <c r="G196" i="27"/>
  <c r="G21" i="27" s="1"/>
  <c r="E131" i="27"/>
  <c r="E103" i="27"/>
  <c r="H103" i="27" s="1"/>
  <c r="G64" i="40"/>
  <c r="G15" i="40" s="1"/>
  <c r="G145" i="40"/>
  <c r="G19" i="40" s="1"/>
  <c r="G91" i="40"/>
  <c r="G17" i="40" s="1"/>
  <c r="F47" i="39"/>
  <c r="D2275" i="32"/>
  <c r="D2273" i="32" s="1"/>
  <c r="D1308" i="32"/>
  <c r="D1517" i="32"/>
  <c r="D1345" i="32"/>
  <c r="D1181" i="32"/>
  <c r="F112" i="40"/>
  <c r="E118" i="40"/>
  <c r="H118" i="40" s="1"/>
  <c r="H184" i="27"/>
  <c r="E79" i="27"/>
  <c r="E1194" i="3"/>
  <c r="E206" i="27"/>
  <c r="H206" i="27" s="1"/>
  <c r="E177" i="3"/>
  <c r="E110" i="27"/>
  <c r="E107" i="27" s="1"/>
  <c r="E2513" i="3"/>
  <c r="E2525" i="3" s="1"/>
  <c r="E2528" i="3" s="1"/>
  <c r="E2532" i="3" s="1"/>
  <c r="G28" i="27" s="1"/>
  <c r="E1907" i="3"/>
  <c r="E1099" i="3"/>
  <c r="E144" i="27"/>
  <c r="H144" i="27" s="1"/>
  <c r="D867" i="3"/>
  <c r="G867" i="3" s="1"/>
  <c r="G166" i="27"/>
  <c r="G154" i="27" s="1"/>
  <c r="E68" i="40"/>
  <c r="H68" i="40" s="1"/>
  <c r="D2269" i="32"/>
  <c r="D2264" i="32" s="1"/>
  <c r="D1198" i="32"/>
  <c r="D503" i="32"/>
  <c r="D2091" i="32"/>
  <c r="D137" i="32"/>
  <c r="H189" i="40"/>
  <c r="D1828" i="32"/>
  <c r="D1901" i="32"/>
  <c r="D1899" i="32" s="1"/>
  <c r="D1905" i="32" s="1"/>
  <c r="D532" i="32"/>
  <c r="E226" i="40"/>
  <c r="H226" i="40" s="1"/>
  <c r="D1838" i="32"/>
  <c r="D499" i="32"/>
  <c r="H69" i="40"/>
  <c r="E151" i="40"/>
  <c r="H151" i="40" s="1"/>
  <c r="E175" i="40"/>
  <c r="H175" i="40" s="1"/>
  <c r="D1310" i="32"/>
  <c r="F185" i="40"/>
  <c r="D392" i="32"/>
  <c r="D379" i="3"/>
  <c r="H200" i="27"/>
  <c r="D923" i="3"/>
  <c r="G923" i="3" s="1"/>
  <c r="D374" i="3"/>
  <c r="D372" i="3" s="1"/>
  <c r="D668" i="3"/>
  <c r="D899" i="3"/>
  <c r="G899" i="3" s="1"/>
  <c r="E177" i="27"/>
  <c r="H177" i="27" s="1"/>
  <c r="E1362" i="3"/>
  <c r="E202" i="27"/>
  <c r="E324" i="3"/>
  <c r="E186" i="3"/>
  <c r="D383" i="3"/>
  <c r="H204" i="27"/>
  <c r="E2204" i="3"/>
  <c r="D385" i="3"/>
  <c r="D720" i="3"/>
  <c r="D800" i="3"/>
  <c r="G800" i="3" s="1"/>
  <c r="D823" i="3"/>
  <c r="G823" i="3" s="1"/>
  <c r="E994" i="3"/>
  <c r="E2171" i="3"/>
  <c r="F156" i="27"/>
  <c r="F179" i="27"/>
  <c r="D672" i="3"/>
  <c r="D662" i="3"/>
  <c r="E236" i="3"/>
  <c r="E139" i="27"/>
  <c r="H169" i="27"/>
  <c r="E185" i="27"/>
  <c r="H185" i="27" s="1"/>
  <c r="E1967" i="3"/>
  <c r="E1995" i="3" s="1"/>
  <c r="E2265" i="3"/>
  <c r="H209" i="27"/>
  <c r="E151" i="39"/>
  <c r="E170" i="27"/>
  <c r="H170" i="27" s="1"/>
  <c r="D1622" i="3"/>
  <c r="D1644" i="3"/>
  <c r="G1644" i="3" s="1"/>
  <c r="D1751" i="3"/>
  <c r="F198" i="27"/>
  <c r="E312" i="3"/>
  <c r="D1728" i="3"/>
  <c r="G1728" i="3" s="1"/>
  <c r="E2032" i="3"/>
  <c r="E2093" i="3"/>
  <c r="D1365" i="32"/>
  <c r="H170" i="40"/>
  <c r="D383" i="32"/>
  <c r="E161" i="40"/>
  <c r="D1339" i="32"/>
  <c r="D2168" i="32"/>
  <c r="D1475" i="32"/>
  <c r="D1343" i="32"/>
  <c r="D1344" i="32"/>
  <c r="D1480" i="32"/>
  <c r="D1504" i="32"/>
  <c r="D451" i="32"/>
  <c r="E136" i="40"/>
  <c r="H136" i="40" s="1"/>
  <c r="D1305" i="32"/>
  <c r="D1472" i="32"/>
  <c r="H219" i="40"/>
  <c r="H218" i="40" s="1"/>
  <c r="D308" i="32"/>
  <c r="D260" i="32"/>
  <c r="H102" i="40"/>
  <c r="D160" i="32"/>
  <c r="D233" i="32"/>
  <c r="E206" i="40"/>
  <c r="E55" i="39" s="1"/>
  <c r="D289" i="32"/>
  <c r="E166" i="40"/>
  <c r="H166" i="40" s="1"/>
  <c r="E193" i="40"/>
  <c r="H193" i="40" s="1"/>
  <c r="D1959" i="32"/>
  <c r="H162" i="40"/>
  <c r="D388" i="32"/>
  <c r="D543" i="32"/>
  <c r="D561" i="32"/>
  <c r="D1638" i="32"/>
  <c r="D2100" i="32"/>
  <c r="D149" i="32"/>
  <c r="H164" i="40"/>
  <c r="D1335" i="32"/>
  <c r="D1333" i="32" s="1"/>
  <c r="F66" i="40"/>
  <c r="D165" i="32"/>
  <c r="H178" i="40"/>
  <c r="E157" i="27"/>
  <c r="D1411" i="3"/>
  <c r="E176" i="27"/>
  <c r="H158" i="27"/>
  <c r="F175" i="27"/>
  <c r="D1412" i="3"/>
  <c r="F135" i="27"/>
  <c r="H143" i="27"/>
  <c r="E248" i="3"/>
  <c r="D671" i="3"/>
  <c r="E1229" i="3"/>
  <c r="E1329" i="3"/>
  <c r="D1415" i="3"/>
  <c r="E80" i="27"/>
  <c r="E1809" i="3"/>
  <c r="D682" i="3"/>
  <c r="D699" i="3"/>
  <c r="H138" i="27"/>
  <c r="E187" i="27"/>
  <c r="H187" i="27" s="1"/>
  <c r="D673" i="3"/>
  <c r="D667" i="3"/>
  <c r="D1790" i="3"/>
  <c r="E132" i="3"/>
  <c r="E620" i="3"/>
  <c r="E1117" i="3"/>
  <c r="E1210" i="3"/>
  <c r="E2380" i="3"/>
  <c r="E264" i="3"/>
  <c r="D1794" i="3"/>
  <c r="E2252" i="3"/>
  <c r="D172" i="40"/>
  <c r="H173" i="40"/>
  <c r="E105" i="40"/>
  <c r="D2340" i="32"/>
  <c r="D109" i="32"/>
  <c r="E134" i="40"/>
  <c r="H134" i="40" s="1"/>
  <c r="H106" i="40"/>
  <c r="E177" i="40"/>
  <c r="H177" i="40" s="1"/>
  <c r="D124" i="40"/>
  <c r="D186" i="32"/>
  <c r="D205" i="32"/>
  <c r="D203" i="32" s="1"/>
  <c r="D329" i="32"/>
  <c r="H142" i="40"/>
  <c r="H141" i="40" s="1"/>
  <c r="D141" i="40"/>
  <c r="H198" i="40"/>
  <c r="D47" i="39"/>
  <c r="D356" i="32"/>
  <c r="D389" i="32"/>
  <c r="D384" i="32"/>
  <c r="D831" i="32"/>
  <c r="D1139" i="32"/>
  <c r="D1158" i="32"/>
  <c r="D1450" i="32"/>
  <c r="D1543" i="32"/>
  <c r="D2011" i="32"/>
  <c r="D2258" i="32"/>
  <c r="F86" i="40"/>
  <c r="D225" i="40"/>
  <c r="D425" i="32"/>
  <c r="E67" i="40"/>
  <c r="D490" i="32"/>
  <c r="D2361" i="32"/>
  <c r="E2352" i="32" s="1"/>
  <c r="D93" i="40"/>
  <c r="H94" i="40"/>
  <c r="E176" i="40"/>
  <c r="H176" i="40" s="1"/>
  <c r="D1208" i="32"/>
  <c r="H116" i="40"/>
  <c r="D179" i="32"/>
  <c r="E186" i="40"/>
  <c r="D553" i="32"/>
  <c r="E125" i="40"/>
  <c r="E124" i="40" s="1"/>
  <c r="D1790" i="32"/>
  <c r="D66" i="40"/>
  <c r="D83" i="32"/>
  <c r="D169" i="32"/>
  <c r="H187" i="40"/>
  <c r="D185" i="40"/>
  <c r="E137" i="40"/>
  <c r="H137" i="40" s="1"/>
  <c r="E152" i="40"/>
  <c r="H152" i="40" s="1"/>
  <c r="E191" i="40"/>
  <c r="H191" i="40" s="1"/>
  <c r="D2377" i="32"/>
  <c r="E2372" i="32" s="1"/>
  <c r="E95" i="40"/>
  <c r="E93" i="40" s="1"/>
  <c r="E113" i="40"/>
  <c r="H113" i="40" s="1"/>
  <c r="D1569" i="32"/>
  <c r="D1784" i="32"/>
  <c r="H148" i="40"/>
  <c r="D576" i="32"/>
  <c r="D574" i="32" s="1"/>
  <c r="D2052" i="32"/>
  <c r="D511" i="32"/>
  <c r="D523" i="32"/>
  <c r="E149" i="40"/>
  <c r="H149" i="40" s="1"/>
  <c r="E188" i="40"/>
  <c r="H188" i="40" s="1"/>
  <c r="D1382" i="32"/>
  <c r="D1484" i="32"/>
  <c r="D1531" i="32"/>
  <c r="D1556" i="32"/>
  <c r="D1979" i="32"/>
  <c r="F82" i="40"/>
  <c r="F81" i="40" s="1"/>
  <c r="D2254" i="32"/>
  <c r="E56" i="39"/>
  <c r="G56" i="39" s="1"/>
  <c r="H205" i="40"/>
  <c r="E190" i="40"/>
  <c r="H190" i="40" s="1"/>
  <c r="D1309" i="32"/>
  <c r="D1304" i="32"/>
  <c r="D1300" i="32"/>
  <c r="D1416" i="32"/>
  <c r="D1414" i="32" s="1"/>
  <c r="E180" i="40"/>
  <c r="H180" i="40" s="1"/>
  <c r="D1772" i="32"/>
  <c r="D1807" i="32"/>
  <c r="D537" i="32"/>
  <c r="E129" i="40"/>
  <c r="H129" i="40" s="1"/>
  <c r="D1468" i="32"/>
  <c r="H135" i="40"/>
  <c r="D2030" i="32"/>
  <c r="D2440" i="32"/>
  <c r="E2437" i="32" s="1"/>
  <c r="E115" i="40"/>
  <c r="H115" i="40" s="1"/>
  <c r="D1589" i="32"/>
  <c r="D1922" i="32"/>
  <c r="D2188" i="32"/>
  <c r="F87" i="40"/>
  <c r="E139" i="40"/>
  <c r="H139" i="40" s="1"/>
  <c r="G195" i="40"/>
  <c r="G183" i="40" s="1"/>
  <c r="H196" i="40"/>
  <c r="E107" i="40"/>
  <c r="H107" i="40" s="1"/>
  <c r="F105" i="40"/>
  <c r="F104" i="40" s="1"/>
  <c r="F147" i="40"/>
  <c r="E45" i="39"/>
  <c r="H197" i="40"/>
  <c r="E195" i="40"/>
  <c r="D2088" i="32"/>
  <c r="D2083" i="32"/>
  <c r="D2077" i="32"/>
  <c r="D2087" i="32"/>
  <c r="D2082" i="32"/>
  <c r="D2086" i="32"/>
  <c r="D1340" i="32"/>
  <c r="E165" i="40"/>
  <c r="H165" i="40" s="1"/>
  <c r="E169" i="40"/>
  <c r="E168" i="40" s="1"/>
  <c r="F225" i="40"/>
  <c r="F223" i="40" s="1"/>
  <c r="D2284" i="32"/>
  <c r="D2152" i="32"/>
  <c r="D2157" i="32" s="1"/>
  <c r="G2417" i="3"/>
  <c r="F77" i="40"/>
  <c r="F75" i="40" s="1"/>
  <c r="D218" i="40"/>
  <c r="G1657" i="3"/>
  <c r="D2246" i="32"/>
  <c r="E132" i="39"/>
  <c r="E199" i="27"/>
  <c r="D173" i="3"/>
  <c r="D174" i="3"/>
  <c r="D695" i="3"/>
  <c r="E163" i="27"/>
  <c r="H163" i="27"/>
  <c r="E1420" i="3"/>
  <c r="E122" i="27"/>
  <c r="H122" i="27" s="1"/>
  <c r="E203" i="27"/>
  <c r="H221" i="27"/>
  <c r="D220" i="27"/>
  <c r="E82" i="27"/>
  <c r="H82" i="27" s="1"/>
  <c r="E149" i="27"/>
  <c r="H150" i="27"/>
  <c r="H149" i="27" s="1"/>
  <c r="D380" i="3"/>
  <c r="E1135" i="3"/>
  <c r="E161" i="27"/>
  <c r="H161" i="27" s="1"/>
  <c r="E181" i="27"/>
  <c r="E212" i="27"/>
  <c r="E208" i="27" s="1"/>
  <c r="E2180" i="3"/>
  <c r="E160" i="27"/>
  <c r="H160" i="27" s="1"/>
  <c r="D168" i="3"/>
  <c r="E476" i="3"/>
  <c r="E167" i="27"/>
  <c r="F115" i="27"/>
  <c r="H117" i="27"/>
  <c r="H118" i="27"/>
  <c r="H102" i="27"/>
  <c r="H141" i="27"/>
  <c r="E192" i="27"/>
  <c r="E125" i="39"/>
  <c r="H193" i="27"/>
  <c r="D686" i="3"/>
  <c r="E136" i="27"/>
  <c r="D1702" i="3"/>
  <c r="E224" i="27"/>
  <c r="H224" i="27" s="1"/>
  <c r="H225" i="27"/>
  <c r="H121" i="27"/>
  <c r="H168" i="27"/>
  <c r="H211" i="27"/>
  <c r="E143" i="39"/>
  <c r="D729" i="3"/>
  <c r="E727" i="3" s="1"/>
  <c r="H116" i="27"/>
  <c r="D1750" i="3"/>
  <c r="D1756" i="3"/>
  <c r="D1754" i="3"/>
  <c r="E2084" i="3"/>
  <c r="E2289" i="3"/>
  <c r="F166" i="27"/>
  <c r="D1416" i="3"/>
  <c r="F208" i="27"/>
  <c r="D1417" i="3"/>
  <c r="H222" i="27"/>
  <c r="D514" i="32"/>
  <c r="D147" i="40"/>
  <c r="D155" i="32"/>
  <c r="D168" i="40"/>
  <c r="H138" i="40"/>
  <c r="D131" i="40"/>
  <c r="D140" i="32"/>
  <c r="D206" i="40" l="1"/>
  <c r="D55" i="39" s="1"/>
  <c r="J223" i="40"/>
  <c r="T177" i="35"/>
  <c r="K297" i="35"/>
  <c r="C30" i="35"/>
  <c r="C34" i="35"/>
  <c r="C35" i="35"/>
  <c r="C36" i="35"/>
  <c r="C173" i="35"/>
  <c r="C31" i="35"/>
  <c r="C25" i="35"/>
  <c r="D659" i="3"/>
  <c r="D639" i="3"/>
  <c r="E637" i="3" s="1"/>
  <c r="D46" i="3"/>
  <c r="E2326" i="32"/>
  <c r="E2335" i="32"/>
  <c r="E2334" i="32"/>
  <c r="H202" i="27"/>
  <c r="D1583" i="32"/>
  <c r="D1582" i="32" s="1"/>
  <c r="D187" i="35"/>
  <c r="D477" i="32"/>
  <c r="E2400" i="32"/>
  <c r="H100" i="40"/>
  <c r="D530" i="32"/>
  <c r="F24" i="39"/>
  <c r="H147" i="27"/>
  <c r="D131" i="39"/>
  <c r="G131" i="39" s="1"/>
  <c r="M19" i="41"/>
  <c r="E147" i="40"/>
  <c r="E2403" i="32"/>
  <c r="E2405" i="32"/>
  <c r="F52" i="39"/>
  <c r="F50" i="39" s="1"/>
  <c r="E2394" i="32"/>
  <c r="E2397" i="32"/>
  <c r="E2396" i="32"/>
  <c r="E2402" i="32"/>
  <c r="D153" i="32"/>
  <c r="E705" i="3"/>
  <c r="E676" i="3"/>
  <c r="H232" i="27"/>
  <c r="F170" i="35"/>
  <c r="F206" i="35"/>
  <c r="W269" i="35"/>
  <c r="D215" i="27"/>
  <c r="D151" i="39" s="1"/>
  <c r="G151" i="39" s="1"/>
  <c r="S269" i="35"/>
  <c r="T269" i="35"/>
  <c r="R269" i="35"/>
  <c r="V269" i="35"/>
  <c r="V297" i="35" s="1"/>
  <c r="C109" i="35"/>
  <c r="H101" i="40"/>
  <c r="D113" i="32"/>
  <c r="D48" i="39"/>
  <c r="D42" i="39" s="1"/>
  <c r="D195" i="40"/>
  <c r="H78" i="40"/>
  <c r="D76" i="27"/>
  <c r="D75" i="27" s="1"/>
  <c r="O138" i="35"/>
  <c r="R33" i="35"/>
  <c r="Q33" i="35"/>
  <c r="W138" i="35"/>
  <c r="H98" i="27"/>
  <c r="D1482" i="3"/>
  <c r="D157" i="27"/>
  <c r="D156" i="27" s="1"/>
  <c r="D278" i="32"/>
  <c r="D166" i="27"/>
  <c r="E287" i="3"/>
  <c r="E357" i="3" s="1"/>
  <c r="D132" i="27"/>
  <c r="D131" i="27" s="1"/>
  <c r="D1486" i="3"/>
  <c r="D93" i="3"/>
  <c r="D243" i="27"/>
  <c r="D242" i="27" s="1"/>
  <c r="D240" i="27" s="1"/>
  <c r="D25" i="27" s="1"/>
  <c r="H25" i="27" s="1"/>
  <c r="H203" i="27"/>
  <c r="E129" i="39"/>
  <c r="H139" i="27"/>
  <c r="E2149" i="3"/>
  <c r="N177" i="35"/>
  <c r="T181" i="35"/>
  <c r="T157" i="35" s="1"/>
  <c r="D12" i="3"/>
  <c r="I181" i="35"/>
  <c r="I157" i="35" s="1"/>
  <c r="W181" i="35"/>
  <c r="W157" i="35" s="1"/>
  <c r="Y177" i="35"/>
  <c r="D198" i="27"/>
  <c r="D148" i="39" s="1"/>
  <c r="D209" i="40"/>
  <c r="D23" i="40" s="1"/>
  <c r="D36" i="39"/>
  <c r="G36" i="39" s="1"/>
  <c r="P288" i="35"/>
  <c r="C274" i="35"/>
  <c r="H183" i="27"/>
  <c r="H172" i="27"/>
  <c r="D105" i="3"/>
  <c r="E103" i="3" s="1"/>
  <c r="D110" i="27"/>
  <c r="D107" i="27" s="1"/>
  <c r="D65" i="3"/>
  <c r="D82" i="3"/>
  <c r="D88" i="3"/>
  <c r="D176" i="27"/>
  <c r="D175" i="27" s="1"/>
  <c r="D182" i="27"/>
  <c r="D179" i="27" s="1"/>
  <c r="S181" i="35"/>
  <c r="H80" i="27"/>
  <c r="G181" i="35"/>
  <c r="R177" i="35"/>
  <c r="O181" i="35"/>
  <c r="D72" i="27"/>
  <c r="D70" i="27" s="1"/>
  <c r="C200" i="35"/>
  <c r="D51" i="3"/>
  <c r="D50" i="3" s="1"/>
  <c r="O177" i="35"/>
  <c r="G29" i="35"/>
  <c r="S33" i="35"/>
  <c r="V29" i="35"/>
  <c r="I33" i="35"/>
  <c r="K29" i="35"/>
  <c r="P29" i="35"/>
  <c r="P9" i="35" s="1"/>
  <c r="P138" i="35" s="1"/>
  <c r="G33" i="35"/>
  <c r="H79" i="27"/>
  <c r="H220" i="27"/>
  <c r="E218" i="27"/>
  <c r="E23" i="27" s="1"/>
  <c r="F23" i="27"/>
  <c r="F132" i="39"/>
  <c r="F129" i="39" s="1"/>
  <c r="F148" i="39"/>
  <c r="F146" i="39" s="1"/>
  <c r="H154" i="40"/>
  <c r="H161" i="40"/>
  <c r="H160" i="40" s="1"/>
  <c r="E160" i="40"/>
  <c r="E154" i="40"/>
  <c r="E2150" i="32"/>
  <c r="E2144" i="32"/>
  <c r="E2143" i="32"/>
  <c r="E2142" i="32"/>
  <c r="E2140" i="32"/>
  <c r="D124" i="32"/>
  <c r="E2333" i="3"/>
  <c r="E1244" i="3"/>
  <c r="J29" i="35"/>
  <c r="D88" i="32"/>
  <c r="D204" i="40"/>
  <c r="D117" i="32"/>
  <c r="D189" i="32"/>
  <c r="D177" i="32" s="1"/>
  <c r="K33" i="35"/>
  <c r="R29" i="35"/>
  <c r="M181" i="35"/>
  <c r="M157" i="35" s="1"/>
  <c r="C272" i="35"/>
  <c r="T33" i="35"/>
  <c r="I29" i="35"/>
  <c r="H33" i="35"/>
  <c r="N288" i="35"/>
  <c r="N287" i="35" s="1"/>
  <c r="N269" i="35" s="1"/>
  <c r="C228" i="35"/>
  <c r="D104" i="32"/>
  <c r="D88" i="40" s="1"/>
  <c r="T29" i="35"/>
  <c r="Q269" i="35"/>
  <c r="O288" i="35"/>
  <c r="D112" i="40"/>
  <c r="F138" i="39"/>
  <c r="G66" i="27"/>
  <c r="H72" i="40"/>
  <c r="H71" i="40" s="1"/>
  <c r="E1893" i="32"/>
  <c r="G1861" i="3"/>
  <c r="E101" i="27"/>
  <c r="H181" i="27"/>
  <c r="C271" i="35"/>
  <c r="C184" i="35"/>
  <c r="P181" i="35"/>
  <c r="H177" i="35"/>
  <c r="D181" i="35"/>
  <c r="R181" i="35"/>
  <c r="H181" i="35"/>
  <c r="C183" i="35"/>
  <c r="P177" i="35"/>
  <c r="Q181" i="35"/>
  <c r="C210" i="35"/>
  <c r="D60" i="3" s="1"/>
  <c r="D59" i="3" s="1"/>
  <c r="F209" i="35"/>
  <c r="J177" i="35"/>
  <c r="D177" i="35"/>
  <c r="D23" i="3"/>
  <c r="D20" i="3" s="1"/>
  <c r="C182" i="35"/>
  <c r="D32" i="3" s="1"/>
  <c r="F181" i="35"/>
  <c r="C178" i="35"/>
  <c r="D28" i="3" s="1"/>
  <c r="F177" i="35"/>
  <c r="H71" i="27"/>
  <c r="G177" i="35"/>
  <c r="C179" i="35"/>
  <c r="Y181" i="35"/>
  <c r="S177" i="35"/>
  <c r="Q177" i="35"/>
  <c r="J181" i="35"/>
  <c r="N181" i="35"/>
  <c r="C85" i="35"/>
  <c r="V33" i="35"/>
  <c r="Y33" i="35"/>
  <c r="Y9" i="35" s="1"/>
  <c r="Y138" i="35" s="1"/>
  <c r="N33" i="35"/>
  <c r="N9" i="35" s="1"/>
  <c r="N138" i="35" s="1"/>
  <c r="M33" i="35"/>
  <c r="M9" i="35" s="1"/>
  <c r="M138" i="35" s="1"/>
  <c r="D99" i="32"/>
  <c r="D83" i="40" s="1"/>
  <c r="F33" i="35"/>
  <c r="F63" i="35" s="1"/>
  <c r="H29" i="35"/>
  <c r="D33" i="35"/>
  <c r="F22" i="35"/>
  <c r="Q29" i="35"/>
  <c r="F29" i="35"/>
  <c r="J33" i="35"/>
  <c r="D103" i="32"/>
  <c r="D87" i="40" s="1"/>
  <c r="S29" i="35"/>
  <c r="F120" i="39"/>
  <c r="E2230" i="3"/>
  <c r="E2304" i="3" s="1"/>
  <c r="D378" i="3"/>
  <c r="E1252" i="3"/>
  <c r="E1289" i="3" s="1"/>
  <c r="H101" i="27"/>
  <c r="F91" i="40"/>
  <c r="F17" i="40" s="1"/>
  <c r="M17" i="41"/>
  <c r="F195" i="40"/>
  <c r="F48" i="39"/>
  <c r="E86" i="40"/>
  <c r="D666" i="3"/>
  <c r="F145" i="40"/>
  <c r="F19" i="40" s="1"/>
  <c r="D956" i="32"/>
  <c r="D551" i="32"/>
  <c r="E66" i="40"/>
  <c r="E1902" i="32"/>
  <c r="H206" i="40"/>
  <c r="H204" i="40" s="1"/>
  <c r="E434" i="3"/>
  <c r="D382" i="3"/>
  <c r="G1219" i="3"/>
  <c r="G63" i="27"/>
  <c r="G17" i="27"/>
  <c r="G11" i="27" s="1"/>
  <c r="G29" i="27" s="1"/>
  <c r="D1749" i="3"/>
  <c r="E482" i="3"/>
  <c r="F92" i="27"/>
  <c r="D1410" i="3"/>
  <c r="F91" i="27"/>
  <c r="E90" i="27"/>
  <c r="D2123" i="32"/>
  <c r="E2120" i="32" s="1"/>
  <c r="D1342" i="32"/>
  <c r="E2435" i="32"/>
  <c r="D1868" i="32"/>
  <c r="D1307" i="32"/>
  <c r="D488" i="32"/>
  <c r="E225" i="40"/>
  <c r="E223" i="40" s="1"/>
  <c r="G55" i="39"/>
  <c r="G1622" i="3"/>
  <c r="E2337" i="32"/>
  <c r="E88" i="40"/>
  <c r="E204" i="40"/>
  <c r="G1684" i="3"/>
  <c r="E135" i="27"/>
  <c r="F196" i="27"/>
  <c r="F21" i="27" s="1"/>
  <c r="F154" i="27"/>
  <c r="F17" i="27" s="1"/>
  <c r="E175" i="27"/>
  <c r="D171" i="3"/>
  <c r="E156" i="27"/>
  <c r="F87" i="27"/>
  <c r="F90" i="27"/>
  <c r="E980" i="3"/>
  <c r="E1527" i="3"/>
  <c r="D1093" i="3"/>
  <c r="E2355" i="3"/>
  <c r="E1895" i="32"/>
  <c r="E679" i="32"/>
  <c r="E1899" i="32"/>
  <c r="E1901" i="32"/>
  <c r="E82" i="40"/>
  <c r="E112" i="40"/>
  <c r="E2332" i="32"/>
  <c r="D382" i="32"/>
  <c r="E83" i="40"/>
  <c r="E87" i="40"/>
  <c r="H67" i="40"/>
  <c r="H66" i="40" s="1"/>
  <c r="H195" i="40"/>
  <c r="G770" i="3"/>
  <c r="E2147" i="32"/>
  <c r="E2149" i="32"/>
  <c r="D2000" i="32"/>
  <c r="E1959" i="32" s="1"/>
  <c r="E1390" i="3"/>
  <c r="D1414" i="3"/>
  <c r="E87" i="27"/>
  <c r="E1781" i="3"/>
  <c r="E1831" i="3" s="1"/>
  <c r="D670" i="3"/>
  <c r="E179" i="27"/>
  <c r="F21" i="39"/>
  <c r="F86" i="39"/>
  <c r="F25" i="40"/>
  <c r="E42" i="39"/>
  <c r="G45" i="39"/>
  <c r="D1948" i="32"/>
  <c r="E172" i="40"/>
  <c r="E2353" i="32"/>
  <c r="E2361" i="32"/>
  <c r="E2359" i="32"/>
  <c r="E131" i="40"/>
  <c r="H172" i="40"/>
  <c r="D1587" i="32"/>
  <c r="E2358" i="32"/>
  <c r="D1424" i="32"/>
  <c r="H213" i="40"/>
  <c r="E212" i="40"/>
  <c r="E185" i="40"/>
  <c r="H186" i="40"/>
  <c r="H185" i="40" s="1"/>
  <c r="D713" i="32"/>
  <c r="D807" i="32" s="1"/>
  <c r="E753" i="32" s="1"/>
  <c r="E2329" i="32"/>
  <c r="E2340" i="32"/>
  <c r="E2338" i="32"/>
  <c r="E2328" i="32"/>
  <c r="D2058" i="32"/>
  <c r="E2030" i="32" s="1"/>
  <c r="D1420" i="32"/>
  <c r="D52" i="39"/>
  <c r="G47" i="39"/>
  <c r="E104" i="40"/>
  <c r="D1529" i="32"/>
  <c r="D1466" i="32"/>
  <c r="D2085" i="32"/>
  <c r="G44" i="39"/>
  <c r="E121" i="40"/>
  <c r="E1896" i="32"/>
  <c r="E1897" i="32"/>
  <c r="E1908" i="32"/>
  <c r="E1905" i="32"/>
  <c r="E2350" i="32"/>
  <c r="D2081" i="32"/>
  <c r="G21" i="40"/>
  <c r="G13" i="40" s="1"/>
  <c r="G62" i="40"/>
  <c r="D1298" i="32"/>
  <c r="D1796" i="32"/>
  <c r="E1772" i="32" s="1"/>
  <c r="E2377" i="32"/>
  <c r="E2375" i="32"/>
  <c r="E2374" i="32"/>
  <c r="F85" i="40"/>
  <c r="F64" i="40" s="1"/>
  <c r="D377" i="32"/>
  <c r="H125" i="40"/>
  <c r="H124" i="40" s="1"/>
  <c r="D2244" i="32"/>
  <c r="D2210" i="32"/>
  <c r="D1303" i="32"/>
  <c r="H128" i="40"/>
  <c r="H127" i="40" s="1"/>
  <c r="E127" i="40"/>
  <c r="D1213" i="32"/>
  <c r="H105" i="40"/>
  <c r="H104" i="40" s="1"/>
  <c r="D223" i="40"/>
  <c r="D1490" i="32"/>
  <c r="H95" i="40"/>
  <c r="H93" i="40" s="1"/>
  <c r="H147" i="40"/>
  <c r="H112" i="40"/>
  <c r="D2282" i="32"/>
  <c r="D2074" i="32"/>
  <c r="E2443" i="32"/>
  <c r="E2447" i="32" s="1"/>
  <c r="G59" i="40" s="1"/>
  <c r="E2440" i="32"/>
  <c r="E2438" i="32"/>
  <c r="E77" i="40"/>
  <c r="D1567" i="32"/>
  <c r="E2356" i="32"/>
  <c r="H169" i="40"/>
  <c r="H168" i="40" s="1"/>
  <c r="H132" i="40"/>
  <c r="H131" i="40" s="1"/>
  <c r="D1338" i="32"/>
  <c r="D361" i="32"/>
  <c r="D386" i="32"/>
  <c r="E453" i="3"/>
  <c r="E408" i="3"/>
  <c r="F81" i="27"/>
  <c r="F78" i="27" s="1"/>
  <c r="F117" i="39" s="1"/>
  <c r="G143" i="39"/>
  <c r="H99" i="27"/>
  <c r="E97" i="27"/>
  <c r="E115" i="27"/>
  <c r="E166" i="27"/>
  <c r="H167" i="27"/>
  <c r="E1492" i="3"/>
  <c r="E1555" i="3"/>
  <c r="F86" i="27"/>
  <c r="G125" i="39"/>
  <c r="E123" i="39"/>
  <c r="G123" i="39" s="1"/>
  <c r="E144" i="39"/>
  <c r="G144" i="39" s="1"/>
  <c r="H212" i="27"/>
  <c r="H208" i="27" s="1"/>
  <c r="E92" i="27"/>
  <c r="E86" i="27"/>
  <c r="D167" i="3"/>
  <c r="H192" i="27"/>
  <c r="H190" i="27" s="1"/>
  <c r="E190" i="27"/>
  <c r="E19" i="27" s="1"/>
  <c r="H19" i="27" s="1"/>
  <c r="F95" i="27"/>
  <c r="F15" i="27" s="1"/>
  <c r="D1089" i="3"/>
  <c r="D1753" i="3"/>
  <c r="D161" i="3"/>
  <c r="E91" i="27"/>
  <c r="H231" i="27"/>
  <c r="D230" i="27"/>
  <c r="H230" i="27" s="1"/>
  <c r="H199" i="27"/>
  <c r="E198" i="27"/>
  <c r="E75" i="27"/>
  <c r="D509" i="32"/>
  <c r="D136" i="27"/>
  <c r="D145" i="40"/>
  <c r="D19" i="40" s="1"/>
  <c r="J145" i="40" l="1"/>
  <c r="M288" i="35"/>
  <c r="L288" i="35"/>
  <c r="L287" i="35" s="1"/>
  <c r="L269" i="35" s="1"/>
  <c r="L297" i="35" s="1"/>
  <c r="H183" i="40"/>
  <c r="J183" i="40"/>
  <c r="H99" i="40"/>
  <c r="J196" i="27"/>
  <c r="E2188" i="32"/>
  <c r="E2207" i="32"/>
  <c r="E2230" i="32"/>
  <c r="E1842" i="32"/>
  <c r="E445" i="32"/>
  <c r="E447" i="32"/>
  <c r="E448" i="32"/>
  <c r="D55" i="3"/>
  <c r="E37" i="3" s="1"/>
  <c r="E91" i="40"/>
  <c r="E17" i="40" s="1"/>
  <c r="E145" i="40"/>
  <c r="E19" i="40" s="1"/>
  <c r="H19" i="40" s="1"/>
  <c r="D157" i="39"/>
  <c r="D154" i="39" s="1"/>
  <c r="G154" i="39" s="1"/>
  <c r="F183" i="40"/>
  <c r="F21" i="40" s="1"/>
  <c r="E1170" i="32"/>
  <c r="E1171" i="32"/>
  <c r="E1168" i="32"/>
  <c r="E1158" i="32"/>
  <c r="H215" i="27"/>
  <c r="G48" i="39"/>
  <c r="D214" i="27"/>
  <c r="H214" i="27" s="1"/>
  <c r="D9" i="35"/>
  <c r="D63" i="35"/>
  <c r="F62" i="35"/>
  <c r="F39" i="35" s="1"/>
  <c r="H76" i="27"/>
  <c r="H75" i="27" s="1"/>
  <c r="F205" i="35"/>
  <c r="F187" i="35" s="1"/>
  <c r="C206" i="35"/>
  <c r="C205" i="35" s="1"/>
  <c r="W297" i="35"/>
  <c r="T297" i="35"/>
  <c r="D183" i="40"/>
  <c r="D21" i="40" s="1"/>
  <c r="R9" i="35"/>
  <c r="R138" i="35" s="1"/>
  <c r="I9" i="35"/>
  <c r="I138" i="35" s="1"/>
  <c r="K9" i="35"/>
  <c r="K138" i="35" s="1"/>
  <c r="Q9" i="35"/>
  <c r="Q138" i="35" s="1"/>
  <c r="V9" i="35"/>
  <c r="V138" i="35" s="1"/>
  <c r="K288" i="35"/>
  <c r="K287" i="35" s="1"/>
  <c r="K269" i="35" s="1"/>
  <c r="D579" i="32"/>
  <c r="H157" i="27"/>
  <c r="H156" i="27" s="1"/>
  <c r="H243" i="27"/>
  <c r="H242" i="27" s="1"/>
  <c r="H240" i="27" s="1"/>
  <c r="H182" i="27"/>
  <c r="H179" i="27" s="1"/>
  <c r="H9" i="35"/>
  <c r="H138" i="35" s="1"/>
  <c r="G9" i="35"/>
  <c r="G138" i="35" s="1"/>
  <c r="D1406" i="32"/>
  <c r="D1455" i="32" s="1"/>
  <c r="H97" i="27"/>
  <c r="H132" i="27"/>
  <c r="H131" i="27" s="1"/>
  <c r="H166" i="27"/>
  <c r="E2222" i="3"/>
  <c r="G2222" i="3" s="1"/>
  <c r="G535" i="3" s="1"/>
  <c r="H198" i="27"/>
  <c r="E276" i="32"/>
  <c r="E240" i="32"/>
  <c r="E241" i="32"/>
  <c r="H176" i="27"/>
  <c r="H175" i="27" s="1"/>
  <c r="D154" i="27"/>
  <c r="D17" i="27" s="1"/>
  <c r="N157" i="35"/>
  <c r="N297" i="35" s="1"/>
  <c r="F157" i="35"/>
  <c r="E85" i="27"/>
  <c r="P157" i="35"/>
  <c r="Y157" i="35"/>
  <c r="Y297" i="35" s="1"/>
  <c r="H72" i="27"/>
  <c r="H70" i="27" s="1"/>
  <c r="R157" i="35"/>
  <c r="R297" i="35" s="1"/>
  <c r="G157" i="35"/>
  <c r="S157" i="35"/>
  <c r="S297" i="35" s="1"/>
  <c r="E89" i="27"/>
  <c r="P287" i="35"/>
  <c r="P269" i="35" s="1"/>
  <c r="D122" i="3"/>
  <c r="D121" i="3" s="1"/>
  <c r="H110" i="27"/>
  <c r="H107" i="27" s="1"/>
  <c r="O287" i="35"/>
  <c r="O269" i="35" s="1"/>
  <c r="Q157" i="35"/>
  <c r="Q297" i="35" s="1"/>
  <c r="H157" i="35"/>
  <c r="D119" i="27"/>
  <c r="D115" i="27" s="1"/>
  <c r="O157" i="35"/>
  <c r="D34" i="3"/>
  <c r="D29" i="3"/>
  <c r="D27" i="3" s="1"/>
  <c r="D33" i="3"/>
  <c r="D91" i="27" s="1"/>
  <c r="H91" i="27" s="1"/>
  <c r="T9" i="35"/>
  <c r="T138" i="35" s="1"/>
  <c r="S9" i="35"/>
  <c r="S138" i="35" s="1"/>
  <c r="E2386" i="3"/>
  <c r="E2489" i="3" s="1"/>
  <c r="F89" i="27"/>
  <c r="F85" i="27"/>
  <c r="F136" i="39"/>
  <c r="E1967" i="32"/>
  <c r="E1964" i="32"/>
  <c r="E1982" i="32"/>
  <c r="G1995" i="3"/>
  <c r="E678" i="32"/>
  <c r="J9" i="35"/>
  <c r="J138" i="35" s="1"/>
  <c r="E1273" i="32"/>
  <c r="E598" i="3"/>
  <c r="E77" i="3"/>
  <c r="J154" i="27" s="1"/>
  <c r="E1992" i="32"/>
  <c r="G64" i="27"/>
  <c r="H88" i="40"/>
  <c r="E1922" i="32"/>
  <c r="G1937" i="3"/>
  <c r="E1737" i="3"/>
  <c r="E1773" i="3" s="1"/>
  <c r="G1773" i="3" s="1"/>
  <c r="E279" i="3"/>
  <c r="G279" i="3" s="1"/>
  <c r="E651" i="3"/>
  <c r="E748" i="3" s="1"/>
  <c r="F748" i="3" s="1"/>
  <c r="E365" i="3"/>
  <c r="E400" i="3" s="1"/>
  <c r="G400" i="3" s="1"/>
  <c r="J288" i="35"/>
  <c r="M287" i="35"/>
  <c r="M269" i="35" s="1"/>
  <c r="M297" i="35" s="1"/>
  <c r="D157" i="35"/>
  <c r="J157" i="35"/>
  <c r="C181" i="35"/>
  <c r="C170" i="35"/>
  <c r="C177" i="35"/>
  <c r="C209" i="35"/>
  <c r="H83" i="40"/>
  <c r="H87" i="40"/>
  <c r="D102" i="32"/>
  <c r="C33" i="35"/>
  <c r="C29" i="35"/>
  <c r="D98" i="32"/>
  <c r="D94" i="32"/>
  <c r="C22" i="35"/>
  <c r="F9" i="35"/>
  <c r="E1464" i="3"/>
  <c r="E274" i="32"/>
  <c r="E272" i="32"/>
  <c r="F42" i="39"/>
  <c r="F40" i="39" s="1"/>
  <c r="E247" i="32"/>
  <c r="E1988" i="32"/>
  <c r="E1997" i="32"/>
  <c r="E1995" i="32"/>
  <c r="E1986" i="32"/>
  <c r="E1984" i="32"/>
  <c r="E1828" i="32"/>
  <c r="E1809" i="32"/>
  <c r="E1813" i="32"/>
  <c r="E2104" i="32"/>
  <c r="E257" i="32"/>
  <c r="E1858" i="32"/>
  <c r="E1810" i="32"/>
  <c r="D2287" i="32"/>
  <c r="E1849" i="32"/>
  <c r="E2123" i="32"/>
  <c r="E238" i="32"/>
  <c r="E1853" i="32"/>
  <c r="E1850" i="32"/>
  <c r="E2100" i="32"/>
  <c r="E2094" i="32"/>
  <c r="E1819" i="32"/>
  <c r="E1833" i="32"/>
  <c r="E1816" i="32"/>
  <c r="E2117" i="32"/>
  <c r="E1985" i="32"/>
  <c r="E1838" i="32"/>
  <c r="E1840" i="32"/>
  <c r="E1824" i="32"/>
  <c r="E2097" i="32"/>
  <c r="E2096" i="32"/>
  <c r="E1998" i="32"/>
  <c r="E1822" i="32"/>
  <c r="E1814" i="32"/>
  <c r="E2103" i="32"/>
  <c r="E1989" i="32"/>
  <c r="E1845" i="32"/>
  <c r="E1831" i="32"/>
  <c r="E2091" i="32"/>
  <c r="E1865" i="32"/>
  <c r="E1841" i="32"/>
  <c r="E1074" i="3"/>
  <c r="E1163" i="3" s="1"/>
  <c r="G1163" i="3" s="1"/>
  <c r="E154" i="27"/>
  <c r="E17" i="27" s="1"/>
  <c r="E2062" i="3"/>
  <c r="E2120" i="3" s="1"/>
  <c r="E1398" i="3"/>
  <c r="E1456" i="3" s="1"/>
  <c r="E2003" i="3"/>
  <c r="E2054" i="3" s="1"/>
  <c r="G2054" i="3" s="1"/>
  <c r="E262" i="32"/>
  <c r="E256" i="32"/>
  <c r="E249" i="32"/>
  <c r="E268" i="32"/>
  <c r="E244" i="32"/>
  <c r="E243" i="32"/>
  <c r="E245" i="32"/>
  <c r="E2093" i="32"/>
  <c r="E2102" i="32"/>
  <c r="E2119" i="32"/>
  <c r="E1859" i="32"/>
  <c r="E278" i="32"/>
  <c r="E236" i="32"/>
  <c r="E1862" i="32"/>
  <c r="E1846" i="32"/>
  <c r="E1820" i="32"/>
  <c r="E1815" i="32"/>
  <c r="E1835" i="32"/>
  <c r="E25" i="40"/>
  <c r="E86" i="39"/>
  <c r="G1831" i="3"/>
  <c r="E1830" i="32"/>
  <c r="E1811" i="32"/>
  <c r="E1825" i="32"/>
  <c r="H225" i="40"/>
  <c r="E233" i="32"/>
  <c r="E85" i="40"/>
  <c r="E239" i="32"/>
  <c r="E263" i="32"/>
  <c r="E235" i="32"/>
  <c r="E255" i="32"/>
  <c r="E81" i="40"/>
  <c r="E1855" i="32"/>
  <c r="E1818" i="32"/>
  <c r="E1856" i="32"/>
  <c r="E1823" i="32"/>
  <c r="E1864" i="32"/>
  <c r="E253" i="32"/>
  <c r="E248" i="32"/>
  <c r="E250" i="32"/>
  <c r="E266" i="32"/>
  <c r="E1844" i="32"/>
  <c r="E1848" i="32"/>
  <c r="E1868" i="32"/>
  <c r="G1244" i="3"/>
  <c r="E24" i="39"/>
  <c r="E675" i="32"/>
  <c r="E670" i="32"/>
  <c r="E691" i="32"/>
  <c r="E2087" i="32"/>
  <c r="E1790" i="32"/>
  <c r="E425" i="32"/>
  <c r="E2011" i="32"/>
  <c r="E2077" i="32"/>
  <c r="E2074" i="32"/>
  <c r="E1208" i="32"/>
  <c r="E1991" i="32"/>
  <c r="E1981" i="32"/>
  <c r="E156" i="3"/>
  <c r="E202" i="3" s="1"/>
  <c r="G202" i="3" s="1"/>
  <c r="F15" i="40"/>
  <c r="D372" i="32"/>
  <c r="E75" i="40"/>
  <c r="F22" i="39"/>
  <c r="F20" i="39" s="1"/>
  <c r="D50" i="39"/>
  <c r="E340" i="32"/>
  <c r="E332" i="32"/>
  <c r="E323" i="32"/>
  <c r="E315" i="32"/>
  <c r="E298" i="32"/>
  <c r="E269" i="32"/>
  <c r="E326" i="32"/>
  <c r="E341" i="32"/>
  <c r="E339" i="32"/>
  <c r="E322" i="32"/>
  <c r="E314" i="32"/>
  <c r="E305" i="32"/>
  <c r="E361" i="32"/>
  <c r="E352" i="32"/>
  <c r="E318" i="32"/>
  <c r="E346" i="32"/>
  <c r="E304" i="32"/>
  <c r="E296" i="32"/>
  <c r="E267" i="32"/>
  <c r="E345" i="32"/>
  <c r="E337" i="32"/>
  <c r="E303" i="32"/>
  <c r="E295" i="32"/>
  <c r="E353" i="32"/>
  <c r="E344" i="32"/>
  <c r="E319" i="32"/>
  <c r="E311" i="32"/>
  <c r="E343" i="32"/>
  <c r="E310" i="32"/>
  <c r="E299" i="32"/>
  <c r="E334" i="32"/>
  <c r="E300" i="32"/>
  <c r="E292" i="32"/>
  <c r="E359" i="32"/>
  <c r="E333" i="32"/>
  <c r="E316" i="32"/>
  <c r="E291" i="32"/>
  <c r="E294" i="32"/>
  <c r="E260" i="32"/>
  <c r="E325" i="32"/>
  <c r="E336" i="32"/>
  <c r="E358" i="32"/>
  <c r="E331" i="32"/>
  <c r="E308" i="32"/>
  <c r="E313" i="32"/>
  <c r="E349" i="32"/>
  <c r="E302" i="32"/>
  <c r="E321" i="32"/>
  <c r="E289" i="32"/>
  <c r="E351" i="32"/>
  <c r="H145" i="40"/>
  <c r="D1290" i="32"/>
  <c r="E2155" i="32"/>
  <c r="E2157" i="32"/>
  <c r="E2154" i="32"/>
  <c r="E211" i="40"/>
  <c r="H212" i="40"/>
  <c r="H211" i="40" s="1"/>
  <c r="H209" i="40" s="1"/>
  <c r="E35" i="39"/>
  <c r="D86" i="39"/>
  <c r="H223" i="40"/>
  <c r="L223" i="40" s="1"/>
  <c r="D25" i="40"/>
  <c r="E2152" i="32"/>
  <c r="E1194" i="32"/>
  <c r="E1177" i="32"/>
  <c r="E1187" i="32"/>
  <c r="E1178" i="32"/>
  <c r="E1166" i="32"/>
  <c r="E1205" i="32"/>
  <c r="E1176" i="32"/>
  <c r="E1165" i="32"/>
  <c r="E1155" i="32"/>
  <c r="E1204" i="32"/>
  <c r="E1195" i="32"/>
  <c r="E1185" i="32"/>
  <c r="E1154" i="32"/>
  <c r="E1146" i="32"/>
  <c r="E1193" i="32"/>
  <c r="E1184" i="32"/>
  <c r="E1174" i="32"/>
  <c r="E1162" i="32"/>
  <c r="E1153" i="32"/>
  <c r="E1145" i="32"/>
  <c r="E1213" i="32"/>
  <c r="E1202" i="32"/>
  <c r="E1192" i="32"/>
  <c r="E1183" i="32"/>
  <c r="E1161" i="32"/>
  <c r="E1200" i="32"/>
  <c r="E1169" i="32"/>
  <c r="E1150" i="32"/>
  <c r="E1142" i="32"/>
  <c r="E1160" i="32"/>
  <c r="E1149" i="32"/>
  <c r="E1191" i="32"/>
  <c r="E1211" i="32"/>
  <c r="E1188" i="32"/>
  <c r="E1141" i="32"/>
  <c r="E1201" i="32"/>
  <c r="E1148" i="32"/>
  <c r="E1190" i="32"/>
  <c r="E1181" i="32"/>
  <c r="E1144" i="32"/>
  <c r="E1210" i="32"/>
  <c r="E1152" i="32"/>
  <c r="E1198" i="32"/>
  <c r="E1173" i="32"/>
  <c r="E1164" i="32"/>
  <c r="D33" i="39"/>
  <c r="G28" i="40"/>
  <c r="G29" i="40" s="1"/>
  <c r="G60" i="40"/>
  <c r="E462" i="32"/>
  <c r="E454" i="32"/>
  <c r="E439" i="32"/>
  <c r="E431" i="32"/>
  <c r="E469" i="32"/>
  <c r="E477" i="32"/>
  <c r="E468" i="32"/>
  <c r="E437" i="32"/>
  <c r="E459" i="32"/>
  <c r="E475" i="32"/>
  <c r="E456" i="32"/>
  <c r="E441" i="32"/>
  <c r="E433" i="32"/>
  <c r="E465" i="32"/>
  <c r="E440" i="32"/>
  <c r="E432" i="32"/>
  <c r="E428" i="32"/>
  <c r="E436" i="32"/>
  <c r="E474" i="32"/>
  <c r="E455" i="32"/>
  <c r="E472" i="32"/>
  <c r="E442" i="32"/>
  <c r="E451" i="32"/>
  <c r="E467" i="32"/>
  <c r="E430" i="32"/>
  <c r="E427" i="32"/>
  <c r="E453" i="32"/>
  <c r="E461" i="32"/>
  <c r="E464" i="32"/>
  <c r="E458" i="32"/>
  <c r="E435" i="32"/>
  <c r="D1580" i="32"/>
  <c r="J209" i="40" s="1"/>
  <c r="E2126" i="32"/>
  <c r="E1934" i="32"/>
  <c r="E1926" i="32"/>
  <c r="E1933" i="32"/>
  <c r="E1925" i="32"/>
  <c r="E1948" i="32"/>
  <c r="E1939" i="32"/>
  <c r="E1946" i="32"/>
  <c r="E1937" i="32"/>
  <c r="E1929" i="32"/>
  <c r="E1945" i="32"/>
  <c r="E1930" i="32"/>
  <c r="E1944" i="32"/>
  <c r="E1938" i="32"/>
  <c r="E1936" i="32"/>
  <c r="E1924" i="32"/>
  <c r="E1942" i="32"/>
  <c r="E1932" i="32"/>
  <c r="E1928" i="32"/>
  <c r="E2180" i="32"/>
  <c r="E2196" i="32"/>
  <c r="E2179" i="32"/>
  <c r="E2171" i="32"/>
  <c r="E2195" i="32"/>
  <c r="E2202" i="32"/>
  <c r="E2194" i="32"/>
  <c r="E2185" i="32"/>
  <c r="E2210" i="32"/>
  <c r="E2184" i="32"/>
  <c r="E2176" i="32"/>
  <c r="E2208" i="32"/>
  <c r="E2199" i="32"/>
  <c r="E2191" i="32"/>
  <c r="E2174" i="32"/>
  <c r="E2183" i="32"/>
  <c r="E2198" i="32"/>
  <c r="E2175" i="32"/>
  <c r="E2190" i="32"/>
  <c r="E2173" i="32"/>
  <c r="E2205" i="32"/>
  <c r="E2178" i="32"/>
  <c r="E2168" i="32"/>
  <c r="E2193" i="32"/>
  <c r="E2201" i="32"/>
  <c r="E2170" i="32"/>
  <c r="E2182" i="32"/>
  <c r="G2304" i="3"/>
  <c r="D1325" i="32"/>
  <c r="E2113" i="32"/>
  <c r="E2121" i="32"/>
  <c r="E2112" i="32"/>
  <c r="E2076" i="32"/>
  <c r="E2075" i="32"/>
  <c r="E2058" i="32"/>
  <c r="E2109" i="32"/>
  <c r="E2056" i="32"/>
  <c r="E2107" i="32"/>
  <c r="E2078" i="32"/>
  <c r="E2072" i="32"/>
  <c r="E2021" i="32"/>
  <c r="E2013" i="32"/>
  <c r="E2108" i="32"/>
  <c r="E2037" i="32"/>
  <c r="E2106" i="32"/>
  <c r="E2036" i="32"/>
  <c r="E2027" i="32"/>
  <c r="E2055" i="32"/>
  <c r="E2043" i="32"/>
  <c r="E2026" i="32"/>
  <c r="E2018" i="32"/>
  <c r="E2079" i="32"/>
  <c r="E2014" i="32"/>
  <c r="E2042" i="32"/>
  <c r="E2025" i="32"/>
  <c r="E2040" i="32"/>
  <c r="E2039" i="32"/>
  <c r="E2022" i="32"/>
  <c r="E2048" i="32"/>
  <c r="E2017" i="32"/>
  <c r="E2049" i="32"/>
  <c r="E2114" i="32"/>
  <c r="E2069" i="32"/>
  <c r="E2024" i="32"/>
  <c r="E2054" i="32"/>
  <c r="E2032" i="32"/>
  <c r="E2111" i="32"/>
  <c r="E2046" i="32"/>
  <c r="E2071" i="32"/>
  <c r="E2035" i="32"/>
  <c r="E2020" i="32"/>
  <c r="E2016" i="32"/>
  <c r="E2081" i="32"/>
  <c r="E2085" i="32"/>
  <c r="E2052" i="32"/>
  <c r="E52" i="39"/>
  <c r="E50" i="39" s="1"/>
  <c r="E40" i="39" s="1"/>
  <c r="E183" i="40"/>
  <c r="E21" i="40" s="1"/>
  <c r="E329" i="32"/>
  <c r="E1139" i="32"/>
  <c r="E1778" i="32"/>
  <c r="E1787" i="32"/>
  <c r="E1796" i="32"/>
  <c r="E1793" i="32"/>
  <c r="E1780" i="32"/>
  <c r="E1775" i="32"/>
  <c r="E1781" i="32"/>
  <c r="E1792" i="32"/>
  <c r="E1786" i="32"/>
  <c r="E1774" i="32"/>
  <c r="E1777" i="32"/>
  <c r="E2082" i="32"/>
  <c r="D1026" i="32"/>
  <c r="F1027" i="32" s="1"/>
  <c r="E2086" i="32"/>
  <c r="E1279" i="32"/>
  <c r="E1260" i="32"/>
  <c r="E1277" i="32"/>
  <c r="E1263" i="32"/>
  <c r="E1247" i="32"/>
  <c r="E1274" i="32"/>
  <c r="E1259" i="32"/>
  <c r="E1226" i="32"/>
  <c r="E1258" i="32"/>
  <c r="E1236" i="32"/>
  <c r="E1235" i="32"/>
  <c r="E1264" i="32"/>
  <c r="E1253" i="32"/>
  <c r="E1244" i="32"/>
  <c r="E1231" i="32"/>
  <c r="E1276" i="32"/>
  <c r="E1240" i="32"/>
  <c r="E1250" i="32"/>
  <c r="E1227" i="32"/>
  <c r="E1262" i="32"/>
  <c r="E1241" i="32"/>
  <c r="E1261" i="32"/>
  <c r="E1239" i="32"/>
  <c r="E1252" i="32"/>
  <c r="E1230" i="32"/>
  <c r="E1229" i="32"/>
  <c r="E1234" i="32"/>
  <c r="E1249" i="32"/>
  <c r="E1224" i="32"/>
  <c r="E1256" i="32"/>
  <c r="E1275" i="32"/>
  <c r="E1246" i="32"/>
  <c r="E1238" i="32"/>
  <c r="E2088" i="32"/>
  <c r="E356" i="32"/>
  <c r="E2083" i="32"/>
  <c r="E676" i="32"/>
  <c r="E694" i="32"/>
  <c r="E673" i="32"/>
  <c r="E702" i="32"/>
  <c r="E700" i="32"/>
  <c r="E699" i="32"/>
  <c r="E687" i="32"/>
  <c r="E672" i="32"/>
  <c r="E688" i="32"/>
  <c r="E677" i="32"/>
  <c r="E681" i="32"/>
  <c r="E682" i="32"/>
  <c r="E685" i="32"/>
  <c r="E686" i="32"/>
  <c r="E693" i="32"/>
  <c r="E697" i="32"/>
  <c r="E683" i="32"/>
  <c r="E500" i="3"/>
  <c r="F501" i="3" s="1"/>
  <c r="E1875" i="3"/>
  <c r="E1923" i="3" s="1"/>
  <c r="E120" i="39"/>
  <c r="E95" i="27"/>
  <c r="E15" i="27" s="1"/>
  <c r="E196" i="27"/>
  <c r="E21" i="27" s="1"/>
  <c r="E148" i="39"/>
  <c r="E146" i="39" s="1"/>
  <c r="E138" i="39"/>
  <c r="D146" i="39"/>
  <c r="H136" i="27"/>
  <c r="H135" i="27" s="1"/>
  <c r="D135" i="27"/>
  <c r="E1024" i="32" l="1"/>
  <c r="L183" i="40"/>
  <c r="D62" i="35"/>
  <c r="C63" i="35"/>
  <c r="C62" i="35" s="1"/>
  <c r="E2278" i="32"/>
  <c r="E2279" i="32"/>
  <c r="C157" i="35"/>
  <c r="C187" i="35"/>
  <c r="G148" i="39"/>
  <c r="E497" i="32"/>
  <c r="E548" i="32"/>
  <c r="E547" i="32"/>
  <c r="E2322" i="3"/>
  <c r="F62" i="40"/>
  <c r="F28" i="40" s="1"/>
  <c r="E989" i="32"/>
  <c r="E990" i="32"/>
  <c r="D196" i="27"/>
  <c r="D21" i="27" s="1"/>
  <c r="H21" i="27" s="1"/>
  <c r="J21" i="27" s="1"/>
  <c r="G157" i="39"/>
  <c r="F13" i="40"/>
  <c r="F11" i="39" s="1"/>
  <c r="E987" i="32"/>
  <c r="H196" i="27"/>
  <c r="L196" i="27" s="1"/>
  <c r="F138" i="35"/>
  <c r="D131" i="32"/>
  <c r="D130" i="32" s="1"/>
  <c r="D107" i="32" s="1"/>
  <c r="F118" i="39"/>
  <c r="F116" i="39" s="1"/>
  <c r="F114" i="39" s="1"/>
  <c r="F112" i="39" s="1"/>
  <c r="F110" i="39" s="1"/>
  <c r="D138" i="35"/>
  <c r="C140" i="35" s="1"/>
  <c r="H21" i="40"/>
  <c r="J21" i="40" s="1"/>
  <c r="I288" i="35"/>
  <c r="F288" i="35" s="1"/>
  <c r="F287" i="35" s="1"/>
  <c r="F269" i="35" s="1"/>
  <c r="F297" i="35" s="1"/>
  <c r="E1415" i="32"/>
  <c r="E1416" i="32"/>
  <c r="E1417" i="32"/>
  <c r="P297" i="35"/>
  <c r="H17" i="27"/>
  <c r="J17" i="27" s="1"/>
  <c r="H154" i="27"/>
  <c r="L154" i="27" s="1"/>
  <c r="H119" i="27"/>
  <c r="H115" i="27" s="1"/>
  <c r="D31" i="3"/>
  <c r="O297" i="35"/>
  <c r="D228" i="27"/>
  <c r="D87" i="27"/>
  <c r="H87" i="27" s="1"/>
  <c r="D92" i="27"/>
  <c r="H92" i="27" s="1"/>
  <c r="D1594" i="32"/>
  <c r="F68" i="27"/>
  <c r="F66" i="27" s="1"/>
  <c r="E1577" i="3"/>
  <c r="F1577" i="3" s="1"/>
  <c r="E643" i="3"/>
  <c r="G643" i="3" s="1"/>
  <c r="E2254" i="32"/>
  <c r="E2252" i="32"/>
  <c r="E209" i="40"/>
  <c r="E23" i="40" s="1"/>
  <c r="H23" i="40" s="1"/>
  <c r="J23" i="40" s="1"/>
  <c r="E568" i="32"/>
  <c r="E570" i="32"/>
  <c r="E571" i="32"/>
  <c r="E1004" i="32"/>
  <c r="E996" i="32"/>
  <c r="G42" i="39"/>
  <c r="C9" i="35"/>
  <c r="J287" i="35"/>
  <c r="J269" i="35" s="1"/>
  <c r="J297" i="35" s="1"/>
  <c r="H288" i="35"/>
  <c r="E288" i="35" s="1"/>
  <c r="E287" i="35" s="1"/>
  <c r="E269" i="35" s="1"/>
  <c r="E297" i="35" s="1"/>
  <c r="D81" i="27"/>
  <c r="D78" i="27" s="1"/>
  <c r="D129" i="27"/>
  <c r="J95" i="27"/>
  <c r="D90" i="27"/>
  <c r="D86" i="27"/>
  <c r="D82" i="40"/>
  <c r="D97" i="32"/>
  <c r="D86" i="40"/>
  <c r="D101" i="32"/>
  <c r="D77" i="40"/>
  <c r="D92" i="32"/>
  <c r="E790" i="32"/>
  <c r="E795" i="32"/>
  <c r="F16" i="39"/>
  <c r="F14" i="39" s="1"/>
  <c r="E2287" i="32"/>
  <c r="H25" i="40"/>
  <c r="J25" i="40" s="1"/>
  <c r="G2120" i="3"/>
  <c r="E2138" i="3"/>
  <c r="E2267" i="32"/>
  <c r="E2261" i="32"/>
  <c r="E2251" i="32"/>
  <c r="E2259" i="32"/>
  <c r="E2266" i="32"/>
  <c r="E2250" i="32"/>
  <c r="E2380" i="32"/>
  <c r="E2412" i="32" s="1"/>
  <c r="E2276" i="32"/>
  <c r="E2256" i="32"/>
  <c r="E2270" i="32"/>
  <c r="E2258" i="32"/>
  <c r="E2260" i="32"/>
  <c r="E2271" i="32"/>
  <c r="E2264" i="32"/>
  <c r="E2273" i="32"/>
  <c r="E2244" i="32"/>
  <c r="E2246" i="32"/>
  <c r="E2255" i="32"/>
  <c r="E2249" i="32"/>
  <c r="E2285" i="32"/>
  <c r="E2247" i="32"/>
  <c r="E2282" i="32"/>
  <c r="E2284" i="32"/>
  <c r="E2269" i="32"/>
  <c r="E2275" i="32"/>
  <c r="G86" i="39"/>
  <c r="G1919" i="3"/>
  <c r="E22" i="39"/>
  <c r="G50" i="39"/>
  <c r="E976" i="32"/>
  <c r="J19" i="40"/>
  <c r="L145" i="40"/>
  <c r="E118" i="39"/>
  <c r="D414" i="32"/>
  <c r="E372" i="32" s="1"/>
  <c r="G52" i="39"/>
  <c r="E33" i="39"/>
  <c r="G33" i="39" s="1"/>
  <c r="G35" i="39"/>
  <c r="D1312" i="32"/>
  <c r="E1026" i="32"/>
  <c r="E1018" i="32"/>
  <c r="E1011" i="32"/>
  <c r="E1012" i="32"/>
  <c r="E1007" i="32"/>
  <c r="E1017" i="32"/>
  <c r="E1023" i="32"/>
  <c r="E986" i="32"/>
  <c r="E979" i="32"/>
  <c r="E966" i="32"/>
  <c r="E978" i="32"/>
  <c r="E1001" i="32"/>
  <c r="E962" i="32"/>
  <c r="E968" i="32"/>
  <c r="E1000" i="32"/>
  <c r="E971" i="32"/>
  <c r="E970" i="32"/>
  <c r="E963" i="32"/>
  <c r="E983" i="32"/>
  <c r="E959" i="32"/>
  <c r="E972" i="32"/>
  <c r="E982" i="32"/>
  <c r="E992" i="32"/>
  <c r="E973" i="32"/>
  <c r="E997" i="32"/>
  <c r="E1006" i="32"/>
  <c r="E1010" i="32"/>
  <c r="E993" i="32"/>
  <c r="E995" i="32"/>
  <c r="E958" i="32"/>
  <c r="E967" i="32"/>
  <c r="E1015" i="32"/>
  <c r="E1022" i="32"/>
  <c r="E961" i="32"/>
  <c r="E1009" i="32"/>
  <c r="E956" i="32"/>
  <c r="E985" i="32"/>
  <c r="E981" i="32"/>
  <c r="E762" i="32"/>
  <c r="E713" i="32"/>
  <c r="L209" i="40"/>
  <c r="E805" i="32"/>
  <c r="E799" i="32"/>
  <c r="F808" i="32"/>
  <c r="E802" i="32"/>
  <c r="E807" i="32"/>
  <c r="E796" i="32"/>
  <c r="E800" i="32"/>
  <c r="E730" i="32"/>
  <c r="E742" i="32"/>
  <c r="E720" i="32"/>
  <c r="E786" i="32"/>
  <c r="E735" i="32"/>
  <c r="E769" i="32"/>
  <c r="E757" i="32"/>
  <c r="E774" i="32"/>
  <c r="E718" i="32"/>
  <c r="E758" i="32"/>
  <c r="E793" i="32"/>
  <c r="E780" i="32"/>
  <c r="E770" i="32"/>
  <c r="E785" i="32"/>
  <c r="E746" i="32"/>
  <c r="E747" i="32"/>
  <c r="E773" i="32"/>
  <c r="E719" i="32"/>
  <c r="E787" i="32"/>
  <c r="E794" i="32"/>
  <c r="E729" i="32"/>
  <c r="E804" i="32"/>
  <c r="E775" i="32"/>
  <c r="E765" i="32"/>
  <c r="E736" i="32"/>
  <c r="E767" i="32"/>
  <c r="E745" i="32"/>
  <c r="E784" i="32"/>
  <c r="E764" i="32"/>
  <c r="E724" i="32"/>
  <c r="E725" i="32"/>
  <c r="E776" i="32"/>
  <c r="E752" i="32"/>
  <c r="E783" i="32"/>
  <c r="E740" i="32"/>
  <c r="E741" i="32"/>
  <c r="E759" i="32"/>
  <c r="E798" i="32"/>
  <c r="E750" i="32"/>
  <c r="E737" i="32"/>
  <c r="E754" i="32"/>
  <c r="E716" i="32"/>
  <c r="E777" i="32"/>
  <c r="E728" i="32"/>
  <c r="E766" i="32"/>
  <c r="E715" i="32"/>
  <c r="E739" i="32"/>
  <c r="E744" i="32"/>
  <c r="E792" i="32"/>
  <c r="E782" i="32"/>
  <c r="E727" i="32"/>
  <c r="E723" i="32"/>
  <c r="E772" i="32"/>
  <c r="E756" i="32"/>
  <c r="E749" i="32"/>
  <c r="E779" i="32"/>
  <c r="D1394" i="32"/>
  <c r="E64" i="40"/>
  <c r="E21" i="39"/>
  <c r="E1020" i="32"/>
  <c r="E733" i="32"/>
  <c r="D40" i="39"/>
  <c r="G40" i="39" s="1"/>
  <c r="E136" i="39"/>
  <c r="G138" i="39"/>
  <c r="E553" i="32"/>
  <c r="E543" i="32"/>
  <c r="E538" i="32"/>
  <c r="E533" i="32"/>
  <c r="E526" i="32"/>
  <c r="E521" i="32"/>
  <c r="E516" i="32"/>
  <c r="E511" i="32"/>
  <c r="E504" i="32"/>
  <c r="E499" i="32"/>
  <c r="E492" i="32"/>
  <c r="E534" i="32"/>
  <c r="E576" i="32"/>
  <c r="E562" i="32"/>
  <c r="E557" i="32"/>
  <c r="E554" i="32"/>
  <c r="E539" i="32"/>
  <c r="E523" i="32"/>
  <c r="E505" i="32"/>
  <c r="E488" i="32"/>
  <c r="E577" i="32"/>
  <c r="E551" i="32"/>
  <c r="E541" i="32"/>
  <c r="E537" i="32"/>
  <c r="E532" i="32"/>
  <c r="E525" i="32"/>
  <c r="E520" i="32"/>
  <c r="E515" i="32"/>
  <c r="E503" i="32"/>
  <c r="E496" i="32"/>
  <c r="E491" i="32"/>
  <c r="E574" i="32"/>
  <c r="E561" i="32"/>
  <c r="E565" i="32"/>
  <c r="E527" i="32"/>
  <c r="E512" i="32"/>
  <c r="E494" i="32"/>
  <c r="E558" i="32"/>
  <c r="F580" i="32"/>
  <c r="E555" i="32"/>
  <c r="E545" i="32"/>
  <c r="E540" i="32"/>
  <c r="E535" i="32"/>
  <c r="E530" i="32"/>
  <c r="E524" i="32"/>
  <c r="E506" i="32"/>
  <c r="E501" i="32"/>
  <c r="E495" i="32"/>
  <c r="E490" i="32"/>
  <c r="E579" i="32"/>
  <c r="E559" i="32"/>
  <c r="E544" i="32"/>
  <c r="E517" i="32"/>
  <c r="E500" i="32"/>
  <c r="E564" i="32"/>
  <c r="E518" i="32"/>
  <c r="E514" i="32"/>
  <c r="E509" i="32"/>
  <c r="G146" i="39"/>
  <c r="D136" i="39"/>
  <c r="C138" i="35" l="1"/>
  <c r="E2493" i="3"/>
  <c r="F63" i="27" s="1"/>
  <c r="F64" i="27" s="1"/>
  <c r="E1871" i="32"/>
  <c r="F1595" i="32"/>
  <c r="E1498" i="32"/>
  <c r="E1497" i="32"/>
  <c r="E1495" i="32"/>
  <c r="E1563" i="32"/>
  <c r="E1522" i="32"/>
  <c r="E1521" i="32"/>
  <c r="F29" i="40"/>
  <c r="I287" i="35"/>
  <c r="I269" i="35" s="1"/>
  <c r="I297" i="35" s="1"/>
  <c r="D122" i="40"/>
  <c r="J91" i="40"/>
  <c r="E1517" i="32"/>
  <c r="E1505" i="32"/>
  <c r="E1570" i="32"/>
  <c r="E1466" i="32"/>
  <c r="D85" i="27"/>
  <c r="E1518" i="32"/>
  <c r="E1508" i="32"/>
  <c r="E1468" i="32"/>
  <c r="E1553" i="32"/>
  <c r="E1543" i="32"/>
  <c r="E1549" i="32"/>
  <c r="E1550" i="32"/>
  <c r="E1574" i="32"/>
  <c r="E1486" i="32"/>
  <c r="E1532" i="32"/>
  <c r="E1500" i="32"/>
  <c r="E1478" i="32"/>
  <c r="E1576" i="32"/>
  <c r="E1590" i="32"/>
  <c r="E1541" i="32"/>
  <c r="E1583" i="32"/>
  <c r="E1558" i="32"/>
  <c r="E1502" i="32"/>
  <c r="E1539" i="32"/>
  <c r="E1490" i="32"/>
  <c r="E1544" i="32"/>
  <c r="E1548" i="32"/>
  <c r="E1475" i="32"/>
  <c r="E1477" i="32"/>
  <c r="E1533" i="32"/>
  <c r="E1473" i="32"/>
  <c r="E1538" i="32"/>
  <c r="E1591" i="32"/>
  <c r="E1547" i="32"/>
  <c r="E1524" i="32"/>
  <c r="E1567" i="32"/>
  <c r="E1484" i="32"/>
  <c r="E1556" i="32"/>
  <c r="E1487" i="32"/>
  <c r="E1584" i="32"/>
  <c r="E1523" i="32"/>
  <c r="E1540" i="32"/>
  <c r="E1470" i="32"/>
  <c r="E1485" i="32"/>
  <c r="E1545" i="32"/>
  <c r="E1564" i="32"/>
  <c r="E1582" i="32"/>
  <c r="E1587" i="32"/>
  <c r="E1589" i="32"/>
  <c r="E1501" i="32"/>
  <c r="E1476" i="32"/>
  <c r="E1562" i="32"/>
  <c r="E1535" i="32"/>
  <c r="E1480" i="32"/>
  <c r="E1492" i="32"/>
  <c r="E1526" i="32"/>
  <c r="E1496" i="32"/>
  <c r="E1525" i="32"/>
  <c r="E1529" i="32"/>
  <c r="E1504" i="32"/>
  <c r="E1560" i="32"/>
  <c r="E1554" i="32"/>
  <c r="E1472" i="32"/>
  <c r="E1512" i="32"/>
  <c r="E1506" i="32"/>
  <c r="E1493" i="32"/>
  <c r="E1515" i="32"/>
  <c r="E1594" i="32"/>
  <c r="E1577" i="32"/>
  <c r="E1573" i="32"/>
  <c r="E1580" i="32"/>
  <c r="E1569" i="32"/>
  <c r="E1481" i="32"/>
  <c r="E1536" i="32"/>
  <c r="E1557" i="32"/>
  <c r="E1561" i="32"/>
  <c r="E1552" i="32"/>
  <c r="E1534" i="32"/>
  <c r="E1509" i="32"/>
  <c r="E1572" i="32"/>
  <c r="E1531" i="32"/>
  <c r="E1514" i="32"/>
  <c r="E1469" i="32"/>
  <c r="E1546" i="32"/>
  <c r="E1507" i="32"/>
  <c r="E1482" i="32"/>
  <c r="E1511" i="32"/>
  <c r="E1559" i="32"/>
  <c r="E1571" i="32"/>
  <c r="H228" i="27"/>
  <c r="H227" i="27" s="1"/>
  <c r="D227" i="27"/>
  <c r="D89" i="27"/>
  <c r="E1353" i="32"/>
  <c r="E1354" i="32"/>
  <c r="E1325" i="32"/>
  <c r="E1351" i="32"/>
  <c r="E1350" i="32"/>
  <c r="F13" i="27"/>
  <c r="F11" i="27" s="1"/>
  <c r="E1436" i="32"/>
  <c r="E1435" i="32"/>
  <c r="E1433" i="32"/>
  <c r="E1432" i="32"/>
  <c r="E1438" i="32"/>
  <c r="D81" i="32"/>
  <c r="F59" i="40"/>
  <c r="F60" i="40" s="1"/>
  <c r="D288" i="35"/>
  <c r="D287" i="35" s="1"/>
  <c r="D269" i="35" s="1"/>
  <c r="D297" i="35" s="1"/>
  <c r="H287" i="35"/>
  <c r="H269" i="35" s="1"/>
  <c r="H297" i="35" s="1"/>
  <c r="C288" i="35"/>
  <c r="D129" i="3" s="1"/>
  <c r="D128" i="3" s="1"/>
  <c r="G287" i="35"/>
  <c r="D128" i="27"/>
  <c r="D95" i="27" s="1"/>
  <c r="H129" i="27"/>
  <c r="H128" i="27" s="1"/>
  <c r="H95" i="27" s="1"/>
  <c r="L95" i="27" s="1"/>
  <c r="H90" i="27"/>
  <c r="H89" i="27" s="1"/>
  <c r="E10" i="3"/>
  <c r="H86" i="27"/>
  <c r="H85" i="27" s="1"/>
  <c r="D75" i="40"/>
  <c r="H77" i="40"/>
  <c r="H75" i="40" s="1"/>
  <c r="D85" i="40"/>
  <c r="H86" i="40"/>
  <c r="H85" i="40" s="1"/>
  <c r="D81" i="40"/>
  <c r="H82" i="40"/>
  <c r="H81" i="40" s="1"/>
  <c r="F12" i="39"/>
  <c r="G136" i="39"/>
  <c r="E1440" i="32"/>
  <c r="E1439" i="32"/>
  <c r="E1447" i="32"/>
  <c r="E1412" i="32"/>
  <c r="E1455" i="32"/>
  <c r="E1446" i="32"/>
  <c r="E1453" i="32"/>
  <c r="E1409" i="32"/>
  <c r="E1418" i="32"/>
  <c r="E1430" i="32"/>
  <c r="E1445" i="32"/>
  <c r="E1408" i="32"/>
  <c r="E1452" i="32"/>
  <c r="E1427" i="32"/>
  <c r="E1443" i="32"/>
  <c r="E1411" i="32"/>
  <c r="E1450" i="32"/>
  <c r="G1456" i="3"/>
  <c r="E1426" i="32"/>
  <c r="E1421" i="32"/>
  <c r="E1422" i="32"/>
  <c r="E1425" i="32"/>
  <c r="E1420" i="32"/>
  <c r="E1414" i="32"/>
  <c r="E1424" i="32"/>
  <c r="E1406" i="32"/>
  <c r="E20" i="39"/>
  <c r="E1296" i="32"/>
  <c r="E1312" i="32"/>
  <c r="E1301" i="32"/>
  <c r="E1293" i="32"/>
  <c r="E1295" i="32"/>
  <c r="E1299" i="32"/>
  <c r="E1310" i="32"/>
  <c r="E1308" i="32"/>
  <c r="E1305" i="32"/>
  <c r="E1292" i="32"/>
  <c r="E1309" i="32"/>
  <c r="E1307" i="32"/>
  <c r="E1304" i="32"/>
  <c r="E1300" i="32"/>
  <c r="E1303" i="32"/>
  <c r="E1298" i="32"/>
  <c r="E15" i="40"/>
  <c r="E62" i="40"/>
  <c r="E28" i="40" s="1"/>
  <c r="E1290" i="32"/>
  <c r="E414" i="32"/>
  <c r="E405" i="32"/>
  <c r="E396" i="32"/>
  <c r="E399" i="32"/>
  <c r="E379" i="32"/>
  <c r="E406" i="32"/>
  <c r="E403" i="32"/>
  <c r="E375" i="32"/>
  <c r="E398" i="32"/>
  <c r="E402" i="32"/>
  <c r="E374" i="32"/>
  <c r="E412" i="32"/>
  <c r="E378" i="32"/>
  <c r="E395" i="32"/>
  <c r="E392" i="32"/>
  <c r="E388" i="32"/>
  <c r="E387" i="32"/>
  <c r="E411" i="32"/>
  <c r="E394" i="32"/>
  <c r="E409" i="32"/>
  <c r="E401" i="32"/>
  <c r="E383" i="32"/>
  <c r="G357" i="3"/>
  <c r="E380" i="32"/>
  <c r="E389" i="32"/>
  <c r="E384" i="32"/>
  <c r="E382" i="32"/>
  <c r="E386" i="32"/>
  <c r="E377" i="32"/>
  <c r="E1368" i="32"/>
  <c r="E1359" i="32"/>
  <c r="E1334" i="32"/>
  <c r="E1394" i="32"/>
  <c r="E1373" i="32"/>
  <c r="E1331" i="32"/>
  <c r="E1391" i="32"/>
  <c r="E1362" i="32"/>
  <c r="E1336" i="32"/>
  <c r="E1372" i="32"/>
  <c r="E1328" i="32"/>
  <c r="E1357" i="32"/>
  <c r="E1327" i="32"/>
  <c r="E1385" i="32"/>
  <c r="E1370" i="32"/>
  <c r="E1369" i="32"/>
  <c r="E1379" i="32"/>
  <c r="E1345" i="32"/>
  <c r="E1361" i="32"/>
  <c r="E1330" i="32"/>
  <c r="E1360" i="32"/>
  <c r="E1392" i="32"/>
  <c r="E1378" i="32"/>
  <c r="E1390" i="32"/>
  <c r="E1365" i="32"/>
  <c r="E1344" i="32"/>
  <c r="E1376" i="32"/>
  <c r="E1343" i="32"/>
  <c r="E1339" i="32"/>
  <c r="E1333" i="32"/>
  <c r="E1348" i="32"/>
  <c r="E1388" i="32"/>
  <c r="E1335" i="32"/>
  <c r="E1384" i="32"/>
  <c r="E1356" i="32"/>
  <c r="E1342" i="32"/>
  <c r="E1367" i="32"/>
  <c r="E1340" i="32"/>
  <c r="G1390" i="3"/>
  <c r="E1338" i="32"/>
  <c r="F107" i="39"/>
  <c r="F108" i="39" s="1"/>
  <c r="D209" i="32" l="1"/>
  <c r="E190" i="32" s="1"/>
  <c r="C141" i="35"/>
  <c r="D121" i="40"/>
  <c r="H122" i="40"/>
  <c r="H121" i="40" s="1"/>
  <c r="H91" i="40" s="1"/>
  <c r="L91" i="40" s="1"/>
  <c r="F28" i="27"/>
  <c r="F29" i="27" s="1"/>
  <c r="H2493" i="3"/>
  <c r="J64" i="40"/>
  <c r="D22" i="39"/>
  <c r="G22" i="39" s="1"/>
  <c r="D118" i="39"/>
  <c r="G118" i="39" s="1"/>
  <c r="C287" i="35"/>
  <c r="C269" i="35" s="1"/>
  <c r="C297" i="35" s="1"/>
  <c r="G269" i="35"/>
  <c r="G297" i="35" s="1"/>
  <c r="C299" i="35" s="1"/>
  <c r="D236" i="27"/>
  <c r="E119" i="3"/>
  <c r="J218" i="27" s="1"/>
  <c r="D117" i="39"/>
  <c r="D68" i="27"/>
  <c r="D120" i="39"/>
  <c r="G120" i="39" s="1"/>
  <c r="D15" i="27"/>
  <c r="H15" i="27" s="1"/>
  <c r="J15" i="27" s="1"/>
  <c r="D64" i="40"/>
  <c r="D21" i="39"/>
  <c r="H64" i="40"/>
  <c r="E59" i="40"/>
  <c r="E60" i="40" s="1"/>
  <c r="E13" i="40"/>
  <c r="E18" i="39"/>
  <c r="C300" i="35" l="1"/>
  <c r="E131" i="32"/>
  <c r="E134" i="32"/>
  <c r="E135" i="32"/>
  <c r="E140" i="3"/>
  <c r="C302" i="35" s="1"/>
  <c r="C303" i="35" s="1"/>
  <c r="D91" i="40"/>
  <c r="D17" i="40" s="1"/>
  <c r="H17" i="40" s="1"/>
  <c r="J17" i="40" s="1"/>
  <c r="D24" i="39"/>
  <c r="G24" i="39" s="1"/>
  <c r="E132" i="32"/>
  <c r="E130" i="32"/>
  <c r="E107" i="32"/>
  <c r="E115" i="32"/>
  <c r="E110" i="32"/>
  <c r="E124" i="32"/>
  <c r="E157" i="32"/>
  <c r="E174" i="32"/>
  <c r="E99" i="32"/>
  <c r="E172" i="32"/>
  <c r="E98" i="32"/>
  <c r="E113" i="32"/>
  <c r="E145" i="32"/>
  <c r="E149" i="32"/>
  <c r="E101" i="32"/>
  <c r="E197" i="32"/>
  <c r="E125" i="32"/>
  <c r="E89" i="32"/>
  <c r="E128" i="32"/>
  <c r="E213" i="32"/>
  <c r="C143" i="35" s="1"/>
  <c r="E196" i="32"/>
  <c r="E109" i="32"/>
  <c r="E186" i="32"/>
  <c r="E203" i="32"/>
  <c r="E127" i="32"/>
  <c r="E189" i="32"/>
  <c r="E207" i="32"/>
  <c r="E143" i="32"/>
  <c r="E158" i="32"/>
  <c r="E162" i="32"/>
  <c r="E120" i="32"/>
  <c r="E86" i="32"/>
  <c r="E114" i="32"/>
  <c r="E182" i="32"/>
  <c r="E88" i="32"/>
  <c r="E147" i="32"/>
  <c r="E194" i="32"/>
  <c r="E111" i="32"/>
  <c r="E90" i="32"/>
  <c r="E121" i="32"/>
  <c r="E103" i="32"/>
  <c r="E118" i="32"/>
  <c r="E93" i="32"/>
  <c r="E169" i="32"/>
  <c r="E183" i="32"/>
  <c r="E122" i="32"/>
  <c r="E173" i="32"/>
  <c r="E83" i="32"/>
  <c r="E137" i="32"/>
  <c r="E94" i="32"/>
  <c r="E138" i="32"/>
  <c r="E187" i="32"/>
  <c r="E142" i="32"/>
  <c r="E161" i="32"/>
  <c r="E85" i="32"/>
  <c r="E92" i="32"/>
  <c r="E102" i="32"/>
  <c r="E153" i="32"/>
  <c r="E81" i="32"/>
  <c r="E165" i="32"/>
  <c r="E170" i="32"/>
  <c r="E184" i="32"/>
  <c r="E141" i="32"/>
  <c r="E95" i="32"/>
  <c r="E167" i="32"/>
  <c r="E191" i="32"/>
  <c r="E140" i="32"/>
  <c r="E199" i="32"/>
  <c r="E117" i="32"/>
  <c r="E119" i="32"/>
  <c r="E97" i="32"/>
  <c r="E180" i="32"/>
  <c r="E205" i="32"/>
  <c r="E144" i="32"/>
  <c r="E160" i="32"/>
  <c r="E166" i="32"/>
  <c r="E146" i="32"/>
  <c r="E104" i="32"/>
  <c r="E206" i="32"/>
  <c r="E200" i="32"/>
  <c r="E209" i="32"/>
  <c r="E156" i="32"/>
  <c r="E177" i="32"/>
  <c r="E155" i="32"/>
  <c r="E150" i="32"/>
  <c r="E181" i="32"/>
  <c r="E126" i="32"/>
  <c r="E179" i="32"/>
  <c r="E171" i="32"/>
  <c r="E163" i="32"/>
  <c r="E84" i="32"/>
  <c r="D235" i="27"/>
  <c r="D218" i="27" s="1"/>
  <c r="H236" i="27"/>
  <c r="D13" i="27"/>
  <c r="D116" i="39"/>
  <c r="D20" i="39"/>
  <c r="G21" i="39"/>
  <c r="D15" i="40"/>
  <c r="H62" i="40"/>
  <c r="H28" i="40" s="1"/>
  <c r="L64" i="40"/>
  <c r="E16" i="39"/>
  <c r="E11" i="39"/>
  <c r="E29" i="40"/>
  <c r="D62" i="40" l="1"/>
  <c r="D28" i="40" s="1"/>
  <c r="D59" i="40"/>
  <c r="H140" i="3"/>
  <c r="E2453" i="32"/>
  <c r="C144" i="35"/>
  <c r="D28" i="27"/>
  <c r="D63" i="27"/>
  <c r="H235" i="27"/>
  <c r="H218" i="27" s="1"/>
  <c r="D132" i="39"/>
  <c r="D114" i="39"/>
  <c r="D13" i="40"/>
  <c r="D11" i="39" s="1"/>
  <c r="H15" i="40"/>
  <c r="D18" i="39"/>
  <c r="G20" i="39"/>
  <c r="E14" i="39"/>
  <c r="D60" i="40" l="1"/>
  <c r="H59" i="40"/>
  <c r="H60" i="40" s="1"/>
  <c r="D2541" i="3"/>
  <c r="D23" i="27"/>
  <c r="D66" i="27"/>
  <c r="D129" i="39"/>
  <c r="G129" i="39" s="1"/>
  <c r="G132" i="39"/>
  <c r="L218" i="27"/>
  <c r="D16" i="39"/>
  <c r="G18" i="39"/>
  <c r="H13" i="40"/>
  <c r="J15" i="40"/>
  <c r="E12" i="39"/>
  <c r="D64" i="27" l="1"/>
  <c r="D107" i="39"/>
  <c r="D112" i="39"/>
  <c r="H23" i="27"/>
  <c r="J23" i="27" s="1"/>
  <c r="D11" i="27"/>
  <c r="D29" i="27" s="1"/>
  <c r="H29" i="40"/>
  <c r="G11" i="39"/>
  <c r="D14" i="39"/>
  <c r="D12" i="39" s="1"/>
  <c r="G16" i="39"/>
  <c r="D110" i="39" l="1"/>
  <c r="G14" i="39"/>
  <c r="D108" i="39" l="1"/>
  <c r="G12" i="39"/>
  <c r="D945" i="3" l="1"/>
  <c r="E83" i="27" s="1"/>
  <c r="H83" i="27" s="1"/>
  <c r="D1065" i="3"/>
  <c r="D943" i="3" l="1"/>
  <c r="E81" i="27" l="1"/>
  <c r="D940" i="3"/>
  <c r="E932" i="3" s="1"/>
  <c r="J68" i="27" s="1"/>
  <c r="E1000" i="3" l="1"/>
  <c r="H81" i="27"/>
  <c r="H78" i="27" s="1"/>
  <c r="H68" i="27" s="1"/>
  <c r="E78" i="27"/>
  <c r="E117" i="39" l="1"/>
  <c r="E68" i="27"/>
  <c r="L68" i="27"/>
  <c r="H66" i="27"/>
  <c r="E1835" i="3"/>
  <c r="G1000" i="3"/>
  <c r="E28" i="27" l="1"/>
  <c r="H1835" i="3"/>
  <c r="E2537" i="3"/>
  <c r="D2542" i="3" s="1"/>
  <c r="D2543" i="3" s="1"/>
  <c r="E63" i="27"/>
  <c r="G107" i="39"/>
  <c r="E13" i="27"/>
  <c r="E66" i="27"/>
  <c r="E116" i="39"/>
  <c r="G117" i="39"/>
  <c r="E64" i="27" l="1"/>
  <c r="E107" i="39"/>
  <c r="H28" i="27"/>
  <c r="H63" i="27"/>
  <c r="H64" i="27" s="1"/>
  <c r="H13" i="27"/>
  <c r="J13" i="27" s="1"/>
  <c r="E11" i="27"/>
  <c r="E29" i="27" s="1"/>
  <c r="G116" i="39"/>
  <c r="E114" i="39"/>
  <c r="H11" i="27" l="1"/>
  <c r="H29" i="27" s="1"/>
  <c r="E112" i="39"/>
  <c r="G114" i="39"/>
  <c r="E110" i="39" l="1"/>
  <c r="G112" i="39"/>
  <c r="G110" i="39" l="1"/>
  <c r="E108" i="39"/>
  <c r="G108" i="39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rodolfoa</author>
  </authors>
  <commentList>
    <comment ref="B23" authorId="0" shapeId="0" xr:uid="{00000000-0006-0000-0500-000001000000}">
      <text>
        <r>
          <rPr>
            <b/>
            <sz val="8"/>
            <rFont val="Tahoma"/>
            <family val="2"/>
          </rPr>
          <t>rodolfoa:</t>
        </r>
        <r>
          <rPr>
            <sz val="8"/>
            <rFont val="Tahoma"/>
            <family val="2"/>
          </rPr>
          <t xml:space="preserve">
anualidades, quinquenios y calificación</t>
        </r>
      </text>
    </comment>
    <comment ref="B24" authorId="0" shapeId="0" xr:uid="{00000000-0006-0000-0500-000002000000}">
      <text>
        <r>
          <rPr>
            <b/>
            <sz val="8"/>
            <rFont val="Tahoma"/>
            <family val="2"/>
          </rPr>
          <t>rodolfoa:</t>
        </r>
        <r>
          <rPr>
            <sz val="8"/>
            <rFont val="Tahoma"/>
            <family val="2"/>
          </rPr>
          <t xml:space="preserve">
Prohibición  y dedic.exclusiva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 de María Alfaro</author>
  </authors>
  <commentList>
    <comment ref="B11" authorId="0" shapeId="0" xr:uid="{00000000-0006-0000-0700-000001000000}">
      <text>
        <r>
          <rPr>
            <sz val="8"/>
            <rFont val="Tahoma"/>
            <family val="2"/>
          </rPr>
          <t xml:space="preserve">Nombre completo de la entidad beneficiada (sin abreviaciones)
</t>
        </r>
      </text>
    </comment>
    <comment ref="B33" authorId="0" shapeId="0" xr:uid="{00000000-0006-0000-0700-000002000000}">
      <text>
        <r>
          <rPr>
            <sz val="8"/>
            <rFont val="Tahoma"/>
            <family val="2"/>
          </rPr>
          <t xml:space="preserve">Nombre completo de la entidad beneficiada (sin abreviaciones)
</t>
        </r>
      </text>
    </comment>
  </commentList>
</comments>
</file>

<file path=xl/sharedStrings.xml><?xml version="1.0" encoding="utf-8"?>
<sst xmlns="http://schemas.openxmlformats.org/spreadsheetml/2006/main" count="9548" uniqueCount="843">
  <si>
    <t>INDICE</t>
  </si>
  <si>
    <t>Página</t>
  </si>
  <si>
    <t>REBAJO DE EGRESOS</t>
  </si>
  <si>
    <t>2</t>
  </si>
  <si>
    <t>SECCIÓN DE EGRESOS POR PARTIDA (REBAJOS)</t>
  </si>
  <si>
    <t>7</t>
  </si>
  <si>
    <t>SECCIÓN DE EGRESOS DETALLADOS (REBAJOS)</t>
  </si>
  <si>
    <t>DETALLE DE APLICACIÓN DE RECURSOS</t>
  </si>
  <si>
    <t>SECCIÓN DE EGRESOS POR PARTIDA (AUMENTOS)</t>
  </si>
  <si>
    <t>SECCIÓN DE EGRESOS DETALLADOS  (AUMENTOS)</t>
  </si>
  <si>
    <t>ESTRUCTURA DE GASTOS SEGÚN CLASIFICACIÓN ECONÓMICA DEL GASTO (REBAJOS)</t>
  </si>
  <si>
    <t>ESTRUCTURA DE GASTOS SEGÚN CLASIFICACIÓN ECONÓMICA DEL GASTO  (AUMENTOS)</t>
  </si>
  <si>
    <t>CAPITALIZACIÓN DEL GASTO CORRIENTE</t>
  </si>
  <si>
    <t>JUSTIFICACIONES</t>
  </si>
  <si>
    <t>ANEXOS:</t>
  </si>
  <si>
    <t>Detalle de rebajos y aumentos Programa I</t>
  </si>
  <si>
    <t>MUNICIPALIDAD  DE  CARTAGO</t>
  </si>
  <si>
    <t>REBAJO DE  EGRESOS</t>
  </si>
  <si>
    <t>PROGRAMA I:    DIRECCIÓN Y ADMINISTRACIÓN GENERALES</t>
  </si>
  <si>
    <t>Código</t>
  </si>
  <si>
    <t>Partidas   /   Subpartidas</t>
  </si>
  <si>
    <t>Total</t>
  </si>
  <si>
    <t>%</t>
  </si>
  <si>
    <t>1.1.1</t>
  </si>
  <si>
    <t>0</t>
  </si>
  <si>
    <t>REMUNERACIONES</t>
  </si>
  <si>
    <t>1.1.1.1</t>
  </si>
  <si>
    <t>0.01</t>
  </si>
  <si>
    <t>REMUNERACIONES BÁSICAS</t>
  </si>
  <si>
    <t>0.01.01</t>
  </si>
  <si>
    <t>Sueldos para cargos fijos</t>
  </si>
  <si>
    <t>0.01.02</t>
  </si>
  <si>
    <t>Jornales</t>
  </si>
  <si>
    <t>0.01.03</t>
  </si>
  <si>
    <t>Servicios especiales</t>
  </si>
  <si>
    <t>0.02</t>
  </si>
  <si>
    <t>REMUNERACIONES EVENTUALES</t>
  </si>
  <si>
    <t>0.02.01</t>
  </si>
  <si>
    <t>Tiempo extraordinario</t>
  </si>
  <si>
    <t>0.02.05</t>
  </si>
  <si>
    <t>Dietas</t>
  </si>
  <si>
    <t>0.03</t>
  </si>
  <si>
    <t>INCENTIVOS SALARIALES</t>
  </si>
  <si>
    <t>0.03.01</t>
  </si>
  <si>
    <t>Retribución por años servidos</t>
  </si>
  <si>
    <t>0.03.03</t>
  </si>
  <si>
    <t>Decimotercer mes</t>
  </si>
  <si>
    <t>0.03.04</t>
  </si>
  <si>
    <t>Salario escolar</t>
  </si>
  <si>
    <t>1.1.1.2</t>
  </si>
  <si>
    <t>0.04</t>
  </si>
  <si>
    <t>CONTRIBUCIONES PATRONALES AL DESARROLLO Y LA SEGURIDAD SOCIAL</t>
  </si>
  <si>
    <t>0.04.01</t>
  </si>
  <si>
    <t>Contribución Patronal al Seguro de Salud de la Caja Costarricense de Seguro social</t>
  </si>
  <si>
    <t>0.04.05</t>
  </si>
  <si>
    <t>Contribución Patronal al Banco Popular y de Desarrollo Comunal</t>
  </si>
  <si>
    <t>0.05</t>
  </si>
  <si>
    <t>CONTRIBUCIONES PATRONALES A FONDOS DE PENSIONES Y OTROS FONDOS DE CAPITALIZACIÓN</t>
  </si>
  <si>
    <t>0.05.01</t>
  </si>
  <si>
    <t>Contribución Patronal al Seguro de Pensiones de la Caja Costarricense de Seguro Social</t>
  </si>
  <si>
    <t>0.05.02</t>
  </si>
  <si>
    <t>Contribución Patronal del Régimen Obligatorio de Pensiones Complementarias</t>
  </si>
  <si>
    <t>0.05.03</t>
  </si>
  <si>
    <t>Aporte Patronal al Fondo de Capitalización Laboral</t>
  </si>
  <si>
    <t>1.1.2</t>
  </si>
  <si>
    <t>SERVICIOS</t>
  </si>
  <si>
    <t>1.01</t>
  </si>
  <si>
    <t>ALQUILERES</t>
  </si>
  <si>
    <t>1.01.01</t>
  </si>
  <si>
    <t>Alquiler de edificios,  locales y terrenos</t>
  </si>
  <si>
    <t>1.01.02</t>
  </si>
  <si>
    <t>Alquiler de maquinaria, equipo y mobiliario</t>
  </si>
  <si>
    <t>1.02</t>
  </si>
  <si>
    <t>SERVICIOS BÁSICOS</t>
  </si>
  <si>
    <t>1.02.02</t>
  </si>
  <si>
    <t>Servicio de energía eléctrica</t>
  </si>
  <si>
    <t>1.02.04</t>
  </si>
  <si>
    <t>Servicio de telecomunicaciones</t>
  </si>
  <si>
    <t>SERVICIOS COMERCIALES Y FINANCIEROS</t>
  </si>
  <si>
    <t>1.03.01</t>
  </si>
  <si>
    <t>Información</t>
  </si>
  <si>
    <t>1.03.03</t>
  </si>
  <si>
    <t>Impresión, encuadernación y otros</t>
  </si>
  <si>
    <t>1.03.05</t>
  </si>
  <si>
    <t>Servicios aduaneros</t>
  </si>
  <si>
    <t>1.03.06</t>
  </si>
  <si>
    <t>Comisiones y gastos por servicios financieros y comerciales</t>
  </si>
  <si>
    <t>1.03.07</t>
  </si>
  <si>
    <t>Servicios de tecnologías de información</t>
  </si>
  <si>
    <t>1.04</t>
  </si>
  <si>
    <t>SERVICIOS DE GESTIÓN Y APOYO</t>
  </si>
  <si>
    <t>1.04.04</t>
  </si>
  <si>
    <t>Servicios en ciencias económicas y sociales</t>
  </si>
  <si>
    <t>1.04.05</t>
  </si>
  <si>
    <t>Servicios informáticos</t>
  </si>
  <si>
    <t>1.04.06</t>
  </si>
  <si>
    <t>Servicios generales</t>
  </si>
  <si>
    <t>1.04.99</t>
  </si>
  <si>
    <t>Otros servicios de gestión y apoyo</t>
  </si>
  <si>
    <t>1.06</t>
  </si>
  <si>
    <t>SEGUROS,  REASEGUROS  Y  OTRAS  OBLIGACIONES</t>
  </si>
  <si>
    <t>1.06.01</t>
  </si>
  <si>
    <t>Seguros</t>
  </si>
  <si>
    <t>MANTENIMIENTO Y REPARACIÓN</t>
  </si>
  <si>
    <t>1.08.01</t>
  </si>
  <si>
    <t>Mantenimiento de edificios, locales y terrenos</t>
  </si>
  <si>
    <t>1.08.06</t>
  </si>
  <si>
    <t>Mantenimiento y reparación de equipo de comunicación</t>
  </si>
  <si>
    <t>1.08.04</t>
  </si>
  <si>
    <t>Mantenimiento y reparación de maquinaria y equipo de producción</t>
  </si>
  <si>
    <t>1.08.05</t>
  </si>
  <si>
    <t>Mantenimiento y reparación de equipo de transporte</t>
  </si>
  <si>
    <t>1.08.07</t>
  </si>
  <si>
    <t>Mantenimiento y reparación de equipo y mobiliario de oficina</t>
  </si>
  <si>
    <t>1.08.08</t>
  </si>
  <si>
    <t>Mantenimiento y reparación de equipo de cómputo y sistemas de información</t>
  </si>
  <si>
    <t>1.08.99</t>
  </si>
  <si>
    <t>Mantenimiento y reparación de otros equipos</t>
  </si>
  <si>
    <t>1.99</t>
  </si>
  <si>
    <t>SERVICIOS DIVERSOS</t>
  </si>
  <si>
    <t>1.99.05</t>
  </si>
  <si>
    <t>Deducibles</t>
  </si>
  <si>
    <t>MATERIALES Y SUMINISTROS</t>
  </si>
  <si>
    <t>2.01</t>
  </si>
  <si>
    <t>PRODUCTOS QUÍMICOS Y CONEXOS</t>
  </si>
  <si>
    <t>2.01.01</t>
  </si>
  <si>
    <t>Combustible y lubricantes</t>
  </si>
  <si>
    <t>2.01.02</t>
  </si>
  <si>
    <t>Productos farmacéuticos y medicinales</t>
  </si>
  <si>
    <t>2.01.04</t>
  </si>
  <si>
    <t>Tintas, pinturas y diluyentes</t>
  </si>
  <si>
    <t>2.03</t>
  </si>
  <si>
    <t>MATERIALES Y PRODUCTOS DE USO EN LA CONSTRUCCIÓN Y MANTENIMIENTO</t>
  </si>
  <si>
    <t>2.03.01</t>
  </si>
  <si>
    <t>Materiales y productos metálicos</t>
  </si>
  <si>
    <t>2.03.02</t>
  </si>
  <si>
    <t>Materiales y productos minerales y asfálticos</t>
  </si>
  <si>
    <t>2.03.05</t>
  </si>
  <si>
    <t>Materiales y productos de vidrio</t>
  </si>
  <si>
    <t>2.04</t>
  </si>
  <si>
    <t>HERRAMIENTAS, REPUESTOS Y ACCESORIOS</t>
  </si>
  <si>
    <t>2.04.01</t>
  </si>
  <si>
    <t>Herramientas e instrumentos</t>
  </si>
  <si>
    <t>2.04.02</t>
  </si>
  <si>
    <t>Repuestos y accesorios</t>
  </si>
  <si>
    <t>2.99</t>
  </si>
  <si>
    <t>ÚTILES, MATERIALES Y SUMINISTROS DIVERSOS</t>
  </si>
  <si>
    <t>2.99.01</t>
  </si>
  <si>
    <t>Útiles y materiales de oficina y cómputo</t>
  </si>
  <si>
    <t>2.99.03</t>
  </si>
  <si>
    <t>Productos de papel, cartón e impresos</t>
  </si>
  <si>
    <t>2.99.04</t>
  </si>
  <si>
    <t>Textiles y vestuario</t>
  </si>
  <si>
    <t>2.99.05</t>
  </si>
  <si>
    <t>Útiles y materiales de limpieza</t>
  </si>
  <si>
    <t>2.99.06</t>
  </si>
  <si>
    <t>Útiles y materiales de resguardo y seguridad</t>
  </si>
  <si>
    <t>BIENES DURADEROS</t>
  </si>
  <si>
    <t>2.2.1</t>
  </si>
  <si>
    <t>5.01</t>
  </si>
  <si>
    <t>MAQUINARIA, EQUIPO Y MOBILIARIO</t>
  </si>
  <si>
    <t>5.01.02</t>
  </si>
  <si>
    <t>Equipo de transporte</t>
  </si>
  <si>
    <t>5.01.03</t>
  </si>
  <si>
    <t>Equipo de comunicación</t>
  </si>
  <si>
    <t>5.01.04</t>
  </si>
  <si>
    <t>Equipo y mobiliario de oficina</t>
  </si>
  <si>
    <t>5.01.05</t>
  </si>
  <si>
    <t>Equipo de computo</t>
  </si>
  <si>
    <t>5.01.99</t>
  </si>
  <si>
    <t>Maquinaria, equipo y mobiliario diverso</t>
  </si>
  <si>
    <t>5.02</t>
  </si>
  <si>
    <t>CONSTRUCCIONES, ADICIONES Y MEJORAS</t>
  </si>
  <si>
    <t>2.1.4</t>
  </si>
  <si>
    <t>5.02.07</t>
  </si>
  <si>
    <t>Instalaciones</t>
  </si>
  <si>
    <t>5.99</t>
  </si>
  <si>
    <t>BIENES DURADEROS DIVERSOS</t>
  </si>
  <si>
    <t>2.2.4</t>
  </si>
  <si>
    <t>5.99.03</t>
  </si>
  <si>
    <t xml:space="preserve">Bienes intangibles </t>
  </si>
  <si>
    <t>2.1.5</t>
  </si>
  <si>
    <t>5.02.99</t>
  </si>
  <si>
    <t>Otras construcciones, adiciones y mejoras</t>
  </si>
  <si>
    <t>1.3.2</t>
  </si>
  <si>
    <t>TRANSFERENCIAS CORRIENTES</t>
  </si>
  <si>
    <t>6.06</t>
  </si>
  <si>
    <t>OTRAS TRANSFERENCIAS CORRIENTES AL SECTOR PRIVADO</t>
  </si>
  <si>
    <t>6.06.02</t>
  </si>
  <si>
    <t>Reintegros o devoluciones</t>
  </si>
  <si>
    <t>4</t>
  </si>
  <si>
    <t>9</t>
  </si>
  <si>
    <t>CUENTAS ESPECIALES</t>
  </si>
  <si>
    <t>9.02</t>
  </si>
  <si>
    <t>SUMAS SIN ASIGNACIÓN PRESUPUESTARIA</t>
  </si>
  <si>
    <t>9.02.01</t>
  </si>
  <si>
    <t>Sumas libres sin asignación presupuestaria</t>
  </si>
  <si>
    <t>9.02.02</t>
  </si>
  <si>
    <t>Sumas con destino específico sin asignación presupuestaria</t>
  </si>
  <si>
    <t xml:space="preserve">TOTAL A REBAJAR PROGRAMA  I-01 </t>
  </si>
  <si>
    <t>TOTAL REBAJOS PROGRAMA I</t>
  </si>
  <si>
    <t>PROGRAMA II:    SERVICIOS COMUNALES</t>
  </si>
  <si>
    <t>Aseo de vías y sitios públicos</t>
  </si>
  <si>
    <t>II-01</t>
  </si>
  <si>
    <t>[008-01]</t>
  </si>
  <si>
    <t>1</t>
  </si>
  <si>
    <t>SERVICIOS DE GESTION Y APOYO</t>
  </si>
  <si>
    <t>1.04.03</t>
  </si>
  <si>
    <t>Servicios de Ingeniería y arquitectura</t>
  </si>
  <si>
    <t>ÚTILES,  MATERIALES Y SUMINISTROS DIVERSOS</t>
  </si>
  <si>
    <t>TOTAL A REBAJAR SERVICIO  II-01</t>
  </si>
  <si>
    <t>Recolección de Basuras</t>
  </si>
  <si>
    <t>II-02</t>
  </si>
  <si>
    <t>[008-02]</t>
  </si>
  <si>
    <t>1.03.02</t>
  </si>
  <si>
    <t>Publicidad y propaganda</t>
  </si>
  <si>
    <t>Servicios de ingeniería y arquitectura</t>
  </si>
  <si>
    <t>Combustibles y lubricantes</t>
  </si>
  <si>
    <t>2.01.99</t>
  </si>
  <si>
    <t>Otros productos químicos y conexos</t>
  </si>
  <si>
    <t>HERRAMIENTAS,  REPUESTOS Y ACCESORIOS</t>
  </si>
  <si>
    <t>5.01.01</t>
  </si>
  <si>
    <t>Maquinaria y equipo para la producción</t>
  </si>
  <si>
    <t>TOTAL A REBAJAR SERVICIO  II-02</t>
  </si>
  <si>
    <t>Mantenimiento de Caminos y Calles</t>
  </si>
  <si>
    <t>II-03</t>
  </si>
  <si>
    <t>[008-03]</t>
  </si>
  <si>
    <t>0.03.02</t>
  </si>
  <si>
    <t>Restricción al ejercicio liberal de la profesión</t>
  </si>
  <si>
    <t>2.1.2</t>
  </si>
  <si>
    <t>5.02.02</t>
  </si>
  <si>
    <t>Vías de comunicación terrestre</t>
  </si>
  <si>
    <t>TOTAL A REBAJAR SERVICIO  II-03</t>
  </si>
  <si>
    <t>Parques y Obras de Ornato</t>
  </si>
  <si>
    <t>II-05</t>
  </si>
  <si>
    <t>[008-04]</t>
  </si>
  <si>
    <t>2.02</t>
  </si>
  <si>
    <t>ALIMENTOS Y PRODUCTOS AGROPECUARIOS</t>
  </si>
  <si>
    <t>2.02.02</t>
  </si>
  <si>
    <t>Productos agroforestales</t>
  </si>
  <si>
    <t>2.03.06</t>
  </si>
  <si>
    <t>Materiales y productos de plástico</t>
  </si>
  <si>
    <t>TOTAL A REBAJAR SERVICIO  II-05</t>
  </si>
  <si>
    <t>Acueductos</t>
  </si>
  <si>
    <t>II-06</t>
  </si>
  <si>
    <t>1.04.02</t>
  </si>
  <si>
    <t>Servicios jurídicos</t>
  </si>
  <si>
    <t>1.05</t>
  </si>
  <si>
    <t>GASTOS DE VIAJE Y DE TRANSPORTE</t>
  </si>
  <si>
    <t>1.05.01</t>
  </si>
  <si>
    <t>Transporte dentro del país</t>
  </si>
  <si>
    <t>1.08</t>
  </si>
  <si>
    <t>1.08.03</t>
  </si>
  <si>
    <t>Mantenimiento de instalaciones y otras obras</t>
  </si>
  <si>
    <t>2.03.04</t>
  </si>
  <si>
    <t>Materiales y productos eléctricos, telefónicos y de cómputo</t>
  </si>
  <si>
    <t>2.03.99</t>
  </si>
  <si>
    <t>Otros materiales y productos de uso en la construcción y mantenimiento.</t>
  </si>
  <si>
    <t>Bienes intangibles</t>
  </si>
  <si>
    <t>TOTAL A REBAJAR SERVICIO  II-06</t>
  </si>
  <si>
    <t>ACUEDUCTOS</t>
  </si>
  <si>
    <t>[010-01]</t>
  </si>
  <si>
    <t>Contribución Patronal al Seguro de Salud de la Caja Costarricense de Seguro Social</t>
  </si>
  <si>
    <t>Contribución Patronal al Régimen Obligatorio de Pensiones Complementarias</t>
  </si>
  <si>
    <t>Otros  servicios de gestión y apoyo</t>
  </si>
  <si>
    <t>TOTAL</t>
  </si>
  <si>
    <t>MANTENIMIENTO E INSTALACIÓN DE HIDRANTES</t>
  </si>
  <si>
    <t>[010-06]</t>
  </si>
  <si>
    <t>ACTIVIDAD COMERCIAL ACUEDUCTO</t>
  </si>
  <si>
    <t>[010-07]</t>
  </si>
  <si>
    <t>Otros materiales y productos de uso en la construcción y mantenimiento</t>
  </si>
  <si>
    <t xml:space="preserve">Mercados, plazas y ferias </t>
  </si>
  <si>
    <t>II-07</t>
  </si>
  <si>
    <t>[011-01]</t>
  </si>
  <si>
    <t>TOTAL A REBAJAR SERVICIO  II-07</t>
  </si>
  <si>
    <t>Educativos, culturales y deportivos</t>
  </si>
  <si>
    <t>II-09</t>
  </si>
  <si>
    <t>1.01.99</t>
  </si>
  <si>
    <t>Otros alquileres</t>
  </si>
  <si>
    <t>1.03</t>
  </si>
  <si>
    <t>SEGUROS, REASEGUROS Y OTRAS OBLIGACIONES</t>
  </si>
  <si>
    <t>1.07</t>
  </si>
  <si>
    <t>CAPACITACIÓN Y PROTOCOLO</t>
  </si>
  <si>
    <t>1.07.02</t>
  </si>
  <si>
    <t>Actividades protocolarias y sociales</t>
  </si>
  <si>
    <t>2.02.03</t>
  </si>
  <si>
    <t>Alimentos y bebidas</t>
  </si>
  <si>
    <t>2.03.03</t>
  </si>
  <si>
    <t>Madera y sus derivados</t>
  </si>
  <si>
    <t>2.99.07</t>
  </si>
  <si>
    <t>Útiles y materiales de cocina y comedor</t>
  </si>
  <si>
    <t>2.99.99</t>
  </si>
  <si>
    <t>Otros útiles, materiales y suministros diversos</t>
  </si>
  <si>
    <t>5.01.07</t>
  </si>
  <si>
    <t>Equipo y mobiliario educacional, deportivo y recreativo</t>
  </si>
  <si>
    <t>2.2.5</t>
  </si>
  <si>
    <t>5.99.02</t>
  </si>
  <si>
    <t>Piezas y obras de colección</t>
  </si>
  <si>
    <t>TOTAL A REBAJAR SERVICIO  II-09</t>
  </si>
  <si>
    <t>EDUCATIVOS Y CULTURALES</t>
  </si>
  <si>
    <t>[012-01]</t>
  </si>
  <si>
    <t>ANFITEATRO MUNICIPAL</t>
  </si>
  <si>
    <t>[012-02]</t>
  </si>
  <si>
    <t>Maquinaria, equipo y mobiliario  diverso</t>
  </si>
  <si>
    <t>PROGRAMA DEPORTIVO Y RECREATIVO</t>
  </si>
  <si>
    <t>[012-03]</t>
  </si>
  <si>
    <t xml:space="preserve">BIBLIOTECA DIGITAL </t>
  </si>
  <si>
    <t>[012-07]</t>
  </si>
  <si>
    <t>MUSEO MUNICIPAL</t>
  </si>
  <si>
    <t>[012-08]</t>
  </si>
  <si>
    <t>Servicios de ingenieria y arquitectura</t>
  </si>
  <si>
    <t>CENTRO CIVICO DE CARTAGO</t>
  </si>
  <si>
    <t>[012-09]</t>
  </si>
  <si>
    <t>Servicios sociales y complementarios</t>
  </si>
  <si>
    <t>II-10</t>
  </si>
  <si>
    <t>Otros útiles, materiales y suministros diversos.</t>
  </si>
  <si>
    <t>TOTAL A REBAJAR SERVICIO  II-10</t>
  </si>
  <si>
    <t xml:space="preserve">EQUIDAD DE GÉNERO Y DESARROLLO SOCIAL </t>
  </si>
  <si>
    <t>[013-01]</t>
  </si>
  <si>
    <t>CENTROS DE ATENCIÓN AL ADULTO MAYOR</t>
  </si>
  <si>
    <t>[013-16]</t>
  </si>
  <si>
    <t>ATENCIÓN NIÑEZ Y ADOLESCENCIA</t>
  </si>
  <si>
    <t>[013-17]</t>
  </si>
  <si>
    <t>UNIDAD DE DESARROLLO DE LA PERSONA JOVEN</t>
  </si>
  <si>
    <t>[013-18]</t>
  </si>
  <si>
    <t>ÁREA SOCIAL</t>
  </si>
  <si>
    <t>[013-22]</t>
  </si>
  <si>
    <t xml:space="preserve">Estacionamientos y terminales   </t>
  </si>
  <si>
    <t>II-11</t>
  </si>
  <si>
    <t>[009-01]</t>
  </si>
  <si>
    <t>1.01.04</t>
  </si>
  <si>
    <t>Alquiler de equipo y derechos para telecomunicaciones</t>
  </si>
  <si>
    <t>TOTAL A REBAJAR SERVICIO  II-11</t>
  </si>
  <si>
    <t>Alcantarillado Sanitario</t>
  </si>
  <si>
    <t>II-13</t>
  </si>
  <si>
    <t>[008-05]</t>
  </si>
  <si>
    <t>SERVICIOS BASICOS</t>
  </si>
  <si>
    <t>Tintas,  pinturas  y  diluyentes</t>
  </si>
  <si>
    <t>TOTAL A REBAJAR SERVICIO  II-13</t>
  </si>
  <si>
    <t>Reparaciones menores de maquinaria y equipo</t>
  </si>
  <si>
    <t>II-18</t>
  </si>
  <si>
    <t>[008-07]</t>
  </si>
  <si>
    <t>0.03.99</t>
  </si>
  <si>
    <t>Otros incentivos salariales</t>
  </si>
  <si>
    <t>TOTAL A REBAJAR SERVICIO  II-18</t>
  </si>
  <si>
    <t>Seguridad Vial</t>
  </si>
  <si>
    <t>II-22</t>
  </si>
  <si>
    <t>[008-08]</t>
  </si>
  <si>
    <t>1.3</t>
  </si>
  <si>
    <t>6.06.01</t>
  </si>
  <si>
    <t>Indemnizaciones</t>
  </si>
  <si>
    <t>TOTAL A REBAJAR SERVICIO  II-22</t>
  </si>
  <si>
    <t xml:space="preserve">Seguridad y vigilancia en la comunidad     </t>
  </si>
  <si>
    <t>II-23</t>
  </si>
  <si>
    <t>[014-01]</t>
  </si>
  <si>
    <t>TOTAL A REBAJAR SERVICIO  II-23</t>
  </si>
  <si>
    <t xml:space="preserve">Protección del Medio Ambiente </t>
  </si>
  <si>
    <t>II-25</t>
  </si>
  <si>
    <t>1.02.01</t>
  </si>
  <si>
    <t>Servicio de agua y alcantarillado</t>
  </si>
  <si>
    <t>1.04.01</t>
  </si>
  <si>
    <t>Servicios en ciencias de la salud</t>
  </si>
  <si>
    <t>GASTOS DE VIAJE Y TRANSPORTE</t>
  </si>
  <si>
    <t>1.07.01</t>
  </si>
  <si>
    <t>Actividades de capacitación</t>
  </si>
  <si>
    <t>2.01.03</t>
  </si>
  <si>
    <t>Productos veterinarios</t>
  </si>
  <si>
    <t>2.02.01</t>
  </si>
  <si>
    <t>Productos pecuarios y otras especies</t>
  </si>
  <si>
    <t>2.99.02</t>
  </si>
  <si>
    <t>Útiles y materiales médico, hospitalario y de investigación</t>
  </si>
  <si>
    <t>MAQUINARIA,  EQUIPO Y MOBILIARIO</t>
  </si>
  <si>
    <t>5.01.06</t>
  </si>
  <si>
    <t>Equipo sanitario, de laboratorio e investigación</t>
  </si>
  <si>
    <t>1.3.1</t>
  </si>
  <si>
    <t>6.01</t>
  </si>
  <si>
    <t>TRANSFERENCIAS CORRIENTES AL SECTOR PÚBLICO</t>
  </si>
  <si>
    <t>6.01.02</t>
  </si>
  <si>
    <t>Transferencias corrientes a Órganos Desconcentrados</t>
  </si>
  <si>
    <t>04</t>
  </si>
  <si>
    <t>Fondo Nacional de Financiamiento Forestal (FONAFIFO)</t>
  </si>
  <si>
    <t>TOTAL A REBAJAR SERVICIO  II-25</t>
  </si>
  <si>
    <t>UNIDAD AMBIENTAL</t>
  </si>
  <si>
    <t>[010-02]</t>
  </si>
  <si>
    <t>PARQUE AMBIENTAL MUNICIPAL  RÍO  LORO</t>
  </si>
  <si>
    <t>[010-03]</t>
  </si>
  <si>
    <t>Constribución Patronal al Seguro de Salud de la Caja Costarricense de Seguro social</t>
  </si>
  <si>
    <t>PROTECCION AL MEDIO AMBIENTE (ACUEDUCTOS)</t>
  </si>
  <si>
    <t>[010-04]</t>
  </si>
  <si>
    <t xml:space="preserve">TOTAL </t>
  </si>
  <si>
    <t>CONSERVACIÓN DEL RECURSO HÍDRICO</t>
  </si>
  <si>
    <t>[010-05]</t>
  </si>
  <si>
    <t>CENTRO MUNICIPAL DE EDUCACIÓN PARA EL CUIDO ANIMAL (CMECA)</t>
  </si>
  <si>
    <t>[010-09]</t>
  </si>
  <si>
    <t>Equipo sanitario, de  laboratorio e investigación</t>
  </si>
  <si>
    <t>Atención emergencias cantonales</t>
  </si>
  <si>
    <t xml:space="preserve"> II-28</t>
  </si>
  <si>
    <t>[008-09]</t>
  </si>
  <si>
    <t>PRODUCTOS QUIMICOS Y CONEXOS</t>
  </si>
  <si>
    <t>TOTAL A REBAJAR SERVICIO  II-28</t>
  </si>
  <si>
    <t>Por incumplimiento de deberes de los propietarios de bienes inmuebles</t>
  </si>
  <si>
    <t xml:space="preserve"> II-29</t>
  </si>
  <si>
    <t>[015-01]</t>
  </si>
  <si>
    <t>CONTRIBUCIONES PATRONALES AL  DESARROLLO Y LA SEGURIDAD SOCIAL</t>
  </si>
  <si>
    <t>Aporte Patronal al Régimen Obligatorio de Pensiones Complementarias</t>
  </si>
  <si>
    <t>TOTAL A REBAJAR SERVICIO  II-29</t>
  </si>
  <si>
    <t>TOTAL PROGRAMA II</t>
  </si>
  <si>
    <t>PROGRAMA III:    INVERSIONES</t>
  </si>
  <si>
    <t>GRUPO  01</t>
  </si>
  <si>
    <t xml:space="preserve">   EDIFICIOS   III-01</t>
  </si>
  <si>
    <t>Proyecto 2</t>
  </si>
  <si>
    <t>Mejoras en edificios municipales</t>
  </si>
  <si>
    <t>III-01-02</t>
  </si>
  <si>
    <t>[017-02]</t>
  </si>
  <si>
    <t>2.1.1</t>
  </si>
  <si>
    <t>5.02.01</t>
  </si>
  <si>
    <t>Edificios</t>
  </si>
  <si>
    <t>Otras construcciones adiciones y mejoras</t>
  </si>
  <si>
    <t>TOTAL REBAJAR PROYECTO  III-01-06</t>
  </si>
  <si>
    <t>TOTAL GRUPO 01</t>
  </si>
  <si>
    <t>GRUPO  02</t>
  </si>
  <si>
    <t xml:space="preserve">   VIAS DE COMUNICACIÓN TERRESTRE   III-02</t>
  </si>
  <si>
    <t>Proyecto 1</t>
  </si>
  <si>
    <t xml:space="preserve">     Unidad Técnica de Gestión Vial Municipal  Ley 8114 </t>
  </si>
  <si>
    <t>III-02-01</t>
  </si>
  <si>
    <t>[018-01]</t>
  </si>
  <si>
    <t>Servicios Especiales</t>
  </si>
  <si>
    <t>TOTAL REBAJAR PROYECTO  III-02-01</t>
  </si>
  <si>
    <t>Proyecto 3</t>
  </si>
  <si>
    <t>Construcción y mejoras de aceras y caños del cantón</t>
  </si>
  <si>
    <t>III-02-03</t>
  </si>
  <si>
    <t>[018-03]</t>
  </si>
  <si>
    <t>Materiales y productos minerales y asfalticos</t>
  </si>
  <si>
    <t>TOTAL REBAJAR PROYECTO  III-02-03</t>
  </si>
  <si>
    <t>Proyecto 4</t>
  </si>
  <si>
    <t>Construcción y mejoras de puentes del cantón</t>
  </si>
  <si>
    <t>III-02-04</t>
  </si>
  <si>
    <t>[018-04]</t>
  </si>
  <si>
    <t>Equipo de  cómputo</t>
  </si>
  <si>
    <t>TOTAL REBAJAR PROYECTO  III-02-04</t>
  </si>
  <si>
    <t>Proyecto 5</t>
  </si>
  <si>
    <t>Obras de estabilización de taludes en el cantón</t>
  </si>
  <si>
    <t>III-02-05</t>
  </si>
  <si>
    <t>[018-05]</t>
  </si>
  <si>
    <t>TOTAL PROYECTO III-02-05</t>
  </si>
  <si>
    <t>TOTAL GRUPO 02</t>
  </si>
  <si>
    <t>Grupo  05</t>
  </si>
  <si>
    <t xml:space="preserve">   INSTALACIONES  III-05</t>
  </si>
  <si>
    <t xml:space="preserve">   Construcción y mejoras de acueductos del cantón   </t>
  </si>
  <si>
    <t>III-05-01</t>
  </si>
  <si>
    <t>[020-01]</t>
  </si>
  <si>
    <t>5</t>
  </si>
  <si>
    <t xml:space="preserve">Bienes duraderos </t>
  </si>
  <si>
    <t>TOTAL REBAJAR PROYECTO  III-05-01</t>
  </si>
  <si>
    <t xml:space="preserve">Construcción y mejoras del alcantarillado pluvial del cantón  </t>
  </si>
  <si>
    <t xml:space="preserve"> III-05-02</t>
  </si>
  <si>
    <t>[020-02]</t>
  </si>
  <si>
    <t>TOTAL GRUPO 05</t>
  </si>
  <si>
    <t>GRUPO 06</t>
  </si>
  <si>
    <t xml:space="preserve">  OTROS PROYECTOS   III-06</t>
  </si>
  <si>
    <t>Dirección Técnica y Estudios</t>
  </si>
  <si>
    <t xml:space="preserve">III-06-01 </t>
  </si>
  <si>
    <t xml:space="preserve">SERVICIOS </t>
  </si>
  <si>
    <t>TOTAL REBAJAR PROYECTO  III-06-01</t>
  </si>
  <si>
    <t>OFICINA DE URBANISMO</t>
  </si>
  <si>
    <t>[021-01]</t>
  </si>
  <si>
    <t>6.03.01</t>
  </si>
  <si>
    <t>Prestaciones legales</t>
  </si>
  <si>
    <t>OFICINA DE PLANIFICACIÓN URBANA</t>
  </si>
  <si>
    <t>[021-02]</t>
  </si>
  <si>
    <t xml:space="preserve">Construcción Monumento Arqueológico Agua Caliente </t>
  </si>
  <si>
    <t>III-06-05</t>
  </si>
  <si>
    <t>[021-05]</t>
  </si>
  <si>
    <t>TOTAL REBAJAR PROYECTO  III-06-05</t>
  </si>
  <si>
    <t>Mejoras en la Plaza Mayor</t>
  </si>
  <si>
    <t>III-06-03</t>
  </si>
  <si>
    <t>[021-07]</t>
  </si>
  <si>
    <t>TOTAL REBAJAR PROYECTO  III-06-07</t>
  </si>
  <si>
    <t>TOTAL GRUPO 06</t>
  </si>
  <si>
    <t>GRUPO 07</t>
  </si>
  <si>
    <t>OTROS FONDOS E INVERSIÓN</t>
  </si>
  <si>
    <t xml:space="preserve">III-07-02 </t>
  </si>
  <si>
    <t>TOTAL REBAJAR PROYECTO  III-07-02</t>
  </si>
  <si>
    <t>TOTAL GRUPO 07</t>
  </si>
  <si>
    <t>TOTAL PROGRAMA III</t>
  </si>
  <si>
    <t>PROGRAMA IV:    PARTIDAS ESPECIFICAS</t>
  </si>
  <si>
    <t xml:space="preserve">   EDIFICIOS   IV-01</t>
  </si>
  <si>
    <t>Proyecto 10</t>
  </si>
  <si>
    <t>Mejoras al salón comunal de Copalchí (para diseño y solución constructiva de recolección de aguas pluviales y mantenimiento de la infraestructura del salón comunal), distrito Quebradilla</t>
  </si>
  <si>
    <t>IV-01-10</t>
  </si>
  <si>
    <t>[023-10]</t>
  </si>
  <si>
    <t>TOTAL REBAJAR PROYECTO  IV-01-10</t>
  </si>
  <si>
    <t>TOTAL PROGRAMA IV</t>
  </si>
  <si>
    <t>SECCIÓN  DE  EGRESOS  POR  PARTIDA</t>
  </si>
  <si>
    <t>GENERAL  Y  POR  PROGRAMA</t>
  </si>
  <si>
    <t>REBAJOS</t>
  </si>
  <si>
    <t>CLASIFICADOR POR OBJETO DEL GASTO</t>
  </si>
  <si>
    <t>PROGRAMA I:  DIRECCIÓN Y ADMINISTRACIÓN GENERAL</t>
  </si>
  <si>
    <t>PROGRAMA II:  SERVICIOS COMUNALES</t>
  </si>
  <si>
    <t>PROGRAMA III:  INVERSIONES</t>
  </si>
  <si>
    <t>PROGRAMA IV:  PARTIDAS ESPECIFICAS</t>
  </si>
  <si>
    <t>TOTALES</t>
  </si>
  <si>
    <t>TOTALES POR EL OBJETO DEL GASTO</t>
  </si>
  <si>
    <t>MATERIALES Y SUMINISTRO</t>
  </si>
  <si>
    <t>SECCIÓN  DE  EGRESOS   DETALLADOS</t>
  </si>
  <si>
    <t>GENERAL Y POR PROGRAMA</t>
  </si>
  <si>
    <t>CLASIFICADOR ECONÓMICO DEL GASTO</t>
  </si>
  <si>
    <t>DETALLE  DE  APLICACIÓN  DE  RECURSOS</t>
  </si>
  <si>
    <t>Alquiler de edificios, locales y terrenos</t>
  </si>
  <si>
    <t>IMPUESTOS</t>
  </si>
  <si>
    <t>1.09.99</t>
  </si>
  <si>
    <t>Otros impuestos</t>
  </si>
  <si>
    <t>6</t>
  </si>
  <si>
    <t>6.03</t>
  </si>
  <si>
    <t xml:space="preserve">PRESTACIONES </t>
  </si>
  <si>
    <t>6.04</t>
  </si>
  <si>
    <t>TRANSFERECIAS CORRIENTES A ENTIDADES PRIVADAS SIN FINES DE LUCRO</t>
  </si>
  <si>
    <t>6.04.01</t>
  </si>
  <si>
    <t>Transferencias corrientes a asociaciones</t>
  </si>
  <si>
    <t>02</t>
  </si>
  <si>
    <t>Asociación Hogar Manos de Jesús Pro Atención del Anciano Abandonado</t>
  </si>
  <si>
    <t>TRANSFERENCIAS DE CAPITAL</t>
  </si>
  <si>
    <t>2.3.2</t>
  </si>
  <si>
    <t>7.03</t>
  </si>
  <si>
    <t>TRANSFERENCIAS DE CAPITAL A ENTIDADES PRIVADAS SIN FINES DE LUCRO</t>
  </si>
  <si>
    <t>7.03.01</t>
  </si>
  <si>
    <t>Transferencias de capital a asociaciones</t>
  </si>
  <si>
    <t>01</t>
  </si>
  <si>
    <t>Asociación  Escuela  Municipal de Música Agua Caliente de Cartago</t>
  </si>
  <si>
    <t>TOTAL PROGRAMA I</t>
  </si>
  <si>
    <t>Aseo de vías y sitios públicos     II-01</t>
  </si>
  <si>
    <t>Retribucion  por años servidos</t>
  </si>
  <si>
    <t>Combustibles y Lubricantes</t>
  </si>
  <si>
    <t>Bienes Intangibles</t>
  </si>
  <si>
    <t>TOTAL SERVICIO  II-01</t>
  </si>
  <si>
    <t>Recolección de Basuras     II-02</t>
  </si>
  <si>
    <t>Retribución  por años servidos</t>
  </si>
  <si>
    <t>TOTAL SERVICIO  II-02</t>
  </si>
  <si>
    <t>Mantenimiento de Caminos y Calles   II-03</t>
  </si>
  <si>
    <t>TOTAL SERVICIO  II-03</t>
  </si>
  <si>
    <t>Parques y Obras de Ornato   II-05</t>
  </si>
  <si>
    <t>TOTAL SERVICIO  II-05</t>
  </si>
  <si>
    <t>Acueductos           II-06</t>
  </si>
  <si>
    <t>1.99.01</t>
  </si>
  <si>
    <t>Servicios de regulación</t>
  </si>
  <si>
    <t>1.2.1</t>
  </si>
  <si>
    <t>INTERESES Y COMICIONES</t>
  </si>
  <si>
    <t>INTERESES SOBRE PRÉSTAMOS</t>
  </si>
  <si>
    <t>3.02.06</t>
  </si>
  <si>
    <t>Intereses sobre préstamos de Instituciones Públicas Financieras</t>
  </si>
  <si>
    <t>TOTAL SERVICIO  II-06</t>
  </si>
  <si>
    <t>ACTIVIDAD COMERCIAL DEL ACUEDUCTO</t>
  </si>
  <si>
    <t>Mercados, plazas y ferias      II-07</t>
  </si>
  <si>
    <t xml:space="preserve">TOTAL SERVICIO  II-07  </t>
  </si>
  <si>
    <t>Educativos, culturales y deportivos     II-09</t>
  </si>
  <si>
    <t>REMUNERAIONES EVENTUALES</t>
  </si>
  <si>
    <t>6.02</t>
  </si>
  <si>
    <t>TRANSFERENCIAS CORRIENTES A PERSONAS</t>
  </si>
  <si>
    <t>6.02.99</t>
  </si>
  <si>
    <t>Otras transferencias a personas</t>
  </si>
  <si>
    <t>TOTAL SERVICIO  II-09</t>
  </si>
  <si>
    <t>Equipo de cómputo</t>
  </si>
  <si>
    <t>BIBLIOTECA DIGITAL</t>
  </si>
  <si>
    <t xml:space="preserve">Servicios sociales y complementarios   II-10   </t>
  </si>
  <si>
    <t>Materiales y productos métalicos</t>
  </si>
  <si>
    <t>TOTAL SERVICIO  II-10</t>
  </si>
  <si>
    <t>Alquiler de máquinaria, equipo y mobiliario</t>
  </si>
  <si>
    <t>Estacionamientos y terminales   II-11</t>
  </si>
  <si>
    <t>1.08.02</t>
  </si>
  <si>
    <t>Mantenimiento de vías de comunicación</t>
  </si>
  <si>
    <t>TOTAL SERVICIO  II-11</t>
  </si>
  <si>
    <t>Alcantarillado Sanitario  II-13</t>
  </si>
  <si>
    <t>TOTAL SERVICIO  II-13</t>
  </si>
  <si>
    <t>Reparaciones menores de maquinaria y equipo   II-18</t>
  </si>
  <si>
    <t>TOTAL SERVICIO  II-18</t>
  </si>
  <si>
    <t>Seguridad vial     II-22</t>
  </si>
  <si>
    <t xml:space="preserve"> </t>
  </si>
  <si>
    <t>Impresión,  encuadernación y otros</t>
  </si>
  <si>
    <t>1.05.02</t>
  </si>
  <si>
    <t>Viáticos dentro del país</t>
  </si>
  <si>
    <t>2.02.04</t>
  </si>
  <si>
    <t>Alimentos para animales</t>
  </si>
  <si>
    <t>MAQUINARIA, EQUIPO  Y MOBILIARIO</t>
  </si>
  <si>
    <t>Maquinaria y equipo para producción</t>
  </si>
  <si>
    <t xml:space="preserve">Equipo y mobiliario educacional, deportivo y recreativo              </t>
  </si>
  <si>
    <t>CONSTRUCCIONES,  ADICIONES  Y MEJORAS</t>
  </si>
  <si>
    <t>TOTAL SERVICIO II-22</t>
  </si>
  <si>
    <t>Seguridad y vigilancia en la comunidad     II-23</t>
  </si>
  <si>
    <t>Alquiler  de equipo y derechos para telecomunicaciones</t>
  </si>
  <si>
    <t>Servico de energía eléctrica</t>
  </si>
  <si>
    <t>PRESTACIONES</t>
  </si>
  <si>
    <t>TOTAL  SERVICIO  II-23</t>
  </si>
  <si>
    <t>Protección del medio ambiente     II-25</t>
  </si>
  <si>
    <t>TRANSFERENCIAS CORRIENTES AL SECTOR  PÚBLICO</t>
  </si>
  <si>
    <t>TOTAL SERVICIO  II-25</t>
  </si>
  <si>
    <t>Otros productos quimicos y conexos</t>
  </si>
  <si>
    <t>Herramientas e intrumentos</t>
  </si>
  <si>
    <t xml:space="preserve">Repuestos y accesorios </t>
  </si>
  <si>
    <t>BICIPUBLICARTAGO</t>
  </si>
  <si>
    <t>[010-08]</t>
  </si>
  <si>
    <t xml:space="preserve">Servicio de telecomunicaciones </t>
  </si>
  <si>
    <t>Atención de emergencias cantonales   II-28</t>
  </si>
  <si>
    <t>TOTAL SERVICIO II-28</t>
  </si>
  <si>
    <t>Por incumplimiento de deberes de los propietarios de bienes inmuebles     II-29</t>
  </si>
  <si>
    <t>MATERIALES  Y SUMINISTROS</t>
  </si>
  <si>
    <t>TOTAL SERVICIO II-29</t>
  </si>
  <si>
    <t>EDIFICIOS   III-01</t>
  </si>
  <si>
    <t>Mejoras de edificios municipales</t>
  </si>
  <si>
    <t>III-01-05</t>
  </si>
  <si>
    <t>[017-05]</t>
  </si>
  <si>
    <t>TOTAL PROYECTO III-01-05</t>
  </si>
  <si>
    <t>GRUPO 02</t>
  </si>
  <si>
    <t>VIAS DE COMUNICACIÓN TERRESTRE   III-02</t>
  </si>
  <si>
    <t>Unidad Técnica de Gestión Vial municipal Ley 8114</t>
  </si>
  <si>
    <t xml:space="preserve"> III-02-01</t>
  </si>
  <si>
    <t xml:space="preserve">    REMUNERACIONES</t>
  </si>
  <si>
    <t>Vias de comunicación terrestre</t>
  </si>
  <si>
    <t>TOTAL PROYECTO III-02-01</t>
  </si>
  <si>
    <t>TOTAL PROYECTO III-02-03</t>
  </si>
  <si>
    <t>TOTAL PROYECTO III-02-04</t>
  </si>
  <si>
    <t>Proyecto 6</t>
  </si>
  <si>
    <t xml:space="preserve">Construcción del Boulevard 29 de octubre </t>
  </si>
  <si>
    <t>III-02-06</t>
  </si>
  <si>
    <t>[018-06]</t>
  </si>
  <si>
    <t>TOTAL PROYECTO III-02-06</t>
  </si>
  <si>
    <t>GRUPO 05</t>
  </si>
  <si>
    <t>INSTALACIONES</t>
  </si>
  <si>
    <t xml:space="preserve"> III-05-01</t>
  </si>
  <si>
    <t>TOTAL PROYECTO III-05-01</t>
  </si>
  <si>
    <t>TOTAL PROYECTO III-05-02</t>
  </si>
  <si>
    <t>OTROS PROYECTOS   III-06</t>
  </si>
  <si>
    <t>TOTAL PROYECTO  III-06-01</t>
  </si>
  <si>
    <t>TOTAL PROYECTO III-06-04</t>
  </si>
  <si>
    <t>Otros servcios de gestión y apoyo</t>
  </si>
  <si>
    <t>TOTAL PROYECTO III-06-05</t>
  </si>
  <si>
    <t>TOTAL PROYECTO  IV-01-10</t>
  </si>
  <si>
    <t>Rebajos</t>
  </si>
  <si>
    <t>Aumentos</t>
  </si>
  <si>
    <t>DIFERENCIA</t>
  </si>
  <si>
    <t>AUMENTOS</t>
  </si>
  <si>
    <t>PROGRAMA IV : PARTIDAS ESPECIFICAS</t>
  </si>
  <si>
    <t>INTERESES Y COMISIONES</t>
  </si>
  <si>
    <t>3</t>
  </si>
  <si>
    <t>3.02</t>
  </si>
  <si>
    <t>TRANSFERENCIAS CORRIENTES A ENTIDADES PRIVADAS SIN FINES DE LUCRO</t>
  </si>
  <si>
    <t>08</t>
  </si>
  <si>
    <t>Asociación Caminemos Juntos (ACAJÚ)</t>
  </si>
  <si>
    <t>MUNICIPALIDAD DE CARTAGO</t>
  </si>
  <si>
    <t>ESTRUCTURA DE GASTOS</t>
  </si>
  <si>
    <t>SEGÚN CLASIFICACIÓN ECONÓMICA DEL GASTO</t>
  </si>
  <si>
    <t>PROGRAMA I: DIRECCIÓN Y ADMINISTRACIÓN GENERAL</t>
  </si>
  <si>
    <t>TOTALES POR EL CLASIFICADOR ECONOMICO DEL GASTO</t>
  </si>
  <si>
    <t>GASTOS CORRIENTES</t>
  </si>
  <si>
    <t>GASTOS DE CONSUMO</t>
  </si>
  <si>
    <t xml:space="preserve">Sueldos y salarios </t>
  </si>
  <si>
    <t>Contribuciones sociales</t>
  </si>
  <si>
    <t>ADQUISICIÓN DE BIENES Y SERVICIOS</t>
  </si>
  <si>
    <t>INTERESES</t>
  </si>
  <si>
    <t>INTERNOS</t>
  </si>
  <si>
    <t>1.2.2</t>
  </si>
  <si>
    <t>EXTERNOS</t>
  </si>
  <si>
    <t>TRANSFERENCIAS CORRIENTES AL SECTOR PRIVADO</t>
  </si>
  <si>
    <t>1.3.3</t>
  </si>
  <si>
    <t>TRANSFERENCIAS CORRIENTES AL SECTOR EXTERNO</t>
  </si>
  <si>
    <t>GASTOS DE CAPITAL</t>
  </si>
  <si>
    <t>FORMACIÓN DE CAPITAL</t>
  </si>
  <si>
    <t>EDIFICACIONES</t>
  </si>
  <si>
    <t>VÍAS DE COMUNICACIÓN</t>
  </si>
  <si>
    <t>2.1.3</t>
  </si>
  <si>
    <t>OBRAS URBANÍSTICAS</t>
  </si>
  <si>
    <t>OTRAS OBRAS</t>
  </si>
  <si>
    <t>ADQUISICIÓN DE ACTIVOS</t>
  </si>
  <si>
    <t xml:space="preserve">MAQUINARIA Y EQUIPO </t>
  </si>
  <si>
    <t>2.2.2</t>
  </si>
  <si>
    <t>TERRENOS</t>
  </si>
  <si>
    <t>2.2.3</t>
  </si>
  <si>
    <t>EDIFICIOS</t>
  </si>
  <si>
    <t>INTANGIBLES</t>
  </si>
  <si>
    <t>ACTIVOS DE VALOR</t>
  </si>
  <si>
    <t>2.3.1</t>
  </si>
  <si>
    <t>TRANSFERENCIAS DE CAPITAL AL SECTOR PÚBLICO</t>
  </si>
  <si>
    <t>TRANSFERENCIAS DE CAPITAL AL SECTOR PRIVADO</t>
  </si>
  <si>
    <t>2.3.3</t>
  </si>
  <si>
    <t>TRANSFERENCIAS DE CAPITAL AL SECTOR EXTERNO</t>
  </si>
  <si>
    <t>TRANSACCIONES FINANCIERAS</t>
  </si>
  <si>
    <t>CONCESIÓN DE PRÉSTAMOS</t>
  </si>
  <si>
    <t>ADQUISICIÓN DE VALORES</t>
  </si>
  <si>
    <t>AMORTIZACIÓN</t>
  </si>
  <si>
    <t>3.3.1</t>
  </si>
  <si>
    <t>AMORTIZACIÓN INTERNA</t>
  </si>
  <si>
    <t>AMORTIZACIÓN EXTERNA</t>
  </si>
  <si>
    <t>OTROS ACTIVOS FINANCIEROS</t>
  </si>
  <si>
    <t>SUMAS SIN ASIGNACIÓN</t>
  </si>
  <si>
    <t>ANEXOS</t>
  </si>
  <si>
    <t xml:space="preserve">DETALLE REBAJOS PROGRAMA  I </t>
  </si>
  <si>
    <t>Código OBG</t>
  </si>
  <si>
    <t>Detalle  por  objeto  del  gasto</t>
  </si>
  <si>
    <t>PLANEAMIENTO ESTRATEGICO</t>
  </si>
  <si>
    <t>ADMNISTRACIÓN FINANCIERA</t>
  </si>
  <si>
    <t>TESORERIA</t>
  </si>
  <si>
    <t>CONTABILIDAD</t>
  </si>
  <si>
    <t>PROVEEDURÍA</t>
  </si>
  <si>
    <t>RECURSOS HUMANOS</t>
  </si>
  <si>
    <t>SERVICIOS GENERALES</t>
  </si>
  <si>
    <t>SALUD OCUPACIONAL</t>
  </si>
  <si>
    <t>TRANSPORTES</t>
  </si>
  <si>
    <t>ALMACEN MUNICIPAL</t>
  </si>
  <si>
    <t>INFORMATICA</t>
  </si>
  <si>
    <t>AUDITORIA</t>
  </si>
  <si>
    <t>DIRECCIÓN TRIBUTARIA</t>
  </si>
  <si>
    <t xml:space="preserve">PLATAFORMA DE SERVICIOS </t>
  </si>
  <si>
    <t>PATENTES</t>
  </si>
  <si>
    <t>SECRETARIA GENERAL</t>
  </si>
  <si>
    <t>CONCEJO MUNICIPAL</t>
  </si>
  <si>
    <t>OFICINA DE TURISMO</t>
  </si>
  <si>
    <t>002-01</t>
  </si>
  <si>
    <t>003-01</t>
  </si>
  <si>
    <t>003-02</t>
  </si>
  <si>
    <t>003-03</t>
  </si>
  <si>
    <t>003-04</t>
  </si>
  <si>
    <t>003-05</t>
  </si>
  <si>
    <t>003-06</t>
  </si>
  <si>
    <t>003-09</t>
  </si>
  <si>
    <t>003-10</t>
  </si>
  <si>
    <t>003-11</t>
  </si>
  <si>
    <t>004-01</t>
  </si>
  <si>
    <t>005-01</t>
  </si>
  <si>
    <t>006-01</t>
  </si>
  <si>
    <t>006-03</t>
  </si>
  <si>
    <t>006-04</t>
  </si>
  <si>
    <t>007-01</t>
  </si>
  <si>
    <t>007-02</t>
  </si>
  <si>
    <t>012-06</t>
  </si>
  <si>
    <t>REMUNERACIONES  BÁSICAS</t>
  </si>
  <si>
    <t>0.01.05</t>
  </si>
  <si>
    <t>Suplencias</t>
  </si>
  <si>
    <t>0.02.02</t>
  </si>
  <si>
    <t>Recargo de funciones</t>
  </si>
  <si>
    <t>CONTRIBUCIONES  PATRONALES  AL  DESARROLLO Y  LA SEGURIDAD  SOCIAL</t>
  </si>
  <si>
    <t>CONTRIBUCIONES  PATRONALES  A  FONDOS  DE  PENSIONES Y  OTROS  FONDOS  DE  CAPITALIZACIÓN</t>
  </si>
  <si>
    <t>Servicios de tecnologias de información</t>
  </si>
  <si>
    <t>.</t>
  </si>
  <si>
    <t>TOTAL REBAJOS  PROGRAMA I</t>
  </si>
  <si>
    <t>DETALLE</t>
  </si>
  <si>
    <t>DETALLE AUMENTOS PROGRAMA  I</t>
  </si>
  <si>
    <t xml:space="preserve">BIENES DURADEROS </t>
  </si>
  <si>
    <t>Asociación de Formación Musical de la Municipalidad de Cartago</t>
  </si>
  <si>
    <t>03</t>
  </si>
  <si>
    <t>Asociación Desarrollo Específico Pro Pabellón Enfermos Alcohólicos</t>
  </si>
  <si>
    <t>Asociación Servicio Solidario y Misionero Unidos en la Esperanza</t>
  </si>
  <si>
    <t>05</t>
  </si>
  <si>
    <t>Asociación Costarricense de Artríticos</t>
  </si>
  <si>
    <t>06</t>
  </si>
  <si>
    <t>Asociación Seres de Luz</t>
  </si>
  <si>
    <t>07</t>
  </si>
  <si>
    <t>Asociación de Damas Voluntarias del Hospital Max Peralta</t>
  </si>
  <si>
    <t>Asociación Caminemos Juntos (ASCAJÚ)</t>
  </si>
  <si>
    <t>6.04.04</t>
  </si>
  <si>
    <t>Transferencias corrientes a otras entidades privadas sin fines de lucro</t>
  </si>
  <si>
    <t>Asociación Asilo de la Vejez</t>
  </si>
  <si>
    <t>TOTAL AUMENTOS  PROGRAMA I</t>
  </si>
  <si>
    <t>PROGRAMA DE INVERSIÓN</t>
  </si>
  <si>
    <t>PROYECTOS QUE CONTIENEN GASTO CORRIENTE CAPITALIZABLE</t>
  </si>
  <si>
    <t>OTROS PROYECTOS</t>
  </si>
  <si>
    <t>III-05-02</t>
  </si>
  <si>
    <t xml:space="preserve">Unidad Técnica de Gestión Vial Municipal  Ley 8114 </t>
  </si>
  <si>
    <t xml:space="preserve">Construcción y mejoras de puentes del cantón   </t>
  </si>
  <si>
    <t xml:space="preserve">Obras de estabilización de taludes en el cantón   </t>
  </si>
  <si>
    <t xml:space="preserve">Construcción y mejoras de acueductos del cantón   </t>
  </si>
  <si>
    <t xml:space="preserve">Construcción Monumento Arqueológico Agua Caliente   </t>
  </si>
  <si>
    <t>ANEXO</t>
  </si>
  <si>
    <t>TRANSFERENCIAS CORRIENTES Y DE CAPITAL A FAVOR DE ENTIDADES PRIVADAS SIN FINES DE LUCRO</t>
  </si>
  <si>
    <t>Código de gasto</t>
  </si>
  <si>
    <t>NOMBRE DEL BENEFICIARIO CLASIFICADO SEGÚN GRUPO Y SUBGRUPO DE EGRESOS</t>
  </si>
  <si>
    <t>Cédula Jurídica (entidad privada)</t>
  </si>
  <si>
    <t>FUNDAMENTO LEGAL</t>
  </si>
  <si>
    <t>MONTO</t>
  </si>
  <si>
    <t>FINALIDAD DEL GASTO</t>
  </si>
  <si>
    <t>6.04.02</t>
  </si>
  <si>
    <t>Transferencias corrientes a fundaciones</t>
  </si>
  <si>
    <t>7.03.02</t>
  </si>
  <si>
    <t>Transferencias de capital a fundaciones</t>
  </si>
  <si>
    <r>
      <rPr>
        <b/>
        <sz val="10"/>
        <rFont val="Arial"/>
        <family val="2"/>
      </rPr>
      <t xml:space="preserve">Elaborado por: </t>
    </r>
    <r>
      <rPr>
        <sz val="10"/>
        <rFont val="Arial"/>
        <family val="2"/>
      </rPr>
      <t>Daniela Araya Molina, encargada de la elaboración del presupuesto</t>
    </r>
  </si>
  <si>
    <r>
      <rPr>
        <b/>
        <sz val="10"/>
        <rFont val="Arial"/>
        <family val="2"/>
      </rPr>
      <t xml:space="preserve">Fecha: </t>
    </r>
    <r>
      <rPr>
        <sz val="10"/>
        <rFont val="Arial"/>
        <family val="2"/>
      </rPr>
      <t>07 de octubre de 2021</t>
    </r>
  </si>
  <si>
    <t xml:space="preserve">Equipo de comunicación </t>
  </si>
  <si>
    <t xml:space="preserve">Otras construcciones, adiciones y mejoras </t>
  </si>
  <si>
    <t>Conservación de la red vial cantonal Ley 8114 y 9329</t>
  </si>
  <si>
    <t>III-02-02</t>
  </si>
  <si>
    <t>[018-02]</t>
  </si>
  <si>
    <t>TOTAL PROYECTO III-02-02</t>
  </si>
  <si>
    <t xml:space="preserve">Actividades de capacitación </t>
  </si>
  <si>
    <t>Mejoras en el Polideportivo de Cartago</t>
  </si>
  <si>
    <t>OTRAS TRANSFERENCIAS CORRIENTES AL  SECTOR PRIVADO</t>
  </si>
  <si>
    <t>III-06-04</t>
  </si>
  <si>
    <t>13</t>
  </si>
  <si>
    <t>SIPP</t>
  </si>
  <si>
    <t>CAPACITACION Y PROTOCOLO</t>
  </si>
  <si>
    <t>COMITÉ CANTONAL DE LA PERSONA JOVEN</t>
  </si>
  <si>
    <t>[012-04]</t>
  </si>
  <si>
    <t>1.03.04</t>
  </si>
  <si>
    <t>Transporte de bienes</t>
  </si>
  <si>
    <t xml:space="preserve">TOTAL  </t>
  </si>
  <si>
    <t>5.03</t>
  </si>
  <si>
    <t>BIENES PREEXISTENTES</t>
  </si>
  <si>
    <t>5.03.01</t>
  </si>
  <si>
    <t>Terrenos</t>
  </si>
  <si>
    <t>COBRO ADMINISTRATIVO</t>
  </si>
  <si>
    <t>006-06</t>
  </si>
  <si>
    <t xml:space="preserve">Útiles y materiales de resguardo y seguridad </t>
  </si>
  <si>
    <t xml:space="preserve">Equipo de transporte </t>
  </si>
  <si>
    <t>1.02.03</t>
  </si>
  <si>
    <t>Servicio de correo</t>
  </si>
  <si>
    <t xml:space="preserve">Mejoras y acondicionamiento de parques y zonas recrativas en los distritos </t>
  </si>
  <si>
    <t>III-06-02</t>
  </si>
  <si>
    <t>[021-03]</t>
  </si>
  <si>
    <t>TOTAL PROYECTO III-06-02</t>
  </si>
  <si>
    <t xml:space="preserve">Construcción y mejoras del alcantarillado sanitario del cantón  </t>
  </si>
  <si>
    <t xml:space="preserve"> III-05-03</t>
  </si>
  <si>
    <t>[020-03]</t>
  </si>
  <si>
    <t>TOTAL PROYECTO III-05-03</t>
  </si>
  <si>
    <t xml:space="preserve">Proyecto </t>
  </si>
  <si>
    <t>TOTAL REBAJAR PROYECTO  III-05-03</t>
  </si>
  <si>
    <t>TOTAL REBAJAR PROYECTO  III-05-02</t>
  </si>
  <si>
    <t>III-05-03</t>
  </si>
  <si>
    <t>DIVULGACION</t>
  </si>
  <si>
    <t>012-05</t>
  </si>
  <si>
    <t xml:space="preserve">Servicios generales </t>
  </si>
  <si>
    <t>BICIPÚBLICA</t>
  </si>
  <si>
    <t>12</t>
  </si>
  <si>
    <t>15</t>
  </si>
  <si>
    <t>MODIFICACIÓN  Nº 04-2025</t>
  </si>
  <si>
    <t>TOTAL  MODIFICACIÓN  Nº 04 - 2025</t>
  </si>
  <si>
    <t>UNIDAD DE LA MUJER</t>
  </si>
  <si>
    <t>[013-21]</t>
  </si>
  <si>
    <t xml:space="preserve">Servicios en ciencias económicas y sociales </t>
  </si>
  <si>
    <t>Servicios en Ciencias de la salud</t>
  </si>
  <si>
    <t>CONTROL INTERNO</t>
  </si>
  <si>
    <t>002-02</t>
  </si>
  <si>
    <t>TOTAL REBAJAR PROYECTO  III-06-02</t>
  </si>
  <si>
    <t>GESTION DE LOS DOCUMENTOS Y REGISTROS</t>
  </si>
  <si>
    <t>003-07</t>
  </si>
  <si>
    <t>11</t>
  </si>
  <si>
    <t>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</si>
</sst>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[$€-2]* #,##0.00_-;\-[$€-2]* #,##0.00_-;_-[$€-2]* &quot;-&quot;??_-"/>
    <numFmt numFmtId="165" formatCode="_-* #,##0.00\ _€_-;\-* #,##0.00\ _€_-;_-* &quot;-&quot;??\ _€_-;_-@_-"/>
    <numFmt numFmtId="166" formatCode="#,##0.00_ ;\-#,##0.00\ "/>
    <numFmt numFmtId="167" formatCode="#,##0.0"/>
  </numFmts>
  <fonts count="59">
    <font>
      <sz val="10"/>
      <name val="Arial"/>
      <charset val="134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,Bold"/>
      <charset val="134"/>
    </font>
    <font>
      <b/>
      <sz val="9"/>
      <name val="Arial"/>
      <family val="2"/>
    </font>
    <font>
      <sz val="8"/>
      <color rgb="FFFF0000"/>
      <name val="Arial"/>
      <family val="2"/>
    </font>
    <font>
      <sz val="8"/>
      <name val="Arial"/>
      <family val="2"/>
    </font>
    <font>
      <b/>
      <sz val="9"/>
      <color theme="0"/>
      <name val="Arial"/>
      <family val="2"/>
    </font>
    <font>
      <b/>
      <sz val="8"/>
      <name val="Arial"/>
      <family val="2"/>
    </font>
    <font>
      <sz val="8.5"/>
      <name val="Arial"/>
      <family val="2"/>
    </font>
    <font>
      <b/>
      <sz val="8.5"/>
      <name val="Arial"/>
      <family val="2"/>
    </font>
    <font>
      <b/>
      <u/>
      <sz val="9"/>
      <name val="Arial"/>
      <family val="2"/>
    </font>
    <font>
      <sz val="9"/>
      <color theme="0"/>
      <name val="Arial"/>
      <family val="2"/>
    </font>
    <font>
      <b/>
      <sz val="16"/>
      <name val="Arial"/>
      <family val="2"/>
    </font>
    <font>
      <b/>
      <sz val="11"/>
      <color theme="0"/>
      <name val="Arial"/>
      <family val="2"/>
    </font>
    <font>
      <b/>
      <sz val="7"/>
      <name val="Arial"/>
      <family val="2"/>
    </font>
    <font>
      <sz val="9"/>
      <color rgb="FFFF0000"/>
      <name val="Arial"/>
      <family val="2"/>
    </font>
    <font>
      <sz val="9"/>
      <color theme="1"/>
      <name val="Arial"/>
      <family val="2"/>
    </font>
    <font>
      <vertAlign val="superscript"/>
      <sz val="8"/>
      <color theme="4" tint="-0.249977111117893"/>
      <name val="Arial"/>
      <family val="2"/>
    </font>
    <font>
      <sz val="8"/>
      <color theme="4" tint="-0.249977111117893"/>
      <name val="Arial"/>
      <family val="2"/>
    </font>
    <font>
      <sz val="8"/>
      <color theme="0"/>
      <name val="Arial"/>
      <family val="2"/>
    </font>
    <font>
      <b/>
      <sz val="8"/>
      <color theme="0"/>
      <name val="Arial"/>
      <family val="2"/>
    </font>
    <font>
      <b/>
      <sz val="8"/>
      <color rgb="FFFF0000"/>
      <name val="Arial"/>
      <family val="2"/>
    </font>
    <font>
      <i/>
      <sz val="8"/>
      <color rgb="FFFF0000"/>
      <name val="Arial"/>
      <family val="2"/>
    </font>
    <font>
      <b/>
      <u/>
      <sz val="8"/>
      <name val="Arial"/>
      <family val="2"/>
    </font>
    <font>
      <sz val="8"/>
      <color theme="3"/>
      <name val="Arial"/>
      <family val="2"/>
    </font>
    <font>
      <vertAlign val="superscript"/>
      <sz val="8"/>
      <color theme="3"/>
      <name val="Arial"/>
      <family val="2"/>
    </font>
    <font>
      <sz val="7"/>
      <name val="Arial"/>
      <family val="2"/>
    </font>
    <font>
      <vertAlign val="superscript"/>
      <sz val="7"/>
      <color theme="3"/>
      <name val="Arial"/>
      <family val="2"/>
    </font>
    <font>
      <sz val="7"/>
      <color theme="3"/>
      <name val="Arial"/>
      <family val="2"/>
    </font>
    <font>
      <b/>
      <u val="doubleAccounting"/>
      <sz val="8"/>
      <name val="Arial"/>
      <family val="2"/>
    </font>
    <font>
      <b/>
      <i/>
      <sz val="8"/>
      <name val="Arial"/>
      <family val="2"/>
    </font>
    <font>
      <b/>
      <u/>
      <sz val="8"/>
      <color rgb="FFFF0000"/>
      <name val="Arial"/>
      <family val="2"/>
    </font>
    <font>
      <u/>
      <sz val="8"/>
      <name val="Arial"/>
      <family val="2"/>
    </font>
    <font>
      <sz val="8"/>
      <color theme="1"/>
      <name val="Arial"/>
      <family val="2"/>
    </font>
    <font>
      <u/>
      <sz val="8"/>
      <color theme="1"/>
      <name val="Arial"/>
      <family val="2"/>
    </font>
    <font>
      <b/>
      <u val="doubleAccounting"/>
      <sz val="7"/>
      <name val="Arial"/>
      <family val="2"/>
    </font>
    <font>
      <b/>
      <i/>
      <u/>
      <sz val="8"/>
      <name val="Arial"/>
      <family val="2"/>
    </font>
    <font>
      <b/>
      <u val="double"/>
      <sz val="8"/>
      <name val="Arial"/>
      <family val="2"/>
    </font>
    <font>
      <vertAlign val="superscript"/>
      <sz val="8"/>
      <name val="Arial"/>
      <family val="2"/>
    </font>
    <font>
      <b/>
      <sz val="6"/>
      <name val="Arial"/>
      <family val="2"/>
    </font>
    <font>
      <b/>
      <sz val="7"/>
      <color rgb="FFFF0000"/>
      <name val="Arial"/>
      <family val="2"/>
    </font>
    <font>
      <b/>
      <i/>
      <sz val="12"/>
      <name val="Arial"/>
      <family val="2"/>
    </font>
    <font>
      <b/>
      <sz val="9"/>
      <color rgb="FFFF0000"/>
      <name val="Arial"/>
      <family val="2"/>
    </font>
    <font>
      <vertAlign val="superscript"/>
      <sz val="7"/>
      <color theme="4" tint="-0.249977111117893"/>
      <name val="Arial"/>
      <family val="2"/>
    </font>
    <font>
      <sz val="7"/>
      <color theme="4" tint="-0.249977111117893"/>
      <name val="Arial"/>
      <family val="2"/>
    </font>
    <font>
      <b/>
      <u/>
      <sz val="8"/>
      <color theme="1"/>
      <name val="Arial"/>
      <family val="2"/>
    </font>
    <font>
      <b/>
      <sz val="8"/>
      <color theme="1"/>
      <name val="Arial"/>
      <family val="2"/>
    </font>
    <font>
      <b/>
      <u val="doubleAccounting"/>
      <sz val="10"/>
      <name val="Arial"/>
      <family val="2"/>
    </font>
    <font>
      <sz val="11"/>
      <color theme="1"/>
      <name val="Calibri"/>
      <family val="2"/>
      <scheme val="minor"/>
    </font>
    <font>
      <b/>
      <sz val="8"/>
      <name val="Tahoma"/>
      <family val="2"/>
    </font>
    <font>
      <sz val="8"/>
      <name val="Tahoma"/>
      <family val="2"/>
    </font>
    <font>
      <sz val="9"/>
      <color rgb="FFFF0000"/>
      <name val="Arial"/>
      <family val="2"/>
    </font>
    <font>
      <sz val="8"/>
      <name val="Arial"/>
      <family val="2"/>
    </font>
    <font>
      <u/>
      <sz val="10"/>
      <color theme="1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FF00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theme="1"/>
      </left>
      <right/>
      <top/>
      <bottom/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53" fillId="0" borderId="0"/>
    <xf numFmtId="9" fontId="1" fillId="0" borderId="0" applyFont="0" applyFill="0" applyBorder="0" applyAlignment="0" applyProtection="0"/>
    <xf numFmtId="0" fontId="58" fillId="0" borderId="0" applyNumberFormat="0" applyFill="0" applyBorder="0" applyAlignment="0" applyProtection="0"/>
  </cellStyleXfs>
  <cellXfs count="875">
    <xf numFmtId="0" fontId="0" fillId="0" borderId="0" xfId="0"/>
    <xf numFmtId="0" fontId="1" fillId="0" borderId="0" xfId="6" applyAlignment="1">
      <alignment vertical="center"/>
    </xf>
    <xf numFmtId="0" fontId="2" fillId="0" borderId="0" xfId="6" applyFont="1"/>
    <xf numFmtId="0" fontId="3" fillId="0" borderId="0" xfId="6" applyFont="1"/>
    <xf numFmtId="0" fontId="4" fillId="0" borderId="0" xfId="6" applyFont="1"/>
    <xf numFmtId="0" fontId="1" fillId="0" borderId="0" xfId="6" applyAlignment="1">
      <alignment horizontal="right"/>
    </xf>
    <xf numFmtId="0" fontId="1" fillId="0" borderId="0" xfId="6"/>
    <xf numFmtId="0" fontId="1" fillId="0" borderId="0" xfId="6" applyAlignment="1">
      <alignment horizontal="center"/>
    </xf>
    <xf numFmtId="0" fontId="2" fillId="0" borderId="0" xfId="6" applyFont="1" applyAlignment="1">
      <alignment horizontal="center" vertical="center"/>
    </xf>
    <xf numFmtId="0" fontId="2" fillId="0" borderId="0" xfId="6" applyFont="1" applyAlignment="1">
      <alignment vertical="center"/>
    </xf>
    <xf numFmtId="0" fontId="7" fillId="2" borderId="1" xfId="6" applyFont="1" applyFill="1" applyBorder="1" applyAlignment="1">
      <alignment horizontal="center" vertical="center" wrapText="1"/>
    </xf>
    <xf numFmtId="4" fontId="7" fillId="2" borderId="1" xfId="6" applyNumberFormat="1" applyFont="1" applyFill="1" applyBorder="1" applyAlignment="1">
      <alignment horizontal="center" vertical="center" wrapText="1"/>
    </xf>
    <xf numFmtId="0" fontId="2" fillId="3" borderId="1" xfId="6" applyFont="1" applyFill="1" applyBorder="1" applyAlignment="1">
      <alignment horizontal="right" vertical="center"/>
    </xf>
    <xf numFmtId="0" fontId="2" fillId="3" borderId="1" xfId="6" applyFont="1" applyFill="1" applyBorder="1" applyAlignment="1">
      <alignment vertical="center"/>
    </xf>
    <xf numFmtId="0" fontId="1" fillId="3" borderId="1" xfId="6" applyFill="1" applyBorder="1" applyAlignment="1">
      <alignment horizontal="center" vertical="center" wrapText="1"/>
    </xf>
    <xf numFmtId="0" fontId="1" fillId="3" borderId="1" xfId="6" applyFill="1" applyBorder="1" applyAlignment="1">
      <alignment vertical="center" wrapText="1"/>
    </xf>
    <xf numFmtId="4" fontId="2" fillId="3" borderId="1" xfId="6" applyNumberFormat="1" applyFont="1" applyFill="1" applyBorder="1" applyAlignment="1" applyProtection="1">
      <alignment horizontal="right" vertical="center" wrapText="1"/>
      <protection locked="0"/>
    </xf>
    <xf numFmtId="4" fontId="2" fillId="3" borderId="1" xfId="6" applyNumberFormat="1" applyFont="1" applyFill="1" applyBorder="1" applyAlignment="1" applyProtection="1">
      <alignment horizontal="left" vertical="center" wrapText="1"/>
      <protection locked="0"/>
    </xf>
    <xf numFmtId="0" fontId="7" fillId="4" borderId="1" xfId="6" applyFont="1" applyFill="1" applyBorder="1" applyAlignment="1">
      <alignment horizontal="right" vertical="top" wrapText="1"/>
    </xf>
    <xf numFmtId="0" fontId="7" fillId="4" borderId="1" xfId="6" applyFont="1" applyFill="1" applyBorder="1" applyAlignment="1">
      <alignment vertical="top" wrapText="1"/>
    </xf>
    <xf numFmtId="0" fontId="7" fillId="4" borderId="1" xfId="6" applyFont="1" applyFill="1" applyBorder="1" applyAlignment="1">
      <alignment horizontal="center" vertical="top" wrapText="1"/>
    </xf>
    <xf numFmtId="4" fontId="7" fillId="4" borderId="1" xfId="6" applyNumberFormat="1" applyFont="1" applyFill="1" applyBorder="1" applyAlignment="1">
      <alignment horizontal="right" wrapText="1"/>
    </xf>
    <xf numFmtId="0" fontId="2" fillId="5" borderId="1" xfId="6" applyFont="1" applyFill="1" applyBorder="1" applyAlignment="1">
      <alignment horizontal="right" vertical="top" wrapText="1"/>
    </xf>
    <xf numFmtId="0" fontId="2" fillId="5" borderId="1" xfId="6" applyFont="1" applyFill="1" applyBorder="1" applyAlignment="1">
      <alignment vertical="top" wrapText="1"/>
    </xf>
    <xf numFmtId="0" fontId="2" fillId="5" borderId="1" xfId="6" applyFont="1" applyFill="1" applyBorder="1" applyAlignment="1">
      <alignment horizontal="center" vertical="top" wrapText="1"/>
    </xf>
    <xf numFmtId="4" fontId="2" fillId="5" borderId="1" xfId="6" applyNumberFormat="1" applyFont="1" applyFill="1" applyBorder="1" applyAlignment="1" applyProtection="1">
      <alignment horizontal="right" wrapText="1"/>
      <protection locked="0"/>
    </xf>
    <xf numFmtId="0" fontId="3" fillId="0" borderId="1" xfId="6" applyFont="1" applyBorder="1" applyAlignment="1">
      <alignment horizontal="right" vertical="top" wrapText="1"/>
    </xf>
    <xf numFmtId="0" fontId="3" fillId="0" borderId="1" xfId="6" applyFont="1" applyBorder="1" applyAlignment="1">
      <alignment vertical="center" wrapText="1"/>
    </xf>
    <xf numFmtId="0" fontId="3" fillId="0" borderId="1" xfId="6" applyFont="1" applyBorder="1" applyAlignment="1">
      <alignment horizontal="center" vertical="center" wrapText="1"/>
    </xf>
    <xf numFmtId="4" fontId="3" fillId="0" borderId="1" xfId="6" applyNumberFormat="1" applyFont="1" applyBorder="1" applyAlignment="1" applyProtection="1">
      <alignment horizontal="right" vertical="center" wrapText="1"/>
      <protection locked="0"/>
    </xf>
    <xf numFmtId="4" fontId="3" fillId="0" borderId="1" xfId="6" applyNumberFormat="1" applyFont="1" applyBorder="1" applyAlignment="1" applyProtection="1">
      <alignment horizontal="left" vertical="center" wrapText="1"/>
      <protection locked="0"/>
    </xf>
    <xf numFmtId="0" fontId="3" fillId="0" borderId="1" xfId="6" applyFont="1" applyBorder="1" applyAlignment="1">
      <alignment vertical="top" wrapText="1"/>
    </xf>
    <xf numFmtId="0" fontId="3" fillId="0" borderId="1" xfId="6" applyFont="1" applyBorder="1" applyAlignment="1">
      <alignment horizontal="center" vertical="top" wrapText="1"/>
    </xf>
    <xf numFmtId="4" fontId="3" fillId="0" borderId="1" xfId="6" applyNumberFormat="1" applyFont="1" applyBorder="1" applyAlignment="1" applyProtection="1">
      <alignment horizontal="right" wrapText="1"/>
      <protection locked="0"/>
    </xf>
    <xf numFmtId="4" fontId="3" fillId="0" borderId="1" xfId="6" applyNumberFormat="1" applyFont="1" applyBorder="1" applyAlignment="1" applyProtection="1">
      <alignment horizontal="left" vertical="top" wrapText="1"/>
      <protection locked="0"/>
    </xf>
    <xf numFmtId="0" fontId="8" fillId="5" borderId="1" xfId="6" applyFont="1" applyFill="1" applyBorder="1" applyAlignment="1">
      <alignment horizontal="right" vertical="top" wrapText="1"/>
    </xf>
    <xf numFmtId="0" fontId="8" fillId="5" borderId="1" xfId="6" applyFont="1" applyFill="1" applyBorder="1" applyAlignment="1">
      <alignment vertical="top" wrapText="1"/>
    </xf>
    <xf numFmtId="0" fontId="8" fillId="5" borderId="1" xfId="6" applyFont="1" applyFill="1" applyBorder="1" applyAlignment="1">
      <alignment horizontal="center" vertical="top" wrapText="1"/>
    </xf>
    <xf numFmtId="4" fontId="8" fillId="5" borderId="1" xfId="6" applyNumberFormat="1" applyFont="1" applyFill="1" applyBorder="1" applyAlignment="1" applyProtection="1">
      <alignment horizontal="right" wrapText="1"/>
      <protection locked="0"/>
    </xf>
    <xf numFmtId="4" fontId="8" fillId="5" borderId="1" xfId="6" applyNumberFormat="1" applyFont="1" applyFill="1" applyBorder="1" applyAlignment="1" applyProtection="1">
      <alignment horizontal="left" vertical="top" wrapText="1"/>
      <protection locked="0"/>
    </xf>
    <xf numFmtId="0" fontId="3" fillId="0" borderId="2" xfId="6" applyFont="1" applyBorder="1" applyAlignment="1">
      <alignment horizontal="right" vertical="top" wrapText="1"/>
    </xf>
    <xf numFmtId="0" fontId="3" fillId="0" borderId="2" xfId="6" applyFont="1" applyBorder="1" applyAlignment="1">
      <alignment vertical="top" wrapText="1"/>
    </xf>
    <xf numFmtId="0" fontId="3" fillId="0" borderId="2" xfId="6" applyFont="1" applyBorder="1" applyAlignment="1">
      <alignment horizontal="center" vertical="top" wrapText="1"/>
    </xf>
    <xf numFmtId="4" fontId="8" fillId="0" borderId="2" xfId="6" applyNumberFormat="1" applyFont="1" applyBorder="1" applyAlignment="1" applyProtection="1">
      <alignment horizontal="right" wrapText="1"/>
      <protection locked="0"/>
    </xf>
    <xf numFmtId="4" fontId="8" fillId="0" borderId="2" xfId="6" applyNumberFormat="1" applyFont="1" applyBorder="1" applyAlignment="1" applyProtection="1">
      <alignment horizontal="left" vertical="top" wrapText="1"/>
      <protection locked="0"/>
    </xf>
    <xf numFmtId="0" fontId="2" fillId="3" borderId="3" xfId="6" applyFont="1" applyFill="1" applyBorder="1" applyAlignment="1">
      <alignment horizontal="right" vertical="center"/>
    </xf>
    <xf numFmtId="0" fontId="2" fillId="3" borderId="3" xfId="6" applyFont="1" applyFill="1" applyBorder="1" applyAlignment="1">
      <alignment vertical="center"/>
    </xf>
    <xf numFmtId="0" fontId="1" fillId="3" borderId="3" xfId="6" applyFill="1" applyBorder="1" applyAlignment="1">
      <alignment horizontal="center" vertical="center" wrapText="1"/>
    </xf>
    <xf numFmtId="0" fontId="1" fillId="3" borderId="3" xfId="6" applyFill="1" applyBorder="1" applyAlignment="1">
      <alignment vertical="center" wrapText="1"/>
    </xf>
    <xf numFmtId="4" fontId="2" fillId="3" borderId="3" xfId="6" applyNumberFormat="1" applyFont="1" applyFill="1" applyBorder="1" applyAlignment="1" applyProtection="1">
      <alignment horizontal="right" vertical="center" wrapText="1"/>
      <protection locked="0"/>
    </xf>
    <xf numFmtId="4" fontId="2" fillId="3" borderId="3" xfId="6" applyNumberFormat="1" applyFont="1" applyFill="1" applyBorder="1" applyAlignment="1" applyProtection="1">
      <alignment horizontal="left" vertical="center" wrapText="1"/>
      <protection locked="0"/>
    </xf>
    <xf numFmtId="0" fontId="1" fillId="4" borderId="1" xfId="6" applyFill="1" applyBorder="1" applyAlignment="1">
      <alignment horizontal="center" vertical="top" wrapText="1"/>
    </xf>
    <xf numFmtId="0" fontId="1" fillId="4" borderId="1" xfId="6" applyFill="1" applyBorder="1" applyAlignment="1">
      <alignment vertical="top" wrapText="1"/>
    </xf>
    <xf numFmtId="4" fontId="2" fillId="4" borderId="1" xfId="6" applyNumberFormat="1" applyFont="1" applyFill="1" applyBorder="1" applyAlignment="1" applyProtection="1">
      <alignment horizontal="right" wrapText="1"/>
      <protection locked="0"/>
    </xf>
    <xf numFmtId="4" fontId="2" fillId="4" borderId="1" xfId="6" applyNumberFormat="1" applyFont="1" applyFill="1" applyBorder="1" applyAlignment="1" applyProtection="1">
      <alignment horizontal="left" vertical="top" wrapText="1"/>
      <protection locked="0"/>
    </xf>
    <xf numFmtId="4" fontId="2" fillId="5" borderId="1" xfId="6" applyNumberFormat="1" applyFont="1" applyFill="1" applyBorder="1" applyAlignment="1" applyProtection="1">
      <alignment horizontal="left" vertical="top" wrapText="1"/>
      <protection locked="0"/>
    </xf>
    <xf numFmtId="0" fontId="1" fillId="0" borderId="1" xfId="6" applyBorder="1" applyAlignment="1">
      <alignment vertical="top" wrapText="1"/>
    </xf>
    <xf numFmtId="0" fontId="1" fillId="0" borderId="1" xfId="6" applyBorder="1" applyAlignment="1">
      <alignment horizontal="center" vertical="top" wrapText="1"/>
    </xf>
    <xf numFmtId="4" fontId="2" fillId="0" borderId="1" xfId="6" applyNumberFormat="1" applyFont="1" applyBorder="1" applyAlignment="1" applyProtection="1">
      <alignment horizontal="right" wrapText="1"/>
      <protection locked="0"/>
    </xf>
    <xf numFmtId="0" fontId="4" fillId="3" borderId="1" xfId="6" applyFont="1" applyFill="1" applyBorder="1" applyAlignment="1">
      <alignment horizontal="right" vertical="top" wrapText="1"/>
    </xf>
    <xf numFmtId="0" fontId="4" fillId="3" borderId="1" xfId="6" applyFont="1" applyFill="1" applyBorder="1" applyAlignment="1">
      <alignment vertical="top" wrapText="1"/>
    </xf>
    <xf numFmtId="0" fontId="4" fillId="3" borderId="1" xfId="6" applyFont="1" applyFill="1" applyBorder="1" applyAlignment="1">
      <alignment horizontal="center" vertical="top" wrapText="1"/>
    </xf>
    <xf numFmtId="4" fontId="5" fillId="3" borderId="1" xfId="6" applyNumberFormat="1" applyFont="1" applyFill="1" applyBorder="1" applyAlignment="1" applyProtection="1">
      <alignment horizontal="right" wrapText="1"/>
      <protection locked="0"/>
    </xf>
    <xf numFmtId="0" fontId="9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4" fontId="10" fillId="0" borderId="0" xfId="0" applyNumberFormat="1" applyFont="1" applyAlignment="1">
      <alignment vertical="center"/>
    </xf>
    <xf numFmtId="0" fontId="11" fillId="6" borderId="1" xfId="6" applyFont="1" applyFill="1" applyBorder="1" applyAlignment="1">
      <alignment horizontal="center" vertical="center" wrapText="1"/>
    </xf>
    <xf numFmtId="0" fontId="12" fillId="7" borderId="1" xfId="6" applyFont="1" applyFill="1" applyBorder="1" applyAlignment="1">
      <alignment horizontal="center" vertical="center" wrapText="1"/>
    </xf>
    <xf numFmtId="4" fontId="8" fillId="8" borderId="1" xfId="0" applyNumberFormat="1" applyFont="1" applyFill="1" applyBorder="1" applyAlignment="1">
      <alignment vertical="center"/>
    </xf>
    <xf numFmtId="0" fontId="10" fillId="0" borderId="9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4" fontId="10" fillId="0" borderId="4" xfId="0" applyNumberFormat="1" applyFont="1" applyBorder="1" applyAlignment="1">
      <alignment vertical="center"/>
    </xf>
    <xf numFmtId="0" fontId="8" fillId="0" borderId="9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0" xfId="6" applyFont="1" applyAlignment="1">
      <alignment vertical="center"/>
    </xf>
    <xf numFmtId="4" fontId="8" fillId="0" borderId="2" xfId="0" applyNumberFormat="1" applyFont="1" applyBorder="1" applyAlignment="1">
      <alignment vertical="center"/>
    </xf>
    <xf numFmtId="0" fontId="10" fillId="0" borderId="2" xfId="0" applyFont="1" applyBorder="1" applyAlignment="1">
      <alignment horizontal="center" vertical="center"/>
    </xf>
    <xf numFmtId="4" fontId="10" fillId="0" borderId="2" xfId="0" applyNumberFormat="1" applyFont="1" applyBorder="1" applyAlignment="1">
      <alignment vertical="center"/>
    </xf>
    <xf numFmtId="0" fontId="13" fillId="0" borderId="9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0" xfId="6" applyFont="1" applyAlignment="1">
      <alignment vertical="center"/>
    </xf>
    <xf numFmtId="4" fontId="14" fillId="0" borderId="2" xfId="0" applyNumberFormat="1" applyFont="1" applyBorder="1" applyAlignment="1">
      <alignment vertical="center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right" vertical="center"/>
    </xf>
    <xf numFmtId="0" fontId="12" fillId="0" borderId="0" xfId="0" applyFont="1" applyAlignment="1">
      <alignment vertical="center"/>
    </xf>
    <xf numFmtId="4" fontId="12" fillId="0" borderId="2" xfId="0" applyNumberFormat="1" applyFont="1" applyBorder="1" applyAlignment="1">
      <alignment vertical="center"/>
    </xf>
    <xf numFmtId="0" fontId="10" fillId="0" borderId="2" xfId="0" applyFont="1" applyBorder="1" applyAlignment="1">
      <alignment horizontal="right" vertical="center"/>
    </xf>
    <xf numFmtId="0" fontId="12" fillId="0" borderId="0" xfId="0" applyFont="1" applyAlignment="1">
      <alignment vertical="center" wrapText="1"/>
    </xf>
    <xf numFmtId="4" fontId="12" fillId="0" borderId="5" xfId="0" applyNumberFormat="1" applyFont="1" applyBorder="1" applyAlignment="1">
      <alignment vertical="center"/>
    </xf>
    <xf numFmtId="0" fontId="10" fillId="0" borderId="10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11" xfId="0" applyFont="1" applyBorder="1" applyAlignment="1">
      <alignment vertical="center"/>
    </xf>
    <xf numFmtId="4" fontId="10" fillId="0" borderId="11" xfId="0" applyNumberFormat="1" applyFont="1" applyBorder="1" applyAlignment="1">
      <alignment horizontal="center" vertical="center" wrapText="1"/>
    </xf>
    <xf numFmtId="4" fontId="9" fillId="0" borderId="0" xfId="0" applyNumberFormat="1" applyFont="1" applyAlignment="1">
      <alignment vertical="center"/>
    </xf>
    <xf numFmtId="4" fontId="0" fillId="0" borderId="0" xfId="0" applyNumberFormat="1" applyAlignment="1">
      <alignment vertical="center"/>
    </xf>
    <xf numFmtId="0" fontId="10" fillId="0" borderId="12" xfId="0" applyFont="1" applyBorder="1" applyAlignment="1">
      <alignment vertical="center"/>
    </xf>
    <xf numFmtId="0" fontId="13" fillId="0" borderId="2" xfId="0" applyFont="1" applyBorder="1" applyAlignment="1">
      <alignment horizontal="center" vertical="center"/>
    </xf>
    <xf numFmtId="165" fontId="10" fillId="0" borderId="13" xfId="4" applyFont="1" applyFill="1" applyBorder="1" applyAlignment="1">
      <alignment vertical="center"/>
    </xf>
    <xf numFmtId="166" fontId="8" fillId="0" borderId="13" xfId="4" applyNumberFormat="1" applyFont="1" applyFill="1" applyBorder="1" applyAlignment="1">
      <alignment horizontal="center" vertical="center"/>
    </xf>
    <xf numFmtId="166" fontId="10" fillId="0" borderId="13" xfId="4" applyNumberFormat="1" applyFont="1" applyFill="1" applyBorder="1" applyAlignment="1">
      <alignment vertical="center"/>
    </xf>
    <xf numFmtId="166" fontId="14" fillId="0" borderId="13" xfId="4" applyNumberFormat="1" applyFont="1" applyFill="1" applyBorder="1" applyAlignment="1">
      <alignment horizontal="center" vertical="center"/>
    </xf>
    <xf numFmtId="166" fontId="12" fillId="0" borderId="13" xfId="4" applyNumberFormat="1" applyFont="1" applyFill="1" applyBorder="1" applyAlignment="1">
      <alignment horizontal="center" vertical="center"/>
    </xf>
    <xf numFmtId="165" fontId="0" fillId="0" borderId="0" xfId="0" applyNumberFormat="1" applyAlignment="1">
      <alignment vertical="center"/>
    </xf>
    <xf numFmtId="165" fontId="10" fillId="0" borderId="14" xfId="4" applyFont="1" applyFill="1" applyBorder="1" applyAlignment="1">
      <alignment vertical="center"/>
    </xf>
    <xf numFmtId="165" fontId="10" fillId="0" borderId="15" xfId="4" applyFont="1" applyFill="1" applyBorder="1" applyAlignment="1">
      <alignment vertical="center"/>
    </xf>
    <xf numFmtId="165" fontId="8" fillId="0" borderId="13" xfId="4" applyFont="1" applyFill="1" applyBorder="1" applyAlignment="1">
      <alignment horizontal="center" vertical="center"/>
    </xf>
    <xf numFmtId="165" fontId="14" fillId="0" borderId="13" xfId="4" applyFont="1" applyFill="1" applyBorder="1" applyAlignment="1">
      <alignment horizontal="center" vertical="center"/>
    </xf>
    <xf numFmtId="165" fontId="12" fillId="0" borderId="13" xfId="4" applyFont="1" applyFill="1" applyBorder="1" applyAlignment="1">
      <alignment horizontal="center" vertical="center"/>
    </xf>
    <xf numFmtId="4" fontId="0" fillId="0" borderId="0" xfId="0" applyNumberFormat="1" applyAlignment="1">
      <alignment vertical="center" wrapText="1"/>
    </xf>
    <xf numFmtId="0" fontId="12" fillId="0" borderId="0" xfId="7" applyFont="1" applyAlignment="1" applyProtection="1">
      <alignment horizontal="center" wrapText="1"/>
      <protection locked="0"/>
    </xf>
    <xf numFmtId="0" fontId="8" fillId="0" borderId="0" xfId="7" applyFont="1" applyProtection="1">
      <protection locked="0"/>
    </xf>
    <xf numFmtId="0" fontId="15" fillId="0" borderId="0" xfId="7" applyFont="1" applyProtection="1">
      <protection locked="0"/>
    </xf>
    <xf numFmtId="0" fontId="16" fillId="0" borderId="0" xfId="7" applyFont="1" applyProtection="1">
      <protection locked="0"/>
    </xf>
    <xf numFmtId="0" fontId="10" fillId="0" borderId="0" xfId="7" applyFont="1" applyAlignment="1" applyProtection="1">
      <alignment wrapText="1"/>
      <protection locked="0"/>
    </xf>
    <xf numFmtId="0" fontId="3" fillId="0" borderId="0" xfId="7" applyFont="1" applyAlignment="1" applyProtection="1">
      <alignment horizontal="right"/>
      <protection locked="0"/>
    </xf>
    <xf numFmtId="0" fontId="3" fillId="0" borderId="0" xfId="7" applyFont="1" applyProtection="1">
      <protection locked="0"/>
    </xf>
    <xf numFmtId="4" fontId="3" fillId="0" borderId="0" xfId="7" applyNumberFormat="1" applyFont="1" applyProtection="1">
      <protection locked="0"/>
    </xf>
    <xf numFmtId="0" fontId="17" fillId="0" borderId="0" xfId="7" applyFont="1" applyAlignment="1">
      <alignment horizontal="center"/>
    </xf>
    <xf numFmtId="4" fontId="12" fillId="8" borderId="4" xfId="7" applyNumberFormat="1" applyFont="1" applyFill="1" applyBorder="1" applyAlignment="1">
      <alignment horizontal="center" vertical="center" wrapText="1"/>
    </xf>
    <xf numFmtId="4" fontId="12" fillId="8" borderId="5" xfId="7" applyNumberFormat="1" applyFont="1" applyFill="1" applyBorder="1" applyAlignment="1">
      <alignment horizontal="center" vertical="center" wrapText="1"/>
    </xf>
    <xf numFmtId="0" fontId="3" fillId="0" borderId="9" xfId="7" applyFont="1" applyBorder="1" applyAlignment="1">
      <alignment horizontal="right" vertical="center"/>
    </xf>
    <xf numFmtId="0" fontId="3" fillId="0" borderId="2" xfId="7" applyFont="1" applyBorder="1" applyAlignment="1">
      <alignment vertical="center"/>
    </xf>
    <xf numFmtId="4" fontId="3" fillId="0" borderId="2" xfId="7" applyNumberFormat="1" applyFont="1" applyBorder="1" applyAlignment="1">
      <alignment vertical="center"/>
    </xf>
    <xf numFmtId="0" fontId="8" fillId="9" borderId="9" xfId="7" applyFont="1" applyFill="1" applyBorder="1" applyAlignment="1">
      <alignment horizontal="right" vertical="center"/>
    </xf>
    <xf numFmtId="0" fontId="8" fillId="9" borderId="2" xfId="7" applyFont="1" applyFill="1" applyBorder="1" applyAlignment="1">
      <alignment vertical="center"/>
    </xf>
    <xf numFmtId="4" fontId="8" fillId="9" borderId="2" xfId="7" applyNumberFormat="1" applyFont="1" applyFill="1" applyBorder="1" applyAlignment="1">
      <alignment vertical="center"/>
    </xf>
    <xf numFmtId="0" fontId="10" fillId="0" borderId="2" xfId="7" applyFont="1" applyBorder="1" applyAlignment="1">
      <alignment horizontal="left" vertical="center"/>
    </xf>
    <xf numFmtId="0" fontId="15" fillId="0" borderId="9" xfId="7" applyFont="1" applyBorder="1" applyAlignment="1">
      <alignment horizontal="right" vertical="center"/>
    </xf>
    <xf numFmtId="0" fontId="15" fillId="0" borderId="2" xfId="7" applyFont="1" applyBorder="1" applyAlignment="1">
      <alignment vertical="center"/>
    </xf>
    <xf numFmtId="4" fontId="15" fillId="0" borderId="2" xfId="7" applyNumberFormat="1" applyFont="1" applyBorder="1" applyAlignment="1">
      <alignment vertical="center"/>
    </xf>
    <xf numFmtId="0" fontId="15" fillId="0" borderId="2" xfId="7" applyFont="1" applyBorder="1" applyAlignment="1">
      <alignment vertical="center" wrapText="1"/>
    </xf>
    <xf numFmtId="0" fontId="3" fillId="0" borderId="2" xfId="7" applyFont="1" applyBorder="1" applyAlignment="1">
      <alignment vertical="center" wrapText="1"/>
    </xf>
    <xf numFmtId="0" fontId="15" fillId="0" borderId="2" xfId="7" applyFont="1" applyBorder="1" applyAlignment="1">
      <alignment horizontal="right" vertical="center"/>
    </xf>
    <xf numFmtId="0" fontId="3" fillId="0" borderId="2" xfId="7" applyFont="1" applyBorder="1" applyAlignment="1">
      <alignment horizontal="right" vertical="center"/>
    </xf>
    <xf numFmtId="4" fontId="12" fillId="8" borderId="15" xfId="7" applyNumberFormat="1" applyFont="1" applyFill="1" applyBorder="1" applyAlignment="1">
      <alignment horizontal="center" vertical="center" wrapText="1"/>
    </xf>
    <xf numFmtId="4" fontId="12" fillId="8" borderId="14" xfId="7" applyNumberFormat="1" applyFont="1" applyFill="1" applyBorder="1" applyAlignment="1">
      <alignment horizontal="center" vertical="center" wrapText="1"/>
    </xf>
    <xf numFmtId="4" fontId="3" fillId="0" borderId="13" xfId="7" applyNumberFormat="1" applyFont="1" applyBorder="1" applyAlignment="1">
      <alignment vertical="center"/>
    </xf>
    <xf numFmtId="4" fontId="8" fillId="9" borderId="13" xfId="7" applyNumberFormat="1" applyFont="1" applyFill="1" applyBorder="1" applyAlignment="1">
      <alignment vertical="center"/>
    </xf>
    <xf numFmtId="4" fontId="15" fillId="0" borderId="13" xfId="7" applyNumberFormat="1" applyFont="1" applyBorder="1" applyAlignment="1">
      <alignment vertical="center"/>
    </xf>
    <xf numFmtId="4" fontId="12" fillId="8" borderId="16" xfId="7" applyNumberFormat="1" applyFont="1" applyFill="1" applyBorder="1" applyAlignment="1">
      <alignment horizontal="center" vertical="center" wrapText="1"/>
    </xf>
    <xf numFmtId="4" fontId="12" fillId="8" borderId="10" xfId="7" applyNumberFormat="1" applyFont="1" applyFill="1" applyBorder="1" applyAlignment="1">
      <alignment horizontal="center" vertical="center" wrapText="1"/>
    </xf>
    <xf numFmtId="4" fontId="3" fillId="0" borderId="9" xfId="7" applyNumberFormat="1" applyFont="1" applyBorder="1" applyAlignment="1">
      <alignment vertical="center"/>
    </xf>
    <xf numFmtId="4" fontId="3" fillId="0" borderId="4" xfId="7" applyNumberFormat="1" applyFont="1" applyBorder="1" applyAlignment="1">
      <alignment vertical="center"/>
    </xf>
    <xf numFmtId="4" fontId="8" fillId="9" borderId="9" xfId="7" applyNumberFormat="1" applyFont="1" applyFill="1" applyBorder="1" applyAlignment="1">
      <alignment vertical="center"/>
    </xf>
    <xf numFmtId="4" fontId="15" fillId="0" borderId="9" xfId="7" applyNumberFormat="1" applyFont="1" applyBorder="1" applyAlignment="1">
      <alignment vertical="center"/>
    </xf>
    <xf numFmtId="0" fontId="3" fillId="0" borderId="2" xfId="7" applyFont="1" applyBorder="1" applyProtection="1">
      <protection locked="0"/>
    </xf>
    <xf numFmtId="0" fontId="3" fillId="0" borderId="13" xfId="7" applyFont="1" applyBorder="1" applyAlignment="1">
      <alignment vertical="center"/>
    </xf>
    <xf numFmtId="4" fontId="3" fillId="0" borderId="2" xfId="7" applyNumberFormat="1" applyFont="1" applyBorder="1" applyProtection="1">
      <protection locked="0"/>
    </xf>
    <xf numFmtId="0" fontId="3" fillId="0" borderId="9" xfId="7" applyFont="1" applyBorder="1" applyAlignment="1">
      <alignment vertical="center"/>
    </xf>
    <xf numFmtId="4" fontId="8" fillId="0" borderId="1" xfId="7" applyNumberFormat="1" applyFont="1" applyBorder="1" applyAlignment="1">
      <alignment vertical="center"/>
    </xf>
    <xf numFmtId="0" fontId="20" fillId="0" borderId="0" xfId="7" applyFont="1" applyProtection="1">
      <protection locked="0"/>
    </xf>
    <xf numFmtId="4" fontId="20" fillId="0" borderId="0" xfId="7" applyNumberFormat="1" applyFont="1" applyProtection="1">
      <protection locked="0"/>
    </xf>
    <xf numFmtId="0" fontId="11" fillId="0" borderId="0" xfId="7" applyFont="1" applyAlignment="1" applyProtection="1">
      <alignment horizontal="right"/>
      <protection locked="0"/>
    </xf>
    <xf numFmtId="0" fontId="9" fillId="0" borderId="0" xfId="7" applyFont="1" applyAlignment="1" applyProtection="1">
      <alignment horizontal="right"/>
      <protection locked="0"/>
    </xf>
    <xf numFmtId="4" fontId="9" fillId="0" borderId="0" xfId="7" applyNumberFormat="1" applyFont="1" applyProtection="1">
      <protection locked="0"/>
    </xf>
    <xf numFmtId="0" fontId="16" fillId="0" borderId="0" xfId="7" applyFont="1" applyAlignment="1" applyProtection="1">
      <alignment horizontal="right"/>
      <protection locked="0"/>
    </xf>
    <xf numFmtId="0" fontId="9" fillId="0" borderId="0" xfId="7" applyFont="1" applyProtection="1">
      <protection locked="0"/>
    </xf>
    <xf numFmtId="0" fontId="3" fillId="0" borderId="4" xfId="7" applyFont="1" applyBorder="1" applyAlignment="1">
      <alignment vertical="center"/>
    </xf>
    <xf numFmtId="0" fontId="8" fillId="9" borderId="2" xfId="7" applyFont="1" applyFill="1" applyBorder="1" applyAlignment="1">
      <alignment horizontal="right" vertical="center"/>
    </xf>
    <xf numFmtId="4" fontId="3" fillId="0" borderId="15" xfId="7" applyNumberFormat="1" applyFont="1" applyBorder="1" applyAlignment="1">
      <alignment vertical="center"/>
    </xf>
    <xf numFmtId="4" fontId="21" fillId="0" borderId="13" xfId="7" applyNumberFormat="1" applyFont="1" applyBorder="1" applyAlignment="1">
      <alignment vertical="center"/>
    </xf>
    <xf numFmtId="0" fontId="3" fillId="0" borderId="2" xfId="7" applyFont="1" applyBorder="1" applyAlignment="1">
      <alignment horizontal="right" vertical="center" wrapText="1"/>
    </xf>
    <xf numFmtId="4" fontId="15" fillId="0" borderId="17" xfId="7" applyNumberFormat="1" applyFont="1" applyBorder="1" applyAlignment="1">
      <alignment vertical="center"/>
    </xf>
    <xf numFmtId="4" fontId="3" fillId="0" borderId="17" xfId="7" applyNumberFormat="1" applyFont="1" applyBorder="1" applyAlignment="1">
      <alignment vertical="center"/>
    </xf>
    <xf numFmtId="4" fontId="15" fillId="0" borderId="0" xfId="7" applyNumberFormat="1" applyFont="1" applyAlignment="1">
      <alignment vertical="center"/>
    </xf>
    <xf numFmtId="4" fontId="3" fillId="0" borderId="0" xfId="7" applyNumberFormat="1" applyFont="1" applyAlignment="1">
      <alignment vertical="center"/>
    </xf>
    <xf numFmtId="49" fontId="22" fillId="0" borderId="2" xfId="0" applyNumberFormat="1" applyFont="1" applyBorder="1" applyAlignment="1">
      <alignment horizontal="right" vertical="center"/>
    </xf>
    <xf numFmtId="0" fontId="23" fillId="0" borderId="2" xfId="0" applyFont="1" applyBorder="1" applyAlignment="1">
      <alignment vertical="center" wrapText="1"/>
    </xf>
    <xf numFmtId="4" fontId="23" fillId="0" borderId="2" xfId="0" applyNumberFormat="1" applyFont="1" applyBorder="1" applyAlignment="1">
      <alignment vertical="center"/>
    </xf>
    <xf numFmtId="0" fontId="3" fillId="0" borderId="5" xfId="7" applyFont="1" applyBorder="1" applyAlignment="1">
      <alignment horizontal="right" vertical="center"/>
    </xf>
    <xf numFmtId="0" fontId="3" fillId="0" borderId="5" xfId="7" applyFont="1" applyBorder="1" applyAlignment="1">
      <alignment vertical="center"/>
    </xf>
    <xf numFmtId="4" fontId="3" fillId="0" borderId="5" xfId="7" applyNumberFormat="1" applyFont="1" applyBorder="1" applyAlignment="1">
      <alignment vertical="center"/>
    </xf>
    <xf numFmtId="4" fontId="23" fillId="0" borderId="13" xfId="0" applyNumberFormat="1" applyFont="1" applyBorder="1" applyAlignment="1">
      <alignment vertical="center"/>
    </xf>
    <xf numFmtId="4" fontId="3" fillId="0" borderId="14" xfId="7" applyNumberFormat="1" applyFont="1" applyBorder="1" applyAlignment="1">
      <alignment vertical="center"/>
    </xf>
    <xf numFmtId="4" fontId="8" fillId="0" borderId="8" xfId="7" applyNumberFormat="1" applyFont="1" applyBorder="1" applyAlignment="1">
      <alignment vertical="center"/>
    </xf>
    <xf numFmtId="0" fontId="1" fillId="0" borderId="0" xfId="7"/>
    <xf numFmtId="0" fontId="10" fillId="0" borderId="0" xfId="6" applyFont="1"/>
    <xf numFmtId="0" fontId="1" fillId="0" borderId="0" xfId="6" applyAlignment="1">
      <alignment horizontal="right" vertical="center"/>
    </xf>
    <xf numFmtId="0" fontId="1" fillId="0" borderId="0" xfId="7" applyAlignment="1">
      <alignment vertical="center"/>
    </xf>
    <xf numFmtId="0" fontId="1" fillId="0" borderId="0" xfId="7" applyAlignment="1">
      <alignment horizontal="right" vertical="center"/>
    </xf>
    <xf numFmtId="0" fontId="8" fillId="0" borderId="0" xfId="6" applyFont="1" applyAlignment="1">
      <alignment horizontal="center" vertical="center"/>
    </xf>
    <xf numFmtId="0" fontId="8" fillId="0" borderId="0" xfId="6" applyFont="1" applyAlignment="1">
      <alignment horizontal="right" vertical="center"/>
    </xf>
    <xf numFmtId="0" fontId="2" fillId="0" borderId="0" xfId="6" applyFont="1" applyAlignment="1">
      <alignment horizontal="right" vertical="center"/>
    </xf>
    <xf numFmtId="4" fontId="9" fillId="0" borderId="0" xfId="6" applyNumberFormat="1" applyFont="1" applyAlignment="1">
      <alignment horizontal="center" vertical="center"/>
    </xf>
    <xf numFmtId="4" fontId="9" fillId="0" borderId="0" xfId="6" applyNumberFormat="1" applyFont="1" applyAlignment="1">
      <alignment horizontal="right" vertical="center"/>
    </xf>
    <xf numFmtId="0" fontId="10" fillId="0" borderId="0" xfId="6" applyFont="1" applyAlignment="1">
      <alignment horizontal="center" vertical="center"/>
    </xf>
    <xf numFmtId="0" fontId="10" fillId="0" borderId="0" xfId="6" applyFont="1" applyAlignment="1">
      <alignment vertical="center"/>
    </xf>
    <xf numFmtId="4" fontId="9" fillId="0" borderId="0" xfId="6" applyNumberFormat="1" applyFont="1" applyAlignment="1">
      <alignment vertical="center"/>
    </xf>
    <xf numFmtId="4" fontId="8" fillId="8" borderId="1" xfId="6" applyNumberFormat="1" applyFont="1" applyFill="1" applyBorder="1" applyAlignment="1">
      <alignment horizontal="center" vertical="center"/>
    </xf>
    <xf numFmtId="4" fontId="8" fillId="8" borderId="1" xfId="6" applyNumberFormat="1" applyFont="1" applyFill="1" applyBorder="1" applyAlignment="1">
      <alignment horizontal="right" vertical="center"/>
    </xf>
    <xf numFmtId="0" fontId="10" fillId="0" borderId="4" xfId="6" applyFont="1" applyBorder="1" applyAlignment="1">
      <alignment horizontal="center" vertical="center"/>
    </xf>
    <xf numFmtId="0" fontId="10" fillId="0" borderId="16" xfId="6" applyFont="1" applyBorder="1" applyAlignment="1">
      <alignment vertical="center"/>
    </xf>
    <xf numFmtId="4" fontId="10" fillId="0" borderId="4" xfId="6" applyNumberFormat="1" applyFont="1" applyBorder="1" applyAlignment="1">
      <alignment vertical="center"/>
    </xf>
    <xf numFmtId="166" fontId="10" fillId="0" borderId="15" xfId="4" applyNumberFormat="1" applyFont="1" applyFill="1" applyBorder="1" applyAlignment="1">
      <alignment horizontal="right" vertical="center"/>
    </xf>
    <xf numFmtId="0" fontId="8" fillId="0" borderId="2" xfId="6" applyFont="1" applyBorder="1" applyAlignment="1">
      <alignment horizontal="center" vertical="center"/>
    </xf>
    <xf numFmtId="0" fontId="8" fillId="0" borderId="9" xfId="6" applyFont="1" applyBorder="1" applyAlignment="1">
      <alignment vertical="center"/>
    </xf>
    <xf numFmtId="4" fontId="8" fillId="0" borderId="2" xfId="6" applyNumberFormat="1" applyFont="1" applyBorder="1" applyAlignment="1">
      <alignment vertical="center"/>
    </xf>
    <xf numFmtId="166" fontId="8" fillId="0" borderId="13" xfId="4" applyNumberFormat="1" applyFont="1" applyFill="1" applyBorder="1" applyAlignment="1">
      <alignment horizontal="right" vertical="center"/>
    </xf>
    <xf numFmtId="0" fontId="10" fillId="0" borderId="2" xfId="6" applyFont="1" applyBorder="1" applyAlignment="1">
      <alignment horizontal="center" vertical="center"/>
    </xf>
    <xf numFmtId="0" fontId="10" fillId="0" borderId="9" xfId="6" applyFont="1" applyBorder="1" applyAlignment="1">
      <alignment vertical="center"/>
    </xf>
    <xf numFmtId="4" fontId="10" fillId="0" borderId="2" xfId="6" applyNumberFormat="1" applyFont="1" applyBorder="1" applyAlignment="1">
      <alignment vertical="center"/>
    </xf>
    <xf numFmtId="166" fontId="10" fillId="0" borderId="13" xfId="4" applyNumberFormat="1" applyFont="1" applyFill="1" applyBorder="1" applyAlignment="1">
      <alignment horizontal="right" vertical="center"/>
    </xf>
    <xf numFmtId="0" fontId="13" fillId="0" borderId="2" xfId="6" applyFont="1" applyBorder="1" applyAlignment="1">
      <alignment horizontal="center" vertical="center"/>
    </xf>
    <xf numFmtId="0" fontId="14" fillId="0" borderId="2" xfId="6" applyFont="1" applyBorder="1" applyAlignment="1">
      <alignment horizontal="center" vertical="center"/>
    </xf>
    <xf numFmtId="0" fontId="14" fillId="0" borderId="9" xfId="6" applyFont="1" applyBorder="1" applyAlignment="1">
      <alignment vertical="center"/>
    </xf>
    <xf numFmtId="4" fontId="14" fillId="0" borderId="2" xfId="6" applyNumberFormat="1" applyFont="1" applyBorder="1" applyAlignment="1">
      <alignment vertical="center"/>
    </xf>
    <xf numFmtId="166" fontId="14" fillId="0" borderId="13" xfId="4" applyNumberFormat="1" applyFont="1" applyFill="1" applyBorder="1" applyAlignment="1">
      <alignment horizontal="right" vertical="center"/>
    </xf>
    <xf numFmtId="0" fontId="12" fillId="0" borderId="2" xfId="6" applyFont="1" applyBorder="1" applyAlignment="1">
      <alignment horizontal="center" vertical="center"/>
    </xf>
    <xf numFmtId="0" fontId="12" fillId="0" borderId="2" xfId="6" applyFont="1" applyBorder="1" applyAlignment="1">
      <alignment horizontal="right" vertical="center"/>
    </xf>
    <xf numFmtId="0" fontId="12" fillId="0" borderId="9" xfId="6" applyFont="1" applyBorder="1" applyAlignment="1">
      <alignment vertical="center"/>
    </xf>
    <xf numFmtId="4" fontId="12" fillId="0" borderId="2" xfId="6" applyNumberFormat="1" applyFont="1" applyBorder="1" applyAlignment="1">
      <alignment vertical="center"/>
    </xf>
    <xf numFmtId="166" fontId="12" fillId="0" borderId="13" xfId="4" applyNumberFormat="1" applyFont="1" applyFill="1" applyBorder="1" applyAlignment="1">
      <alignment horizontal="right" vertical="center"/>
    </xf>
    <xf numFmtId="0" fontId="10" fillId="0" borderId="2" xfId="6" applyFont="1" applyBorder="1" applyAlignment="1">
      <alignment horizontal="right" vertical="center"/>
    </xf>
    <xf numFmtId="0" fontId="12" fillId="0" borderId="9" xfId="6" applyFont="1" applyBorder="1" applyAlignment="1">
      <alignment vertical="center" wrapText="1"/>
    </xf>
    <xf numFmtId="166" fontId="1" fillId="0" borderId="0" xfId="6" applyNumberFormat="1"/>
    <xf numFmtId="4" fontId="10" fillId="0" borderId="5" xfId="6" applyNumberFormat="1" applyFont="1" applyBorder="1" applyAlignment="1">
      <alignment vertical="center"/>
    </xf>
    <xf numFmtId="0" fontId="10" fillId="0" borderId="5" xfId="6" applyFont="1" applyBorder="1" applyAlignment="1">
      <alignment horizontal="center" vertical="center"/>
    </xf>
    <xf numFmtId="0" fontId="10" fillId="0" borderId="10" xfId="6" applyFont="1" applyBorder="1" applyAlignment="1">
      <alignment vertical="center"/>
    </xf>
    <xf numFmtId="4" fontId="10" fillId="0" borderId="11" xfId="6" applyNumberFormat="1" applyFont="1" applyBorder="1" applyAlignment="1">
      <alignment horizontal="center" vertical="center" wrapText="1"/>
    </xf>
    <xf numFmtId="165" fontId="10" fillId="0" borderId="14" xfId="4" applyFont="1" applyFill="1" applyBorder="1" applyAlignment="1">
      <alignment horizontal="right" vertical="center"/>
    </xf>
    <xf numFmtId="4" fontId="20" fillId="0" borderId="0" xfId="6" applyNumberFormat="1" applyFont="1" applyAlignment="1">
      <alignment horizontal="center" vertical="center"/>
    </xf>
    <xf numFmtId="4" fontId="20" fillId="0" borderId="0" xfId="6" applyNumberFormat="1" applyFont="1" applyAlignment="1">
      <alignment horizontal="right" vertical="center"/>
    </xf>
    <xf numFmtId="0" fontId="10" fillId="0" borderId="16" xfId="6" applyFont="1" applyBorder="1" applyAlignment="1">
      <alignment horizontal="center" vertical="center"/>
    </xf>
    <xf numFmtId="0" fontId="10" fillId="0" borderId="12" xfId="6" applyFont="1" applyBorder="1" applyAlignment="1">
      <alignment vertical="center"/>
    </xf>
    <xf numFmtId="165" fontId="10" fillId="0" borderId="15" xfId="4" applyFont="1" applyFill="1" applyBorder="1" applyAlignment="1">
      <alignment horizontal="right" vertical="center"/>
    </xf>
    <xf numFmtId="0" fontId="10" fillId="0" borderId="9" xfId="6" applyFont="1" applyBorder="1" applyAlignment="1">
      <alignment horizontal="center" vertical="center"/>
    </xf>
    <xf numFmtId="0" fontId="13" fillId="0" borderId="9" xfId="6" applyFont="1" applyBorder="1" applyAlignment="1">
      <alignment horizontal="center" vertical="center"/>
    </xf>
    <xf numFmtId="0" fontId="12" fillId="0" borderId="0" xfId="6" applyFont="1" applyAlignment="1">
      <alignment vertical="center"/>
    </xf>
    <xf numFmtId="4" fontId="1" fillId="0" borderId="0" xfId="6" applyNumberFormat="1"/>
    <xf numFmtId="0" fontId="12" fillId="0" borderId="0" xfId="6" applyFont="1" applyAlignment="1">
      <alignment vertical="center" wrapText="1"/>
    </xf>
    <xf numFmtId="0" fontId="10" fillId="0" borderId="10" xfId="6" applyFont="1" applyBorder="1" applyAlignment="1">
      <alignment horizontal="center" vertical="center"/>
    </xf>
    <xf numFmtId="0" fontId="10" fillId="0" borderId="11" xfId="6" applyFont="1" applyBorder="1" applyAlignment="1">
      <alignment vertical="center"/>
    </xf>
    <xf numFmtId="0" fontId="10" fillId="0" borderId="0" xfId="5" applyFont="1" applyAlignment="1">
      <alignment horizontal="center" vertical="center"/>
    </xf>
    <xf numFmtId="0" fontId="12" fillId="0" borderId="0" xfId="5" applyFont="1" applyAlignment="1">
      <alignment vertical="center"/>
    </xf>
    <xf numFmtId="0" fontId="24" fillId="0" borderId="0" xfId="5" applyFont="1"/>
    <xf numFmtId="0" fontId="10" fillId="0" borderId="0" xfId="5" applyFont="1" applyAlignment="1">
      <alignment vertical="center"/>
    </xf>
    <xf numFmtId="0" fontId="10" fillId="0" borderId="0" xfId="5" applyFont="1"/>
    <xf numFmtId="0" fontId="10" fillId="0" borderId="0" xfId="5" applyFont="1" applyAlignment="1">
      <alignment horizontal="center"/>
    </xf>
    <xf numFmtId="4" fontId="10" fillId="0" borderId="0" xfId="5" applyNumberFormat="1" applyFont="1"/>
    <xf numFmtId="0" fontId="5" fillId="0" borderId="0" xfId="0" applyFont="1" applyAlignment="1">
      <alignment horizontal="center" vertical="center"/>
    </xf>
    <xf numFmtId="0" fontId="8" fillId="0" borderId="0" xfId="5" applyFont="1" applyAlignment="1">
      <alignment horizontal="center"/>
    </xf>
    <xf numFmtId="4" fontId="25" fillId="6" borderId="1" xfId="6" applyNumberFormat="1" applyFont="1" applyFill="1" applyBorder="1" applyAlignment="1">
      <alignment horizontal="center" vertical="center" wrapText="1"/>
    </xf>
    <xf numFmtId="0" fontId="25" fillId="6" borderId="1" xfId="6" applyFont="1" applyFill="1" applyBorder="1" applyAlignment="1">
      <alignment horizontal="center" vertical="center" wrapText="1"/>
    </xf>
    <xf numFmtId="4" fontId="12" fillId="8" borderId="1" xfId="5" applyNumberFormat="1" applyFont="1" applyFill="1" applyBorder="1" applyAlignment="1">
      <alignment vertical="center"/>
    </xf>
    <xf numFmtId="0" fontId="10" fillId="0" borderId="4" xfId="5" applyFont="1" applyBorder="1" applyAlignment="1">
      <alignment horizontal="center"/>
    </xf>
    <xf numFmtId="0" fontId="10" fillId="0" borderId="16" xfId="5" applyFont="1" applyBorder="1" applyAlignment="1">
      <alignment horizontal="center"/>
    </xf>
    <xf numFmtId="0" fontId="10" fillId="0" borderId="15" xfId="5" applyFont="1" applyBorder="1"/>
    <xf numFmtId="4" fontId="10" fillId="0" borderId="4" xfId="5" applyNumberFormat="1" applyFont="1" applyBorder="1"/>
    <xf numFmtId="0" fontId="10" fillId="0" borderId="2" xfId="5" applyFont="1" applyBorder="1" applyAlignment="1">
      <alignment horizontal="center"/>
    </xf>
    <xf numFmtId="0" fontId="10" fillId="0" borderId="9" xfId="5" applyFont="1" applyBorder="1"/>
    <xf numFmtId="0" fontId="10" fillId="0" borderId="13" xfId="5" applyFont="1" applyBorder="1"/>
    <xf numFmtId="4" fontId="10" fillId="0" borderId="2" xfId="5" applyNumberFormat="1" applyFont="1" applyBorder="1"/>
    <xf numFmtId="0" fontId="10" fillId="0" borderId="2" xfId="6" applyFont="1" applyBorder="1" applyAlignment="1">
      <alignment horizontal="center"/>
    </xf>
    <xf numFmtId="0" fontId="10" fillId="0" borderId="9" xfId="6" applyFont="1" applyBorder="1"/>
    <xf numFmtId="0" fontId="10" fillId="0" borderId="13" xfId="6" applyFont="1" applyBorder="1"/>
    <xf numFmtId="0" fontId="10" fillId="0" borderId="5" xfId="5" applyFont="1" applyBorder="1" applyAlignment="1">
      <alignment horizontal="center"/>
    </xf>
    <xf numFmtId="0" fontId="10" fillId="0" borderId="10" xfId="5" applyFont="1" applyBorder="1" applyAlignment="1">
      <alignment horizontal="center"/>
    </xf>
    <xf numFmtId="0" fontId="10" fillId="0" borderId="14" xfId="5" applyFont="1" applyBorder="1"/>
    <xf numFmtId="4" fontId="10" fillId="0" borderId="5" xfId="5" applyNumberFormat="1" applyFont="1" applyBorder="1"/>
    <xf numFmtId="0" fontId="9" fillId="0" borderId="0" xfId="5" applyFont="1" applyAlignment="1">
      <alignment horizontal="center"/>
    </xf>
    <xf numFmtId="0" fontId="9" fillId="0" borderId="0" xfId="5" applyFont="1"/>
    <xf numFmtId="4" fontId="9" fillId="0" borderId="0" xfId="5" applyNumberFormat="1" applyFont="1"/>
    <xf numFmtId="0" fontId="26" fillId="0" borderId="0" xfId="5" applyFont="1" applyAlignment="1">
      <alignment horizontal="center"/>
    </xf>
    <xf numFmtId="4" fontId="27" fillId="0" borderId="0" xfId="5" applyNumberFormat="1" applyFont="1" applyAlignment="1">
      <alignment horizontal="right"/>
    </xf>
    <xf numFmtId="4" fontId="26" fillId="0" borderId="0" xfId="5" applyNumberFormat="1" applyFont="1"/>
    <xf numFmtId="0" fontId="26" fillId="0" borderId="0" xfId="5" applyFont="1"/>
    <xf numFmtId="4" fontId="24" fillId="0" borderId="0" xfId="5" applyNumberFormat="1" applyFont="1"/>
    <xf numFmtId="0" fontId="10" fillId="0" borderId="2" xfId="5" applyFont="1" applyBorder="1" applyAlignment="1">
      <alignment horizontal="center" vertical="center"/>
    </xf>
    <xf numFmtId="0" fontId="10" fillId="0" borderId="4" xfId="0" applyFont="1" applyBorder="1" applyAlignment="1">
      <alignment vertical="center"/>
    </xf>
    <xf numFmtId="4" fontId="10" fillId="0" borderId="4" xfId="0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left" vertical="center" indent="1"/>
    </xf>
    <xf numFmtId="4" fontId="12" fillId="0" borderId="2" xfId="0" applyNumberFormat="1" applyFont="1" applyBorder="1" applyAlignment="1">
      <alignment horizontal="right" vertical="center" wrapText="1"/>
    </xf>
    <xf numFmtId="0" fontId="10" fillId="0" borderId="2" xfId="0" applyFont="1" applyBorder="1" applyAlignment="1">
      <alignment vertical="center"/>
    </xf>
    <xf numFmtId="4" fontId="10" fillId="0" borderId="2" xfId="0" applyNumberFormat="1" applyFont="1" applyBorder="1" applyAlignment="1">
      <alignment horizontal="right" vertical="center" wrapText="1"/>
    </xf>
    <xf numFmtId="0" fontId="28" fillId="0" borderId="2" xfId="0" applyFont="1" applyBorder="1" applyAlignment="1">
      <alignment horizontal="center" vertical="center"/>
    </xf>
    <xf numFmtId="49" fontId="28" fillId="0" borderId="2" xfId="5" applyNumberFormat="1" applyFont="1" applyBorder="1" applyAlignment="1">
      <alignment horizontal="right" vertical="center"/>
    </xf>
    <xf numFmtId="49" fontId="28" fillId="0" borderId="2" xfId="5" applyNumberFormat="1" applyFont="1" applyBorder="1" applyAlignment="1">
      <alignment vertical="center"/>
    </xf>
    <xf numFmtId="4" fontId="28" fillId="0" borderId="2" xfId="0" applyNumberFormat="1" applyFont="1" applyBorder="1" applyAlignment="1">
      <alignment horizontal="right" vertical="center" wrapText="1"/>
    </xf>
    <xf numFmtId="49" fontId="10" fillId="0" borderId="2" xfId="0" applyNumberFormat="1" applyFont="1" applyBorder="1" applyAlignment="1">
      <alignment horizontal="right" vertical="center"/>
    </xf>
    <xf numFmtId="49" fontId="10" fillId="0" borderId="2" xfId="0" applyNumberFormat="1" applyFont="1" applyBorder="1" applyAlignment="1">
      <alignment vertical="center"/>
    </xf>
    <xf numFmtId="49" fontId="10" fillId="0" borderId="2" xfId="0" applyNumberFormat="1" applyFont="1" applyBorder="1" applyAlignment="1">
      <alignment horizontal="center" vertical="center"/>
    </xf>
    <xf numFmtId="49" fontId="28" fillId="0" borderId="2" xfId="5" applyNumberFormat="1" applyFont="1" applyBorder="1" applyAlignment="1">
      <alignment vertical="center" wrapText="1"/>
    </xf>
    <xf numFmtId="0" fontId="10" fillId="0" borderId="2" xfId="0" applyFont="1" applyBorder="1" applyAlignment="1">
      <alignment vertical="center" wrapText="1"/>
    </xf>
    <xf numFmtId="4" fontId="10" fillId="0" borderId="2" xfId="0" applyNumberFormat="1" applyFont="1" applyBorder="1" applyAlignment="1">
      <alignment vertical="center" wrapText="1"/>
    </xf>
    <xf numFmtId="4" fontId="10" fillId="0" borderId="2" xfId="0" applyNumberFormat="1" applyFont="1" applyBorder="1" applyAlignment="1">
      <alignment horizontal="center" vertical="center" wrapText="1"/>
    </xf>
    <xf numFmtId="49" fontId="12" fillId="0" borderId="2" xfId="0" applyNumberFormat="1" applyFont="1" applyBorder="1" applyAlignment="1">
      <alignment horizontal="right" vertical="center"/>
    </xf>
    <xf numFmtId="49" fontId="28" fillId="0" borderId="2" xfId="6" applyNumberFormat="1" applyFont="1" applyBorder="1" applyAlignment="1">
      <alignment horizontal="right" vertical="center"/>
    </xf>
    <xf numFmtId="49" fontId="28" fillId="0" borderId="2" xfId="6" applyNumberFormat="1" applyFont="1" applyBorder="1" applyAlignment="1">
      <alignment vertical="center" wrapText="1"/>
    </xf>
    <xf numFmtId="49" fontId="10" fillId="0" borderId="2" xfId="0" applyNumberFormat="1" applyFont="1" applyBorder="1" applyAlignment="1">
      <alignment vertical="center" wrapText="1"/>
    </xf>
    <xf numFmtId="49" fontId="10" fillId="0" borderId="2" xfId="0" applyNumberFormat="1" applyFont="1" applyBorder="1" applyAlignment="1">
      <alignment horizontal="center"/>
    </xf>
    <xf numFmtId="49" fontId="10" fillId="0" borderId="2" xfId="0" applyNumberFormat="1" applyFont="1" applyBorder="1" applyAlignment="1">
      <alignment horizontal="right"/>
    </xf>
    <xf numFmtId="4" fontId="12" fillId="0" borderId="0" xfId="5" applyNumberFormat="1" applyFont="1"/>
    <xf numFmtId="0" fontId="12" fillId="0" borderId="0" xfId="5" applyFont="1"/>
    <xf numFmtId="49" fontId="10" fillId="0" borderId="2" xfId="0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right" vertical="center" wrapText="1"/>
    </xf>
    <xf numFmtId="0" fontId="28" fillId="0" borderId="2" xfId="0" applyFont="1" applyBorder="1" applyAlignment="1">
      <alignment horizontal="right" vertical="center"/>
    </xf>
    <xf numFmtId="0" fontId="28" fillId="0" borderId="2" xfId="0" applyFont="1" applyBorder="1" applyAlignment="1">
      <alignment vertical="center"/>
    </xf>
    <xf numFmtId="49" fontId="29" fillId="0" borderId="2" xfId="0" applyNumberFormat="1" applyFont="1" applyBorder="1" applyAlignment="1">
      <alignment horizontal="center" vertical="center"/>
    </xf>
    <xf numFmtId="49" fontId="30" fillId="0" borderId="2" xfId="0" applyNumberFormat="1" applyFont="1" applyBorder="1" applyAlignment="1">
      <alignment horizontal="right" vertical="center"/>
    </xf>
    <xf numFmtId="4" fontId="29" fillId="0" borderId="2" xfId="0" applyNumberFormat="1" applyFont="1" applyBorder="1" applyAlignment="1">
      <alignment vertical="center" wrapText="1"/>
    </xf>
    <xf numFmtId="4" fontId="29" fillId="0" borderId="2" xfId="0" applyNumberFormat="1" applyFont="1" applyBorder="1" applyAlignment="1">
      <alignment vertical="center"/>
    </xf>
    <xf numFmtId="49" fontId="10" fillId="0" borderId="5" xfId="0" applyNumberFormat="1" applyFont="1" applyBorder="1" applyAlignment="1">
      <alignment horizontal="center" vertical="center"/>
    </xf>
    <xf numFmtId="4" fontId="10" fillId="0" borderId="5" xfId="0" applyNumberFormat="1" applyFont="1" applyBorder="1" applyAlignment="1">
      <alignment vertical="center"/>
    </xf>
    <xf numFmtId="49" fontId="9" fillId="0" borderId="0" xfId="0" applyNumberFormat="1" applyFont="1" applyAlignment="1">
      <alignment horizontal="right"/>
    </xf>
    <xf numFmtId="0" fontId="9" fillId="0" borderId="0" xfId="0" applyFont="1"/>
    <xf numFmtId="4" fontId="9" fillId="0" borderId="0" xfId="0" applyNumberFormat="1" applyFont="1"/>
    <xf numFmtId="0" fontId="10" fillId="0" borderId="0" xfId="0" applyFont="1" applyAlignment="1">
      <alignment vertical="center" wrapText="1"/>
    </xf>
    <xf numFmtId="0" fontId="24" fillId="0" borderId="0" xfId="0" applyFont="1" applyAlignment="1">
      <alignment vertical="center"/>
    </xf>
    <xf numFmtId="49" fontId="10" fillId="0" borderId="0" xfId="0" applyNumberFormat="1" applyFont="1" applyAlignment="1">
      <alignment horizontal="right" vertical="center"/>
    </xf>
    <xf numFmtId="49" fontId="10" fillId="0" borderId="0" xfId="0" applyNumberFormat="1" applyFont="1" applyAlignment="1">
      <alignment vertical="center"/>
    </xf>
    <xf numFmtId="4" fontId="10" fillId="0" borderId="0" xfId="0" applyNumberFormat="1" applyFont="1" applyAlignment="1">
      <alignment horizontal="right" vertical="center"/>
    </xf>
    <xf numFmtId="49" fontId="5" fillId="0" borderId="0" xfId="0" applyNumberFormat="1" applyFont="1" applyAlignment="1">
      <alignment horizontal="right" vertical="center"/>
    </xf>
    <xf numFmtId="49" fontId="12" fillId="0" borderId="0" xfId="0" applyNumberFormat="1" applyFont="1" applyAlignment="1">
      <alignment horizontal="right" vertical="center"/>
    </xf>
    <xf numFmtId="49" fontId="12" fillId="0" borderId="0" xfId="0" applyNumberFormat="1" applyFont="1" applyAlignment="1">
      <alignment horizontal="center" vertical="center"/>
    </xf>
    <xf numFmtId="49" fontId="8" fillId="0" borderId="0" xfId="0" applyNumberFormat="1" applyFont="1" applyAlignment="1">
      <alignment horizontal="left" vertical="center" wrapText="1"/>
    </xf>
    <xf numFmtId="49" fontId="8" fillId="0" borderId="0" xfId="0" applyNumberFormat="1" applyFont="1" applyAlignment="1">
      <alignment horizontal="right" vertical="center" wrapText="1"/>
    </xf>
    <xf numFmtId="0" fontId="12" fillId="0" borderId="0" xfId="0" applyFont="1" applyAlignment="1">
      <alignment horizontal="center"/>
    </xf>
    <xf numFmtId="49" fontId="12" fillId="0" borderId="0" xfId="0" applyNumberFormat="1" applyFont="1" applyAlignment="1">
      <alignment horizontal="right"/>
    </xf>
    <xf numFmtId="49" fontId="12" fillId="0" borderId="0" xfId="0" applyNumberFormat="1" applyFont="1" applyAlignment="1">
      <alignment horizontal="left" indent="1"/>
    </xf>
    <xf numFmtId="0" fontId="10" fillId="0" borderId="0" xfId="0" applyFont="1"/>
    <xf numFmtId="4" fontId="12" fillId="0" borderId="0" xfId="0" applyNumberFormat="1" applyFont="1"/>
    <xf numFmtId="49" fontId="12" fillId="0" borderId="0" xfId="0" applyNumberFormat="1" applyFont="1"/>
    <xf numFmtId="0" fontId="28" fillId="0" borderId="0" xfId="0" applyFont="1" applyAlignment="1">
      <alignment horizontal="center"/>
    </xf>
    <xf numFmtId="0" fontId="28" fillId="0" borderId="0" xfId="0" applyFont="1" applyAlignment="1">
      <alignment horizontal="right"/>
    </xf>
    <xf numFmtId="0" fontId="28" fillId="0" borderId="0" xfId="0" applyFont="1" applyAlignment="1">
      <alignment wrapText="1"/>
    </xf>
    <xf numFmtId="4" fontId="28" fillId="0" borderId="0" xfId="0" applyNumberFormat="1" applyFont="1"/>
    <xf numFmtId="10" fontId="12" fillId="0" borderId="0" xfId="0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right"/>
    </xf>
    <xf numFmtId="4" fontId="10" fillId="0" borderId="0" xfId="0" applyNumberFormat="1" applyFont="1"/>
    <xf numFmtId="10" fontId="10" fillId="0" borderId="0" xfId="0" applyNumberFormat="1" applyFont="1" applyAlignment="1">
      <alignment horizontal="center"/>
    </xf>
    <xf numFmtId="49" fontId="28" fillId="0" borderId="0" xfId="0" applyNumberFormat="1" applyFont="1" applyAlignment="1">
      <alignment horizontal="center" vertical="center"/>
    </xf>
    <xf numFmtId="49" fontId="28" fillId="0" borderId="0" xfId="0" applyNumberFormat="1" applyFont="1" applyAlignment="1">
      <alignment horizontal="right" vertical="center"/>
    </xf>
    <xf numFmtId="49" fontId="28" fillId="0" borderId="0" xfId="0" applyNumberFormat="1" applyFont="1" applyAlignment="1">
      <alignment vertical="center" wrapText="1"/>
    </xf>
    <xf numFmtId="4" fontId="28" fillId="0" borderId="0" xfId="0" applyNumberFormat="1" applyFont="1" applyAlignment="1">
      <alignment horizontal="right" vertical="center"/>
    </xf>
    <xf numFmtId="10" fontId="12" fillId="0" borderId="0" xfId="0" applyNumberFormat="1" applyFont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49" fontId="10" fillId="0" borderId="0" xfId="0" applyNumberFormat="1" applyFont="1" applyAlignment="1">
      <alignment vertical="center" wrapText="1"/>
    </xf>
    <xf numFmtId="49" fontId="10" fillId="0" borderId="0" xfId="0" applyNumberFormat="1" applyFont="1" applyAlignment="1">
      <alignment horizontal="center"/>
    </xf>
    <xf numFmtId="49" fontId="10" fillId="0" borderId="0" xfId="0" applyNumberFormat="1" applyFont="1" applyAlignment="1">
      <alignment horizontal="right"/>
    </xf>
    <xf numFmtId="49" fontId="10" fillId="0" borderId="0" xfId="0" applyNumberFormat="1" applyFont="1" applyAlignment="1">
      <alignment wrapText="1"/>
    </xf>
    <xf numFmtId="4" fontId="10" fillId="0" borderId="0" xfId="0" applyNumberFormat="1" applyFont="1" applyAlignment="1">
      <alignment horizontal="right"/>
    </xf>
    <xf numFmtId="49" fontId="12" fillId="0" borderId="0" xfId="0" applyNumberFormat="1" applyFont="1" applyAlignment="1">
      <alignment horizontal="center"/>
    </xf>
    <xf numFmtId="49" fontId="28" fillId="0" borderId="0" xfId="0" applyNumberFormat="1" applyFont="1" applyAlignment="1">
      <alignment vertical="center"/>
    </xf>
    <xf numFmtId="49" fontId="31" fillId="0" borderId="0" xfId="0" applyNumberFormat="1" applyFont="1" applyAlignment="1">
      <alignment horizontal="left" vertical="center" wrapText="1" indent="2"/>
    </xf>
    <xf numFmtId="43" fontId="10" fillId="0" borderId="0" xfId="1" applyFont="1" applyFill="1" applyBorder="1" applyAlignment="1">
      <alignment horizontal="center" vertical="center"/>
    </xf>
    <xf numFmtId="43" fontId="10" fillId="0" borderId="0" xfId="0" applyNumberFormat="1" applyFont="1" applyAlignment="1">
      <alignment vertical="center"/>
    </xf>
    <xf numFmtId="0" fontId="12" fillId="0" borderId="0" xfId="0" applyFont="1" applyAlignment="1">
      <alignment horizontal="right" vertical="center"/>
    </xf>
    <xf numFmtId="0" fontId="12" fillId="0" borderId="0" xfId="0" applyFont="1" applyAlignment="1">
      <alignment horizontal="left" vertical="center" indent="1"/>
    </xf>
    <xf numFmtId="0" fontId="28" fillId="0" borderId="0" xfId="0" applyFont="1" applyAlignment="1">
      <alignment horizontal="center" vertical="center" wrapText="1"/>
    </xf>
    <xf numFmtId="49" fontId="28" fillId="0" borderId="0" xfId="0" applyNumberFormat="1" applyFont="1" applyAlignment="1">
      <alignment horizontal="right" vertical="center" wrapText="1"/>
    </xf>
    <xf numFmtId="4" fontId="28" fillId="0" borderId="0" xfId="0" applyNumberFormat="1" applyFont="1" applyAlignment="1">
      <alignment vertical="center" wrapText="1"/>
    </xf>
    <xf numFmtId="0" fontId="10" fillId="0" borderId="0" xfId="0" applyFont="1" applyAlignment="1">
      <alignment horizontal="right" vertical="center"/>
    </xf>
    <xf numFmtId="0" fontId="12" fillId="0" borderId="0" xfId="0" applyFont="1" applyAlignment="1">
      <alignment horizontal="center" vertical="center"/>
    </xf>
    <xf numFmtId="4" fontId="12" fillId="0" borderId="0" xfId="0" applyNumberFormat="1" applyFont="1" applyAlignment="1">
      <alignment vertical="center"/>
    </xf>
    <xf numFmtId="4" fontId="28" fillId="0" borderId="0" xfId="0" applyNumberFormat="1" applyFont="1" applyAlignment="1">
      <alignment vertical="center"/>
    </xf>
    <xf numFmtId="0" fontId="12" fillId="0" borderId="0" xfId="0" applyFont="1" applyAlignment="1">
      <alignment horizontal="center" vertical="center" wrapText="1"/>
    </xf>
    <xf numFmtId="0" fontId="12" fillId="0" borderId="0" xfId="0" applyFont="1"/>
    <xf numFmtId="49" fontId="10" fillId="0" borderId="0" xfId="0" applyNumberFormat="1" applyFont="1"/>
    <xf numFmtId="49" fontId="28" fillId="0" borderId="0" xfId="0" applyNumberFormat="1" applyFont="1" applyAlignment="1">
      <alignment horizontal="right"/>
    </xf>
    <xf numFmtId="49" fontId="28" fillId="0" borderId="0" xfId="0" applyNumberFormat="1" applyFont="1"/>
    <xf numFmtId="0" fontId="10" fillId="0" borderId="0" xfId="0" applyFont="1" applyAlignment="1">
      <alignment horizontal="center" vertical="center" wrapText="1"/>
    </xf>
    <xf numFmtId="49" fontId="32" fillId="0" borderId="0" xfId="7" applyNumberFormat="1" applyFont="1" applyAlignment="1">
      <alignment horizontal="right" vertical="center"/>
    </xf>
    <xf numFmtId="0" fontId="33" fillId="0" borderId="0" xfId="7" applyFont="1" applyAlignment="1">
      <alignment vertical="center" wrapText="1"/>
    </xf>
    <xf numFmtId="4" fontId="33" fillId="0" borderId="0" xfId="7" applyNumberFormat="1" applyFont="1" applyAlignment="1">
      <alignment vertical="center"/>
    </xf>
    <xf numFmtId="4" fontId="9" fillId="10" borderId="0" xfId="0" applyNumberFormat="1" applyFont="1" applyFill="1" applyAlignment="1">
      <alignment vertical="center"/>
    </xf>
    <xf numFmtId="49" fontId="19" fillId="0" borderId="0" xfId="0" applyNumberFormat="1" applyFont="1" applyAlignment="1">
      <alignment horizontal="left" vertical="center" wrapText="1"/>
    </xf>
    <xf numFmtId="43" fontId="12" fillId="0" borderId="0" xfId="1" applyFont="1" applyFill="1" applyBorder="1" applyAlignment="1">
      <alignment horizontal="center" vertical="center"/>
    </xf>
    <xf numFmtId="4" fontId="34" fillId="0" borderId="0" xfId="0" applyNumberFormat="1" applyFont="1" applyAlignment="1">
      <alignment vertical="center"/>
    </xf>
    <xf numFmtId="49" fontId="8" fillId="0" borderId="0" xfId="0" applyNumberFormat="1" applyFont="1" applyAlignment="1">
      <alignment horizontal="center" vertical="center" wrapText="1"/>
    </xf>
    <xf numFmtId="49" fontId="12" fillId="0" borderId="0" xfId="0" applyNumberFormat="1" applyFont="1" applyAlignment="1">
      <alignment horizontal="left" vertical="center"/>
    </xf>
    <xf numFmtId="4" fontId="19" fillId="0" borderId="0" xfId="0" applyNumberFormat="1" applyFont="1" applyAlignment="1">
      <alignment horizontal="center" vertical="center"/>
    </xf>
    <xf numFmtId="49" fontId="35" fillId="0" borderId="0" xfId="0" applyNumberFormat="1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1" fillId="0" borderId="0" xfId="6" applyAlignment="1">
      <alignment horizontal="center" vertical="center" wrapText="1"/>
    </xf>
    <xf numFmtId="0" fontId="1" fillId="0" borderId="0" xfId="6" applyAlignment="1">
      <alignment horizontal="left" vertical="center" wrapText="1"/>
    </xf>
    <xf numFmtId="0" fontId="1" fillId="0" borderId="0" xfId="6" applyAlignment="1">
      <alignment vertical="center" wrapText="1"/>
    </xf>
    <xf numFmtId="43" fontId="10" fillId="0" borderId="0" xfId="1" applyFont="1" applyFill="1" applyAlignment="1">
      <alignment vertical="center"/>
    </xf>
    <xf numFmtId="0" fontId="26" fillId="0" borderId="0" xfId="0" applyFont="1" applyAlignment="1">
      <alignment vertical="center"/>
    </xf>
    <xf numFmtId="4" fontId="34" fillId="0" borderId="0" xfId="0" applyNumberFormat="1" applyFont="1"/>
    <xf numFmtId="43" fontId="9" fillId="0" borderId="0" xfId="1" applyFont="1" applyAlignment="1">
      <alignment vertical="center"/>
    </xf>
    <xf numFmtId="49" fontId="36" fillId="0" borderId="0" xfId="0" applyNumberFormat="1" applyFont="1" applyAlignment="1">
      <alignment vertical="center" wrapText="1"/>
    </xf>
    <xf numFmtId="49" fontId="9" fillId="0" borderId="0" xfId="0" applyNumberFormat="1" applyFont="1" applyAlignment="1">
      <alignment vertical="center" wrapText="1"/>
    </xf>
    <xf numFmtId="43" fontId="10" fillId="0" borderId="0" xfId="1" applyFont="1" applyAlignment="1">
      <alignment vertical="center"/>
    </xf>
    <xf numFmtId="43" fontId="10" fillId="0" borderId="0" xfId="1" applyFont="1" applyFill="1" applyBorder="1"/>
    <xf numFmtId="43" fontId="10" fillId="0" borderId="0" xfId="1" applyFont="1"/>
    <xf numFmtId="43" fontId="12" fillId="0" borderId="0" xfId="1" applyFont="1" applyFill="1" applyBorder="1" applyAlignment="1">
      <alignment horizontal="center"/>
    </xf>
    <xf numFmtId="43" fontId="10" fillId="0" borderId="0" xfId="1" applyFont="1" applyFill="1" applyBorder="1" applyAlignment="1">
      <alignment horizontal="left" vertical="center" indent="2"/>
    </xf>
    <xf numFmtId="49" fontId="10" fillId="0" borderId="0" xfId="6" applyNumberFormat="1" applyFont="1" applyAlignment="1">
      <alignment horizontal="right" vertical="center"/>
    </xf>
    <xf numFmtId="0" fontId="12" fillId="0" borderId="4" xfId="0" applyFont="1" applyBorder="1" applyAlignment="1">
      <alignment horizontal="center" vertical="center"/>
    </xf>
    <xf numFmtId="0" fontId="10" fillId="0" borderId="16" xfId="0" applyFont="1" applyBorder="1" applyAlignment="1">
      <alignment horizontal="right"/>
    </xf>
    <xf numFmtId="0" fontId="10" fillId="0" borderId="12" xfId="0" applyFont="1" applyBorder="1"/>
    <xf numFmtId="4" fontId="10" fillId="0" borderId="15" xfId="0" applyNumberFormat="1" applyFont="1" applyBorder="1"/>
    <xf numFmtId="0" fontId="10" fillId="0" borderId="9" xfId="0" applyFont="1" applyBorder="1" applyAlignment="1">
      <alignment horizontal="right"/>
    </xf>
    <xf numFmtId="4" fontId="10" fillId="0" borderId="13" xfId="0" applyNumberFormat="1" applyFont="1" applyBorder="1"/>
    <xf numFmtId="0" fontId="10" fillId="0" borderId="9" xfId="0" applyFont="1" applyBorder="1" applyAlignment="1">
      <alignment horizontal="right" vertical="center" wrapText="1"/>
    </xf>
    <xf numFmtId="4" fontId="37" fillId="0" borderId="13" xfId="0" applyNumberFormat="1" applyFont="1" applyBorder="1" applyAlignment="1">
      <alignment vertical="center" wrapText="1"/>
    </xf>
    <xf numFmtId="49" fontId="10" fillId="0" borderId="9" xfId="0" applyNumberFormat="1" applyFont="1" applyBorder="1" applyAlignment="1">
      <alignment horizontal="right" vertical="center" wrapText="1"/>
    </xf>
    <xf numFmtId="4" fontId="10" fillId="0" borderId="13" xfId="0" applyNumberFormat="1" applyFont="1" applyBorder="1" applyAlignment="1">
      <alignment vertical="center" wrapText="1"/>
    </xf>
    <xf numFmtId="0" fontId="38" fillId="0" borderId="9" xfId="0" applyFont="1" applyBorder="1" applyAlignment="1">
      <alignment horizontal="right" vertical="center" wrapText="1"/>
    </xf>
    <xf numFmtId="49" fontId="38" fillId="0" borderId="0" xfId="0" applyNumberFormat="1" applyFont="1" applyAlignment="1">
      <alignment vertical="center" wrapText="1"/>
    </xf>
    <xf numFmtId="4" fontId="38" fillId="0" borderId="13" xfId="0" applyNumberFormat="1" applyFont="1" applyBorder="1" applyAlignment="1">
      <alignment vertical="center" wrapText="1"/>
    </xf>
    <xf numFmtId="49" fontId="12" fillId="0" borderId="0" xfId="0" applyNumberFormat="1" applyFont="1" applyAlignment="1">
      <alignment horizontal="right" wrapText="1"/>
    </xf>
    <xf numFmtId="4" fontId="12" fillId="0" borderId="13" xfId="0" applyNumberFormat="1" applyFont="1" applyBorder="1" applyAlignment="1">
      <alignment vertical="center"/>
    </xf>
    <xf numFmtId="0" fontId="10" fillId="0" borderId="10" xfId="0" applyFont="1" applyBorder="1" applyAlignment="1">
      <alignment horizontal="right"/>
    </xf>
    <xf numFmtId="0" fontId="10" fillId="0" borderId="11" xfId="0" applyFont="1" applyBorder="1"/>
    <xf numFmtId="4" fontId="10" fillId="0" borderId="14" xfId="0" applyNumberFormat="1" applyFont="1" applyBorder="1"/>
    <xf numFmtId="49" fontId="10" fillId="0" borderId="16" xfId="0" applyNumberFormat="1" applyFont="1" applyBorder="1" applyAlignment="1">
      <alignment horizontal="right" vertical="center" wrapText="1"/>
    </xf>
    <xf numFmtId="49" fontId="10" fillId="0" borderId="12" xfId="0" applyNumberFormat="1" applyFont="1" applyBorder="1" applyAlignment="1">
      <alignment vertical="center" wrapText="1"/>
    </xf>
    <xf numFmtId="4" fontId="10" fillId="0" borderId="15" xfId="0" applyNumberFormat="1" applyFont="1" applyBorder="1" applyAlignment="1">
      <alignment vertical="center" wrapText="1"/>
    </xf>
    <xf numFmtId="4" fontId="39" fillId="0" borderId="13" xfId="0" applyNumberFormat="1" applyFont="1" applyBorder="1" applyAlignment="1">
      <alignment vertical="center" wrapText="1"/>
    </xf>
    <xf numFmtId="4" fontId="12" fillId="0" borderId="13" xfId="0" applyNumberFormat="1" applyFont="1" applyBorder="1" applyAlignment="1">
      <alignment vertical="center" wrapText="1"/>
    </xf>
    <xf numFmtId="49" fontId="12" fillId="0" borderId="10" xfId="0" applyNumberFormat="1" applyFont="1" applyBorder="1" applyAlignment="1">
      <alignment horizontal="right" vertical="center" wrapText="1"/>
    </xf>
    <xf numFmtId="0" fontId="12" fillId="0" borderId="11" xfId="0" applyFont="1" applyBorder="1" applyAlignment="1">
      <alignment horizontal="left" vertical="center" wrapText="1"/>
    </xf>
    <xf numFmtId="4" fontId="10" fillId="0" borderId="14" xfId="0" applyNumberFormat="1" applyFont="1" applyBorder="1" applyAlignment="1">
      <alignment vertical="center" wrapText="1"/>
    </xf>
    <xf numFmtId="0" fontId="10" fillId="0" borderId="0" xfId="0" applyFont="1" applyAlignment="1" applyProtection="1">
      <alignment horizontal="right" vertical="center"/>
      <protection locked="0"/>
    </xf>
    <xf numFmtId="0" fontId="12" fillId="0" borderId="4" xfId="0" applyFont="1" applyBorder="1" applyAlignment="1" applyProtection="1">
      <alignment horizontal="center" vertical="center"/>
      <protection locked="0"/>
    </xf>
    <xf numFmtId="0" fontId="10" fillId="0" borderId="16" xfId="0" applyFont="1" applyBorder="1" applyAlignment="1" applyProtection="1">
      <alignment horizontal="right" vertical="center"/>
      <protection locked="0"/>
    </xf>
    <xf numFmtId="0" fontId="12" fillId="0" borderId="12" xfId="0" applyFont="1" applyBorder="1" applyAlignment="1" applyProtection="1">
      <alignment horizontal="center" vertical="center"/>
      <protection locked="0"/>
    </xf>
    <xf numFmtId="4" fontId="10" fillId="0" borderId="15" xfId="0" applyNumberFormat="1" applyFont="1" applyBorder="1" applyAlignment="1" applyProtection="1">
      <alignment vertical="center"/>
      <protection locked="0"/>
    </xf>
    <xf numFmtId="4" fontId="10" fillId="0" borderId="13" xfId="0" applyNumberFormat="1" applyFont="1" applyBorder="1" applyAlignment="1" applyProtection="1">
      <alignment vertical="center"/>
      <protection locked="0"/>
    </xf>
    <xf numFmtId="49" fontId="10" fillId="0" borderId="9" xfId="0" applyNumberFormat="1" applyFont="1" applyBorder="1" applyAlignment="1">
      <alignment horizontal="right" vertical="center"/>
    </xf>
    <xf numFmtId="4" fontId="10" fillId="0" borderId="13" xfId="0" applyNumberFormat="1" applyFont="1" applyBorder="1" applyAlignment="1">
      <alignment vertical="center"/>
    </xf>
    <xf numFmtId="4" fontId="37" fillId="0" borderId="13" xfId="0" applyNumberFormat="1" applyFont="1" applyBorder="1" applyAlignment="1">
      <alignment vertical="center"/>
    </xf>
    <xf numFmtId="49" fontId="12" fillId="0" borderId="9" xfId="0" applyNumberFormat="1" applyFont="1" applyBorder="1" applyAlignment="1">
      <alignment horizontal="right" vertical="center"/>
    </xf>
    <xf numFmtId="4" fontId="12" fillId="0" borderId="13" xfId="0" applyNumberFormat="1" applyFont="1" applyBorder="1" applyAlignment="1" applyProtection="1">
      <alignment vertical="center"/>
      <protection locked="0"/>
    </xf>
    <xf numFmtId="49" fontId="12" fillId="0" borderId="10" xfId="0" applyNumberFormat="1" applyFont="1" applyBorder="1" applyAlignment="1">
      <alignment horizontal="right" vertical="center"/>
    </xf>
    <xf numFmtId="49" fontId="12" fillId="0" borderId="11" xfId="0" applyNumberFormat="1" applyFont="1" applyBorder="1" applyAlignment="1">
      <alignment horizontal="left" vertical="center"/>
    </xf>
    <xf numFmtId="4" fontId="12" fillId="0" borderId="14" xfId="0" applyNumberFormat="1" applyFont="1" applyBorder="1" applyAlignment="1">
      <alignment vertical="center"/>
    </xf>
    <xf numFmtId="49" fontId="12" fillId="0" borderId="0" xfId="0" applyNumberFormat="1" applyFont="1" applyAlignment="1">
      <alignment vertical="center"/>
    </xf>
    <xf numFmtId="0" fontId="28" fillId="0" borderId="0" xfId="0" applyFont="1" applyAlignment="1">
      <alignment horizontal="left" vertical="center"/>
    </xf>
    <xf numFmtId="49" fontId="28" fillId="0" borderId="0" xfId="5" applyNumberFormat="1" applyFont="1" applyAlignment="1">
      <alignment horizontal="right" vertical="center"/>
    </xf>
    <xf numFmtId="49" fontId="28" fillId="0" borderId="0" xfId="5" applyNumberFormat="1" applyFont="1" applyAlignment="1">
      <alignment vertical="center"/>
    </xf>
    <xf numFmtId="0" fontId="10" fillId="0" borderId="16" xfId="0" applyFont="1" applyBorder="1" applyAlignment="1">
      <alignment horizontal="right" vertical="center"/>
    </xf>
    <xf numFmtId="4" fontId="10" fillId="0" borderId="15" xfId="0" applyNumberFormat="1" applyFont="1" applyBorder="1" applyAlignment="1">
      <alignment vertical="center"/>
    </xf>
    <xf numFmtId="0" fontId="10" fillId="0" borderId="9" xfId="0" applyFont="1" applyBorder="1" applyAlignment="1">
      <alignment horizontal="right" vertical="center"/>
    </xf>
    <xf numFmtId="49" fontId="12" fillId="0" borderId="0" xfId="0" applyNumberFormat="1" applyFont="1" applyAlignment="1">
      <alignment horizontal="right" vertical="center" wrapText="1"/>
    </xf>
    <xf numFmtId="4" fontId="34" fillId="0" borderId="0" xfId="0" applyNumberFormat="1" applyFont="1" applyAlignment="1">
      <alignment vertical="center" wrapText="1"/>
    </xf>
    <xf numFmtId="0" fontId="10" fillId="0" borderId="10" xfId="0" applyFont="1" applyBorder="1" applyAlignment="1">
      <alignment horizontal="right" vertical="center"/>
    </xf>
    <xf numFmtId="4" fontId="10" fillId="0" borderId="14" xfId="0" applyNumberFormat="1" applyFont="1" applyBorder="1" applyAlignment="1">
      <alignment vertical="center"/>
    </xf>
    <xf numFmtId="4" fontId="38" fillId="0" borderId="13" xfId="0" applyNumberFormat="1" applyFont="1" applyBorder="1" applyAlignment="1">
      <alignment vertical="center"/>
    </xf>
    <xf numFmtId="4" fontId="39" fillId="0" borderId="13" xfId="0" applyNumberFormat="1" applyFont="1" applyBorder="1" applyAlignment="1">
      <alignment vertical="center"/>
    </xf>
    <xf numFmtId="165" fontId="10" fillId="0" borderId="0" xfId="0" applyNumberFormat="1" applyFont="1" applyAlignment="1">
      <alignment vertical="center"/>
    </xf>
    <xf numFmtId="43" fontId="10" fillId="0" borderId="0" xfId="1" applyFont="1" applyFill="1" applyBorder="1" applyAlignment="1"/>
    <xf numFmtId="4" fontId="31" fillId="0" borderId="0" xfId="0" applyNumberFormat="1" applyFont="1" applyAlignment="1">
      <alignment horizontal="center" vertical="center"/>
    </xf>
    <xf numFmtId="0" fontId="10" fillId="0" borderId="9" xfId="0" applyFont="1" applyBorder="1" applyAlignment="1" applyProtection="1">
      <alignment horizontal="right" vertical="center"/>
      <protection locked="0"/>
    </xf>
    <xf numFmtId="0" fontId="38" fillId="0" borderId="9" xfId="0" applyFont="1" applyBorder="1" applyAlignment="1" applyProtection="1">
      <alignment horizontal="right" vertical="center"/>
      <protection locked="0"/>
    </xf>
    <xf numFmtId="0" fontId="38" fillId="0" borderId="0" xfId="0" applyFont="1" applyAlignment="1">
      <alignment vertical="center"/>
    </xf>
    <xf numFmtId="4" fontId="38" fillId="0" borderId="13" xfId="0" applyNumberFormat="1" applyFont="1" applyBorder="1" applyAlignment="1" applyProtection="1">
      <alignment vertical="center"/>
      <protection locked="0"/>
    </xf>
    <xf numFmtId="4" fontId="40" fillId="0" borderId="0" xfId="0" applyNumberFormat="1" applyFont="1" applyAlignment="1">
      <alignment vertical="center"/>
    </xf>
    <xf numFmtId="4" fontId="37" fillId="0" borderId="13" xfId="0" applyNumberFormat="1" applyFont="1" applyBorder="1" applyAlignment="1" applyProtection="1">
      <alignment vertical="center"/>
      <protection locked="0"/>
    </xf>
    <xf numFmtId="4" fontId="38" fillId="0" borderId="0" xfId="0" applyNumberFormat="1" applyFont="1" applyAlignment="1">
      <alignment horizontal="right" vertical="center"/>
    </xf>
    <xf numFmtId="49" fontId="12" fillId="0" borderId="0" xfId="0" applyNumberFormat="1" applyFont="1" applyAlignment="1">
      <alignment horizontal="left" vertical="center" indent="1"/>
    </xf>
    <xf numFmtId="4" fontId="10" fillId="0" borderId="0" xfId="0" applyNumberFormat="1" applyFont="1" applyAlignment="1">
      <alignment horizontal="center" vertical="center"/>
    </xf>
    <xf numFmtId="0" fontId="37" fillId="0" borderId="0" xfId="0" applyFont="1" applyAlignment="1">
      <alignment vertical="center"/>
    </xf>
    <xf numFmtId="4" fontId="41" fillId="0" borderId="0" xfId="0" applyNumberFormat="1" applyFont="1" applyAlignment="1">
      <alignment horizontal="center" vertical="center"/>
    </xf>
    <xf numFmtId="4" fontId="10" fillId="0" borderId="0" xfId="0" applyNumberFormat="1" applyFont="1" applyAlignment="1">
      <alignment horizontal="center" vertical="center" wrapText="1"/>
    </xf>
    <xf numFmtId="49" fontId="28" fillId="0" borderId="0" xfId="0" applyNumberFormat="1" applyFont="1" applyAlignment="1">
      <alignment wrapText="1"/>
    </xf>
    <xf numFmtId="0" fontId="12" fillId="0" borderId="0" xfId="0" applyFont="1" applyAlignment="1">
      <alignment horizontal="left" indent="1"/>
    </xf>
    <xf numFmtId="4" fontId="42" fillId="0" borderId="0" xfId="0" applyNumberFormat="1" applyFont="1" applyAlignment="1">
      <alignment vertical="center"/>
    </xf>
    <xf numFmtId="0" fontId="10" fillId="0" borderId="0" xfId="0" applyFont="1" applyAlignment="1">
      <alignment horizontal="left" vertical="center"/>
    </xf>
    <xf numFmtId="49" fontId="43" fillId="0" borderId="0" xfId="0" applyNumberFormat="1" applyFont="1" applyAlignment="1">
      <alignment horizontal="right" vertical="center"/>
    </xf>
    <xf numFmtId="0" fontId="38" fillId="0" borderId="0" xfId="0" applyFont="1" applyAlignment="1">
      <alignment vertical="center" wrapText="1"/>
    </xf>
    <xf numFmtId="0" fontId="43" fillId="0" borderId="9" xfId="0" applyFont="1" applyBorder="1" applyAlignment="1">
      <alignment horizontal="right" vertical="center"/>
    </xf>
    <xf numFmtId="49" fontId="44" fillId="0" borderId="0" xfId="0" applyNumberFormat="1" applyFont="1" applyAlignment="1">
      <alignment horizontal="center" vertical="center"/>
    </xf>
    <xf numFmtId="0" fontId="10" fillId="0" borderId="12" xfId="0" applyFont="1" applyBorder="1" applyAlignment="1">
      <alignment horizontal="left" vertical="center"/>
    </xf>
    <xf numFmtId="49" fontId="10" fillId="0" borderId="9" xfId="0" applyNumberFormat="1" applyFont="1" applyBorder="1" applyAlignment="1">
      <alignment horizontal="right"/>
    </xf>
    <xf numFmtId="0" fontId="12" fillId="0" borderId="4" xfId="0" applyFont="1" applyBorder="1" applyAlignment="1">
      <alignment horizontal="center" vertical="center" wrapText="1"/>
    </xf>
    <xf numFmtId="0" fontId="9" fillId="0" borderId="0" xfId="0" applyFont="1" applyAlignment="1">
      <alignment horizontal="right" vertical="center"/>
    </xf>
    <xf numFmtId="4" fontId="31" fillId="0" borderId="0" xfId="0" applyNumberFormat="1" applyFont="1" applyAlignment="1">
      <alignment horizontal="center" vertical="center" wrapText="1"/>
    </xf>
    <xf numFmtId="49" fontId="26" fillId="0" borderId="0" xfId="0" applyNumberFormat="1" applyFont="1" applyAlignment="1">
      <alignment horizontal="right" vertical="center"/>
    </xf>
    <xf numFmtId="4" fontId="10" fillId="10" borderId="0" xfId="0" applyNumberFormat="1" applyFont="1" applyFill="1" applyAlignment="1">
      <alignment vertical="center"/>
    </xf>
    <xf numFmtId="49" fontId="9" fillId="0" borderId="0" xfId="0" applyNumberFormat="1" applyFont="1" applyAlignment="1">
      <alignment horizontal="right" vertical="center"/>
    </xf>
    <xf numFmtId="49" fontId="9" fillId="0" borderId="0" xfId="0" applyNumberFormat="1" applyFont="1" applyAlignment="1">
      <alignment vertical="center"/>
    </xf>
    <xf numFmtId="4" fontId="9" fillId="0" borderId="0" xfId="0" applyNumberFormat="1" applyFont="1" applyAlignment="1">
      <alignment horizontal="right" vertical="center"/>
    </xf>
    <xf numFmtId="49" fontId="8" fillId="0" borderId="0" xfId="0" applyNumberFormat="1" applyFont="1" applyAlignment="1">
      <alignment horizontal="left" vertical="center"/>
    </xf>
    <xf numFmtId="49" fontId="12" fillId="0" borderId="0" xfId="0" applyNumberFormat="1" applyFont="1" applyAlignment="1">
      <alignment vertical="center" wrapText="1"/>
    </xf>
    <xf numFmtId="4" fontId="12" fillId="0" borderId="0" xfId="0" applyNumberFormat="1" applyFont="1" applyAlignment="1">
      <alignment horizontal="center"/>
    </xf>
    <xf numFmtId="49" fontId="28" fillId="0" borderId="0" xfId="6" applyNumberFormat="1" applyFont="1" applyAlignment="1">
      <alignment horizontal="right" vertical="center" wrapText="1"/>
    </xf>
    <xf numFmtId="49" fontId="28" fillId="0" borderId="0" xfId="6" applyNumberFormat="1" applyFont="1" applyAlignment="1">
      <alignment vertical="center" wrapText="1"/>
    </xf>
    <xf numFmtId="4" fontId="12" fillId="0" borderId="0" xfId="0" applyNumberFormat="1" applyFont="1" applyAlignment="1">
      <alignment vertical="center" wrapText="1"/>
    </xf>
    <xf numFmtId="4" fontId="12" fillId="0" borderId="0" xfId="0" applyNumberFormat="1" applyFont="1" applyAlignment="1">
      <alignment horizontal="right" vertical="center"/>
    </xf>
    <xf numFmtId="49" fontId="10" fillId="0" borderId="0" xfId="0" applyNumberFormat="1" applyFont="1" applyAlignment="1">
      <alignment horizontal="left" vertical="center"/>
    </xf>
    <xf numFmtId="4" fontId="34" fillId="0" borderId="0" xfId="0" applyNumberFormat="1" applyFont="1" applyAlignment="1">
      <alignment horizontal="right" vertical="center"/>
    </xf>
    <xf numFmtId="49" fontId="12" fillId="0" borderId="0" xfId="0" applyNumberFormat="1" applyFont="1" applyAlignment="1">
      <alignment horizontal="left" vertical="center" wrapText="1" indent="1"/>
    </xf>
    <xf numFmtId="0" fontId="9" fillId="0" borderId="0" xfId="0" applyFont="1" applyAlignment="1">
      <alignment vertical="center" wrapText="1"/>
    </xf>
    <xf numFmtId="4" fontId="10" fillId="0" borderId="0" xfId="0" applyNumberFormat="1" applyFont="1" applyAlignment="1">
      <alignment vertical="center" wrapText="1"/>
    </xf>
    <xf numFmtId="4" fontId="45" fillId="0" borderId="0" xfId="0" applyNumberFormat="1" applyFont="1" applyAlignment="1">
      <alignment horizontal="center" vertical="center"/>
    </xf>
    <xf numFmtId="10" fontId="9" fillId="0" borderId="0" xfId="0" applyNumberFormat="1" applyFont="1" applyAlignment="1">
      <alignment vertical="center"/>
    </xf>
    <xf numFmtId="49" fontId="28" fillId="0" borderId="0" xfId="0" applyNumberFormat="1" applyFont="1" applyAlignment="1">
      <alignment horizontal="center" vertical="center" wrapText="1"/>
    </xf>
    <xf numFmtId="49" fontId="26" fillId="0" borderId="0" xfId="0" applyNumberFormat="1" applyFont="1" applyAlignment="1">
      <alignment horizontal="center" vertical="center"/>
    </xf>
    <xf numFmtId="49" fontId="10" fillId="0" borderId="16" xfId="0" applyNumberFormat="1" applyFont="1" applyBorder="1" applyAlignment="1">
      <alignment vertical="center" wrapText="1"/>
    </xf>
    <xf numFmtId="4" fontId="37" fillId="0" borderId="13" xfId="0" applyNumberFormat="1" applyFont="1" applyBorder="1"/>
    <xf numFmtId="49" fontId="12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right"/>
    </xf>
    <xf numFmtId="4" fontId="46" fillId="0" borderId="0" xfId="0" applyNumberFormat="1" applyFont="1" applyAlignment="1">
      <alignment horizontal="center" vertical="center"/>
    </xf>
    <xf numFmtId="43" fontId="2" fillId="0" borderId="0" xfId="1" applyFont="1" applyFill="1" applyBorder="1" applyAlignment="1">
      <alignment horizontal="center" vertical="center"/>
    </xf>
    <xf numFmtId="4" fontId="2" fillId="0" borderId="0" xfId="0" applyNumberFormat="1" applyFont="1" applyAlignment="1">
      <alignment horizontal="right" vertical="center"/>
    </xf>
    <xf numFmtId="49" fontId="2" fillId="0" borderId="0" xfId="0" applyNumberFormat="1" applyFont="1" applyAlignment="1">
      <alignment horizontal="right" vertical="center"/>
    </xf>
    <xf numFmtId="4" fontId="1" fillId="0" borderId="0" xfId="0" applyNumberFormat="1" applyFont="1" applyAlignment="1">
      <alignment horizontal="right" vertical="center"/>
    </xf>
    <xf numFmtId="49" fontId="3" fillId="0" borderId="0" xfId="0" applyNumberFormat="1" applyFont="1" applyAlignment="1">
      <alignment horizontal="right" vertical="center"/>
    </xf>
    <xf numFmtId="4" fontId="3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43" fontId="9" fillId="0" borderId="0" xfId="1" applyFont="1" applyFill="1" applyAlignment="1">
      <alignment horizontal="right" vertical="center"/>
    </xf>
    <xf numFmtId="49" fontId="47" fillId="0" borderId="0" xfId="0" applyNumberFormat="1" applyFont="1" applyAlignment="1">
      <alignment horizontal="right" vertical="center"/>
    </xf>
    <xf numFmtId="4" fontId="20" fillId="0" borderId="0" xfId="0" applyNumberFormat="1" applyFont="1" applyAlignment="1">
      <alignment horizontal="right" vertical="center"/>
    </xf>
    <xf numFmtId="43" fontId="9" fillId="0" borderId="0" xfId="1" applyFont="1" applyFill="1" applyAlignment="1">
      <alignment vertical="center"/>
    </xf>
    <xf numFmtId="0" fontId="24" fillId="0" borderId="0" xfId="0" applyFont="1" applyAlignment="1">
      <alignment horizontal="center" vertical="center"/>
    </xf>
    <xf numFmtId="4" fontId="12" fillId="8" borderId="1" xfId="5" applyNumberFormat="1" applyFont="1" applyFill="1" applyBorder="1" applyAlignment="1">
      <alignment horizontal="center" vertical="center"/>
    </xf>
    <xf numFmtId="0" fontId="10" fillId="0" borderId="9" xfId="5" applyFont="1" applyBorder="1" applyAlignment="1">
      <alignment horizontal="center"/>
    </xf>
    <xf numFmtId="4" fontId="10" fillId="0" borderId="16" xfId="5" applyNumberFormat="1" applyFont="1" applyBorder="1"/>
    <xf numFmtId="4" fontId="10" fillId="0" borderId="9" xfId="5" applyNumberFormat="1" applyFont="1" applyBorder="1"/>
    <xf numFmtId="0" fontId="10" fillId="0" borderId="9" xfId="6" applyFont="1" applyBorder="1" applyAlignment="1">
      <alignment horizontal="center"/>
    </xf>
    <xf numFmtId="0" fontId="10" fillId="0" borderId="10" xfId="5" applyFont="1" applyBorder="1"/>
    <xf numFmtId="4" fontId="10" fillId="0" borderId="10" xfId="5" applyNumberFormat="1" applyFont="1" applyBorder="1"/>
    <xf numFmtId="0" fontId="12" fillId="0" borderId="0" xfId="5" applyFont="1" applyAlignment="1">
      <alignment horizontal="center" vertical="center"/>
    </xf>
    <xf numFmtId="0" fontId="26" fillId="0" borderId="0" xfId="5" applyFont="1" applyAlignment="1">
      <alignment horizontal="center" vertical="center"/>
    </xf>
    <xf numFmtId="0" fontId="26" fillId="0" borderId="0" xfId="5" applyFont="1" applyAlignment="1">
      <alignment vertical="center"/>
    </xf>
    <xf numFmtId="0" fontId="25" fillId="0" borderId="0" xfId="5" applyFont="1"/>
    <xf numFmtId="4" fontId="12" fillId="8" borderId="5" xfId="5" applyNumberFormat="1" applyFont="1" applyFill="1" applyBorder="1" applyAlignment="1">
      <alignment horizontal="center" vertical="center"/>
    </xf>
    <xf numFmtId="49" fontId="28" fillId="0" borderId="2" xfId="6" applyNumberFormat="1" applyFont="1" applyBorder="1" applyAlignment="1">
      <alignment vertical="center"/>
    </xf>
    <xf numFmtId="49" fontId="10" fillId="0" borderId="9" xfId="0" applyNumberFormat="1" applyFont="1" applyBorder="1" applyAlignment="1">
      <alignment horizontal="center" vertical="center"/>
    </xf>
    <xf numFmtId="0" fontId="10" fillId="0" borderId="2" xfId="5" applyFont="1" applyBorder="1"/>
    <xf numFmtId="49" fontId="12" fillId="0" borderId="2" xfId="0" applyNumberFormat="1" applyFont="1" applyBorder="1" applyAlignment="1">
      <alignment horizontal="left" vertical="center" indent="1"/>
    </xf>
    <xf numFmtId="43" fontId="12" fillId="0" borderId="0" xfId="1" applyFont="1"/>
    <xf numFmtId="167" fontId="12" fillId="0" borderId="0" xfId="5" applyNumberFormat="1" applyFont="1"/>
    <xf numFmtId="0" fontId="10" fillId="0" borderId="2" xfId="0" applyFont="1" applyBorder="1" applyAlignment="1">
      <alignment horizontal="center"/>
    </xf>
    <xf numFmtId="0" fontId="10" fillId="0" borderId="2" xfId="0" applyFont="1" applyBorder="1"/>
    <xf numFmtId="49" fontId="12" fillId="0" borderId="2" xfId="0" applyNumberFormat="1" applyFont="1" applyBorder="1" applyAlignment="1">
      <alignment horizontal="left" vertical="center"/>
    </xf>
    <xf numFmtId="49" fontId="28" fillId="0" borderId="2" xfId="0" applyNumberFormat="1" applyFont="1" applyBorder="1" applyAlignment="1">
      <alignment horizontal="center" vertical="center"/>
    </xf>
    <xf numFmtId="0" fontId="28" fillId="0" borderId="2" xfId="0" applyFont="1" applyBorder="1" applyAlignment="1">
      <alignment wrapText="1"/>
    </xf>
    <xf numFmtId="49" fontId="10" fillId="0" borderId="2" xfId="0" applyNumberFormat="1" applyFont="1" applyBorder="1" applyAlignment="1">
      <alignment horizontal="left" vertical="center"/>
    </xf>
    <xf numFmtId="49" fontId="28" fillId="0" borderId="2" xfId="5" applyNumberFormat="1" applyFont="1" applyBorder="1" applyAlignment="1">
      <alignment horizontal="left" vertical="center" wrapText="1"/>
    </xf>
    <xf numFmtId="0" fontId="2" fillId="0" borderId="0" xfId="5" applyFont="1"/>
    <xf numFmtId="49" fontId="28" fillId="0" borderId="2" xfId="6" applyNumberFormat="1" applyFont="1" applyBorder="1" applyAlignment="1">
      <alignment horizontal="left" vertical="center" wrapText="1"/>
    </xf>
    <xf numFmtId="49" fontId="48" fillId="0" borderId="2" xfId="0" applyNumberFormat="1" applyFont="1" applyBorder="1" applyAlignment="1">
      <alignment horizontal="right" vertical="center"/>
    </xf>
    <xf numFmtId="0" fontId="49" fillId="0" borderId="2" xfId="0" applyFont="1" applyBorder="1" applyAlignment="1">
      <alignment vertical="center" wrapText="1"/>
    </xf>
    <xf numFmtId="4" fontId="49" fillId="0" borderId="2" xfId="0" applyNumberFormat="1" applyFont="1" applyBorder="1" applyAlignment="1">
      <alignment vertical="center" wrapText="1"/>
    </xf>
    <xf numFmtId="49" fontId="10" fillId="0" borderId="5" xfId="0" applyNumberFormat="1" applyFont="1" applyBorder="1" applyAlignment="1">
      <alignment horizontal="right" vertical="center"/>
    </xf>
    <xf numFmtId="10" fontId="10" fillId="0" borderId="0" xfId="0" applyNumberFormat="1" applyFont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49" fontId="10" fillId="0" borderId="19" xfId="0" applyNumberFormat="1" applyFont="1" applyBorder="1" applyAlignment="1">
      <alignment horizontal="right" vertical="center"/>
    </xf>
    <xf numFmtId="0" fontId="10" fillId="0" borderId="19" xfId="0" applyFont="1" applyBorder="1" applyAlignment="1">
      <alignment vertical="center"/>
    </xf>
    <xf numFmtId="4" fontId="10" fillId="0" borderId="19" xfId="0" applyNumberFormat="1" applyFont="1" applyBorder="1" applyAlignment="1">
      <alignment vertical="center"/>
    </xf>
    <xf numFmtId="10" fontId="10" fillId="0" borderId="20" xfId="0" applyNumberFormat="1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10" fontId="10" fillId="0" borderId="17" xfId="0" applyNumberFormat="1" applyFont="1" applyBorder="1" applyAlignment="1">
      <alignment horizontal="center" vertical="center"/>
    </xf>
    <xf numFmtId="10" fontId="12" fillId="0" borderId="17" xfId="0" applyNumberFormat="1" applyFont="1" applyBorder="1" applyAlignment="1">
      <alignment horizontal="center" vertical="center"/>
    </xf>
    <xf numFmtId="49" fontId="9" fillId="0" borderId="17" xfId="0" applyNumberFormat="1" applyFont="1" applyBorder="1" applyAlignment="1">
      <alignment horizontal="center" vertical="center"/>
    </xf>
    <xf numFmtId="49" fontId="10" fillId="0" borderId="17" xfId="0" applyNumberFormat="1" applyFont="1" applyBorder="1" applyAlignment="1">
      <alignment horizontal="center" vertical="center"/>
    </xf>
    <xf numFmtId="43" fontId="10" fillId="0" borderId="0" xfId="1" applyFont="1" applyBorder="1"/>
    <xf numFmtId="0" fontId="10" fillId="0" borderId="21" xfId="0" applyFont="1" applyBorder="1" applyAlignment="1">
      <alignment horizontal="center"/>
    </xf>
    <xf numFmtId="0" fontId="10" fillId="0" borderId="0" xfId="0" applyFont="1" applyAlignment="1">
      <alignment horizontal="left" indent="6"/>
    </xf>
    <xf numFmtId="0" fontId="10" fillId="0" borderId="22" xfId="0" applyFont="1" applyBorder="1" applyAlignment="1">
      <alignment horizontal="center"/>
    </xf>
    <xf numFmtId="49" fontId="10" fillId="0" borderId="23" xfId="0" applyNumberFormat="1" applyFont="1" applyBorder="1" applyAlignment="1">
      <alignment horizontal="right" vertical="center"/>
    </xf>
    <xf numFmtId="0" fontId="10" fillId="0" borderId="23" xfId="0" applyFont="1" applyBorder="1"/>
    <xf numFmtId="4" fontId="10" fillId="0" borderId="23" xfId="0" applyNumberFormat="1" applyFont="1" applyBorder="1" applyAlignment="1">
      <alignment vertical="center"/>
    </xf>
    <xf numFmtId="49" fontId="10" fillId="0" borderId="24" xfId="0" applyNumberFormat="1" applyFont="1" applyBorder="1" applyAlignment="1">
      <alignment horizontal="center" vertical="center"/>
    </xf>
    <xf numFmtId="4" fontId="12" fillId="0" borderId="1" xfId="0" applyNumberFormat="1" applyFont="1" applyBorder="1" applyAlignment="1">
      <alignment horizontal="center" vertical="center"/>
    </xf>
    <xf numFmtId="10" fontId="12" fillId="0" borderId="1" xfId="0" applyNumberFormat="1" applyFont="1" applyBorder="1" applyAlignment="1">
      <alignment horizontal="center" vertical="center"/>
    </xf>
    <xf numFmtId="49" fontId="12" fillId="0" borderId="4" xfId="0" applyNumberFormat="1" applyFont="1" applyBorder="1" applyAlignment="1">
      <alignment horizontal="center"/>
    </xf>
    <xf numFmtId="49" fontId="12" fillId="0" borderId="4" xfId="0" applyNumberFormat="1" applyFont="1" applyBorder="1" applyAlignment="1">
      <alignment horizontal="right" vertical="center"/>
    </xf>
    <xf numFmtId="4" fontId="12" fillId="0" borderId="4" xfId="0" applyNumberFormat="1" applyFont="1" applyBorder="1" applyAlignment="1">
      <alignment horizontal="center" vertical="center"/>
    </xf>
    <xf numFmtId="10" fontId="10" fillId="0" borderId="4" xfId="0" applyNumberFormat="1" applyFont="1" applyBorder="1" applyAlignment="1">
      <alignment horizontal="center" vertical="center"/>
    </xf>
    <xf numFmtId="49" fontId="12" fillId="0" borderId="2" xfId="0" applyNumberFormat="1" applyFont="1" applyBorder="1" applyAlignment="1">
      <alignment horizontal="center"/>
    </xf>
    <xf numFmtId="10" fontId="12" fillId="0" borderId="2" xfId="0" applyNumberFormat="1" applyFont="1" applyBorder="1" applyAlignment="1">
      <alignment horizontal="center" vertical="center"/>
    </xf>
    <xf numFmtId="0" fontId="28" fillId="0" borderId="2" xfId="0" applyFont="1" applyBorder="1" applyAlignment="1">
      <alignment horizontal="center"/>
    </xf>
    <xf numFmtId="4" fontId="28" fillId="0" borderId="2" xfId="0" applyNumberFormat="1" applyFont="1" applyBorder="1" applyAlignment="1">
      <alignment vertical="center"/>
    </xf>
    <xf numFmtId="10" fontId="10" fillId="0" borderId="2" xfId="0" applyNumberFormat="1" applyFont="1" applyBorder="1" applyAlignment="1">
      <alignment horizontal="center" vertical="center"/>
    </xf>
    <xf numFmtId="0" fontId="28" fillId="0" borderId="9" xfId="0" applyFont="1" applyBorder="1" applyAlignment="1">
      <alignment horizontal="right" vertical="center"/>
    </xf>
    <xf numFmtId="49" fontId="28" fillId="0" borderId="2" xfId="0" applyNumberFormat="1" applyFont="1" applyBorder="1" applyAlignment="1">
      <alignment horizontal="right" vertical="center"/>
    </xf>
    <xf numFmtId="4" fontId="28" fillId="0" borderId="2" xfId="0" applyNumberFormat="1" applyFont="1" applyBorder="1" applyAlignment="1">
      <alignment horizontal="right" vertical="center"/>
    </xf>
    <xf numFmtId="4" fontId="10" fillId="0" borderId="2" xfId="0" applyNumberFormat="1" applyFont="1" applyBorder="1" applyAlignment="1">
      <alignment horizontal="right" vertical="center"/>
    </xf>
    <xf numFmtId="49" fontId="10" fillId="0" borderId="9" xfId="0" applyNumberFormat="1" applyFont="1" applyBorder="1" applyAlignment="1">
      <alignment horizontal="center"/>
    </xf>
    <xf numFmtId="49" fontId="28" fillId="0" borderId="9" xfId="0" applyNumberFormat="1" applyFont="1" applyBorder="1" applyAlignment="1">
      <alignment horizontal="center" vertical="center"/>
    </xf>
    <xf numFmtId="49" fontId="12" fillId="0" borderId="9" xfId="0" applyNumberFormat="1" applyFont="1" applyBorder="1" applyAlignment="1">
      <alignment horizontal="center"/>
    </xf>
    <xf numFmtId="0" fontId="28" fillId="0" borderId="2" xfId="7" applyFont="1" applyBorder="1" applyAlignment="1">
      <alignment horizontal="right" vertical="center"/>
    </xf>
    <xf numFmtId="0" fontId="28" fillId="0" borderId="2" xfId="7" applyFont="1" applyBorder="1" applyAlignment="1">
      <alignment vertical="center"/>
    </xf>
    <xf numFmtId="0" fontId="10" fillId="0" borderId="2" xfId="7" applyFont="1" applyBorder="1" applyAlignment="1">
      <alignment horizontal="right" vertical="center"/>
    </xf>
    <xf numFmtId="0" fontId="10" fillId="0" borderId="0" xfId="7" applyFont="1" applyAlignment="1">
      <alignment vertical="center"/>
    </xf>
    <xf numFmtId="0" fontId="28" fillId="0" borderId="0" xfId="7" applyFont="1" applyAlignment="1">
      <alignment vertical="center"/>
    </xf>
    <xf numFmtId="49" fontId="28" fillId="0" borderId="9" xfId="0" applyNumberFormat="1" applyFont="1" applyBorder="1" applyAlignment="1">
      <alignment horizontal="center"/>
    </xf>
    <xf numFmtId="0" fontId="10" fillId="0" borderId="13" xfId="0" applyFont="1" applyBorder="1"/>
    <xf numFmtId="49" fontId="12" fillId="0" borderId="9" xfId="0" applyNumberFormat="1" applyFont="1" applyBorder="1" applyAlignment="1">
      <alignment horizontal="center" vertical="center"/>
    </xf>
    <xf numFmtId="49" fontId="10" fillId="0" borderId="2" xfId="0" applyNumberFormat="1" applyFont="1" applyBorder="1" applyAlignment="1">
      <alignment wrapText="1"/>
    </xf>
    <xf numFmtId="10" fontId="10" fillId="0" borderId="2" xfId="0" applyNumberFormat="1" applyFont="1" applyBorder="1" applyAlignment="1">
      <alignment horizontal="center"/>
    </xf>
    <xf numFmtId="0" fontId="28" fillId="0" borderId="9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/>
    </xf>
    <xf numFmtId="0" fontId="28" fillId="0" borderId="9" xfId="0" applyFont="1" applyBorder="1" applyAlignment="1">
      <alignment horizontal="center"/>
    </xf>
    <xf numFmtId="49" fontId="10" fillId="0" borderId="10" xfId="0" applyNumberFormat="1" applyFont="1" applyBorder="1" applyAlignment="1">
      <alignment horizontal="center"/>
    </xf>
    <xf numFmtId="49" fontId="10" fillId="0" borderId="13" xfId="0" applyNumberFormat="1" applyFont="1" applyBorder="1" applyAlignment="1">
      <alignment wrapText="1"/>
    </xf>
    <xf numFmtId="4" fontId="12" fillId="0" borderId="1" xfId="0" applyNumberFormat="1" applyFont="1" applyBorder="1" applyAlignment="1">
      <alignment horizontal="right" vertical="center"/>
    </xf>
    <xf numFmtId="0" fontId="12" fillId="0" borderId="0" xfId="0" applyFont="1" applyAlignment="1">
      <alignment horizontal="left" vertical="center"/>
    </xf>
    <xf numFmtId="4" fontId="12" fillId="0" borderId="0" xfId="0" applyNumberFormat="1" applyFont="1" applyAlignment="1">
      <alignment horizontal="center" vertical="center"/>
    </xf>
    <xf numFmtId="0" fontId="50" fillId="0" borderId="2" xfId="0" applyFont="1" applyBorder="1" applyAlignment="1">
      <alignment horizontal="center"/>
    </xf>
    <xf numFmtId="0" fontId="50" fillId="0" borderId="2" xfId="0" applyFont="1" applyBorder="1" applyAlignment="1">
      <alignment horizontal="right" vertical="center"/>
    </xf>
    <xf numFmtId="0" fontId="50" fillId="0" borderId="0" xfId="0" applyFont="1" applyAlignment="1">
      <alignment wrapText="1"/>
    </xf>
    <xf numFmtId="4" fontId="50" fillId="0" borderId="2" xfId="0" applyNumberFormat="1" applyFont="1" applyBorder="1" applyAlignment="1">
      <alignment vertical="center"/>
    </xf>
    <xf numFmtId="4" fontId="38" fillId="0" borderId="2" xfId="0" applyNumberFormat="1" applyFont="1" applyBorder="1" applyAlignment="1">
      <alignment vertical="center"/>
    </xf>
    <xf numFmtId="0" fontId="38" fillId="0" borderId="2" xfId="0" applyFont="1" applyBorder="1" applyAlignment="1">
      <alignment horizontal="center"/>
    </xf>
    <xf numFmtId="0" fontId="38" fillId="0" borderId="2" xfId="0" applyFont="1" applyBorder="1" applyAlignment="1">
      <alignment horizontal="right" vertical="center"/>
    </xf>
    <xf numFmtId="0" fontId="38" fillId="0" borderId="0" xfId="0" applyFont="1"/>
    <xf numFmtId="10" fontId="51" fillId="0" borderId="2" xfId="0" applyNumberFormat="1" applyFont="1" applyBorder="1" applyAlignment="1">
      <alignment horizontal="center" vertical="center"/>
    </xf>
    <xf numFmtId="49" fontId="50" fillId="0" borderId="2" xfId="0" applyNumberFormat="1" applyFont="1" applyBorder="1" applyAlignment="1">
      <alignment horizontal="center" vertical="center"/>
    </xf>
    <xf numFmtId="49" fontId="50" fillId="0" borderId="2" xfId="0" applyNumberFormat="1" applyFont="1" applyBorder="1" applyAlignment="1">
      <alignment horizontal="right" vertical="center"/>
    </xf>
    <xf numFmtId="49" fontId="50" fillId="0" borderId="0" xfId="0" applyNumberFormat="1" applyFont="1" applyAlignment="1">
      <alignment vertical="center" wrapText="1"/>
    </xf>
    <xf numFmtId="4" fontId="50" fillId="0" borderId="2" xfId="0" applyNumberFormat="1" applyFont="1" applyBorder="1" applyAlignment="1">
      <alignment horizontal="right" vertical="center"/>
    </xf>
    <xf numFmtId="49" fontId="38" fillId="0" borderId="2" xfId="0" applyNumberFormat="1" applyFont="1" applyBorder="1" applyAlignment="1">
      <alignment horizontal="center" vertical="center"/>
    </xf>
    <xf numFmtId="49" fontId="38" fillId="0" borderId="2" xfId="0" applyNumberFormat="1" applyFont="1" applyBorder="1" applyAlignment="1">
      <alignment horizontal="right" vertical="center"/>
    </xf>
    <xf numFmtId="4" fontId="38" fillId="0" borderId="2" xfId="0" applyNumberFormat="1" applyFont="1" applyBorder="1" applyAlignment="1">
      <alignment horizontal="right" vertical="center"/>
    </xf>
    <xf numFmtId="49" fontId="38" fillId="0" borderId="2" xfId="0" applyNumberFormat="1" applyFont="1" applyBorder="1" applyAlignment="1">
      <alignment horizontal="center"/>
    </xf>
    <xf numFmtId="49" fontId="38" fillId="0" borderId="0" xfId="0" applyNumberFormat="1" applyFont="1" applyAlignment="1">
      <alignment wrapText="1"/>
    </xf>
    <xf numFmtId="49" fontId="38" fillId="0" borderId="9" xfId="0" applyNumberFormat="1" applyFont="1" applyBorder="1" applyAlignment="1">
      <alignment horizontal="center" vertical="center"/>
    </xf>
    <xf numFmtId="49" fontId="38" fillId="0" borderId="9" xfId="0" applyNumberFormat="1" applyFont="1" applyBorder="1" applyAlignment="1">
      <alignment horizontal="right" vertical="center"/>
    </xf>
    <xf numFmtId="49" fontId="38" fillId="0" borderId="2" xfId="0" applyNumberFormat="1" applyFont="1" applyBorder="1" applyAlignment="1">
      <alignment vertical="center" wrapText="1"/>
    </xf>
    <xf numFmtId="49" fontId="51" fillId="0" borderId="9" xfId="0" applyNumberFormat="1" applyFont="1" applyBorder="1" applyAlignment="1">
      <alignment horizontal="center" vertical="center"/>
    </xf>
    <xf numFmtId="49" fontId="51" fillId="0" borderId="2" xfId="0" applyNumberFormat="1" applyFont="1" applyBorder="1" applyAlignment="1">
      <alignment horizontal="right" vertical="center"/>
    </xf>
    <xf numFmtId="49" fontId="50" fillId="0" borderId="9" xfId="0" applyNumberFormat="1" applyFont="1" applyBorder="1" applyAlignment="1">
      <alignment horizontal="center" vertical="center"/>
    </xf>
    <xf numFmtId="10" fontId="38" fillId="0" borderId="2" xfId="0" applyNumberFormat="1" applyFont="1" applyBorder="1" applyAlignment="1">
      <alignment horizontal="center" vertical="center"/>
    </xf>
    <xf numFmtId="0" fontId="10" fillId="0" borderId="5" xfId="0" applyFont="1" applyBorder="1" applyAlignment="1">
      <alignment horizontal="center"/>
    </xf>
    <xf numFmtId="0" fontId="10" fillId="0" borderId="5" xfId="0" applyFont="1" applyBorder="1" applyAlignment="1">
      <alignment horizontal="right" vertical="center"/>
    </xf>
    <xf numFmtId="10" fontId="10" fillId="0" borderId="5" xfId="0" applyNumberFormat="1" applyFont="1" applyBorder="1" applyAlignment="1">
      <alignment horizontal="center" vertical="center"/>
    </xf>
    <xf numFmtId="49" fontId="12" fillId="0" borderId="4" xfId="0" applyNumberFormat="1" applyFont="1" applyBorder="1" applyAlignment="1">
      <alignment horizontal="center" vertical="center"/>
    </xf>
    <xf numFmtId="49" fontId="51" fillId="0" borderId="4" xfId="0" applyNumberFormat="1" applyFont="1" applyBorder="1" applyAlignment="1">
      <alignment horizontal="center"/>
    </xf>
    <xf numFmtId="49" fontId="51" fillId="0" borderId="4" xfId="0" applyNumberFormat="1" applyFont="1" applyBorder="1" applyAlignment="1">
      <alignment horizontal="right" vertical="center"/>
    </xf>
    <xf numFmtId="0" fontId="51" fillId="0" borderId="0" xfId="0" applyFont="1"/>
    <xf numFmtId="4" fontId="12" fillId="0" borderId="9" xfId="0" applyNumberFormat="1" applyFont="1" applyBorder="1" applyAlignment="1">
      <alignment horizontal="center" vertical="center"/>
    </xf>
    <xf numFmtId="49" fontId="51" fillId="0" borderId="2" xfId="0" applyNumberFormat="1" applyFont="1" applyBorder="1" applyAlignment="1">
      <alignment horizontal="center"/>
    </xf>
    <xf numFmtId="49" fontId="51" fillId="0" borderId="0" xfId="0" applyNumberFormat="1" applyFont="1" applyAlignment="1">
      <alignment horizontal="left" indent="1"/>
    </xf>
    <xf numFmtId="4" fontId="51" fillId="0" borderId="2" xfId="0" applyNumberFormat="1" applyFont="1" applyBorder="1" applyAlignment="1">
      <alignment vertical="center"/>
    </xf>
    <xf numFmtId="49" fontId="51" fillId="0" borderId="0" xfId="0" applyNumberFormat="1" applyFont="1"/>
    <xf numFmtId="49" fontId="12" fillId="0" borderId="2" xfId="0" applyNumberFormat="1" applyFont="1" applyBorder="1" applyAlignment="1">
      <alignment horizontal="center" vertical="center"/>
    </xf>
    <xf numFmtId="49" fontId="12" fillId="0" borderId="13" xfId="0" applyNumberFormat="1" applyFont="1" applyBorder="1" applyAlignment="1">
      <alignment horizontal="center" vertical="center"/>
    </xf>
    <xf numFmtId="4" fontId="12" fillId="0" borderId="9" xfId="0" applyNumberFormat="1" applyFont="1" applyBorder="1" applyAlignment="1">
      <alignment vertical="center"/>
    </xf>
    <xf numFmtId="0" fontId="10" fillId="0" borderId="13" xfId="0" applyFont="1" applyBorder="1" applyAlignment="1">
      <alignment horizontal="center"/>
    </xf>
    <xf numFmtId="0" fontId="10" fillId="0" borderId="13" xfId="0" applyFont="1" applyBorder="1" applyAlignment="1">
      <alignment horizontal="right" vertical="center"/>
    </xf>
    <xf numFmtId="4" fontId="38" fillId="0" borderId="9" xfId="0" applyNumberFormat="1" applyFont="1" applyBorder="1" applyAlignment="1">
      <alignment horizontal="right" vertical="center"/>
    </xf>
    <xf numFmtId="0" fontId="1" fillId="0" borderId="13" xfId="6" applyBorder="1" applyAlignment="1">
      <alignment horizontal="center" vertical="center" wrapText="1"/>
    </xf>
    <xf numFmtId="0" fontId="1" fillId="0" borderId="13" xfId="6" applyBorder="1" applyAlignment="1">
      <alignment horizontal="left" vertical="center" wrapText="1"/>
    </xf>
    <xf numFmtId="4" fontId="28" fillId="0" borderId="9" xfId="0" applyNumberFormat="1" applyFont="1" applyBorder="1" applyAlignment="1">
      <alignment vertical="center"/>
    </xf>
    <xf numFmtId="4" fontId="10" fillId="0" borderId="9" xfId="0" applyNumberFormat="1" applyFont="1" applyBorder="1" applyAlignment="1">
      <alignment vertical="center"/>
    </xf>
    <xf numFmtId="4" fontId="10" fillId="0" borderId="10" xfId="0" applyNumberFormat="1" applyFont="1" applyBorder="1" applyAlignment="1">
      <alignment vertical="center"/>
    </xf>
    <xf numFmtId="4" fontId="51" fillId="0" borderId="6" xfId="0" applyNumberFormat="1" applyFont="1" applyBorder="1" applyAlignment="1">
      <alignment horizontal="center" vertical="center"/>
    </xf>
    <xf numFmtId="10" fontId="51" fillId="0" borderId="1" xfId="0" applyNumberFormat="1" applyFont="1" applyBorder="1" applyAlignment="1">
      <alignment horizontal="center" vertical="center"/>
    </xf>
    <xf numFmtId="0" fontId="51" fillId="0" borderId="0" xfId="0" applyFont="1" applyAlignment="1">
      <alignment horizontal="center" vertical="center"/>
    </xf>
    <xf numFmtId="4" fontId="51" fillId="0" borderId="0" xfId="0" applyNumberFormat="1" applyFont="1" applyAlignment="1">
      <alignment horizontal="center" vertical="center"/>
    </xf>
    <xf numFmtId="10" fontId="51" fillId="0" borderId="0" xfId="0" applyNumberFormat="1" applyFont="1" applyAlignment="1">
      <alignment horizontal="center" vertical="center"/>
    </xf>
    <xf numFmtId="10" fontId="12" fillId="0" borderId="13" xfId="0" applyNumberFormat="1" applyFont="1" applyBorder="1" applyAlignment="1">
      <alignment horizontal="center" vertical="center"/>
    </xf>
    <xf numFmtId="4" fontId="12" fillId="0" borderId="2" xfId="0" applyNumberFormat="1" applyFont="1" applyBorder="1" applyAlignment="1">
      <alignment horizontal="center" vertical="center"/>
    </xf>
    <xf numFmtId="0" fontId="28" fillId="0" borderId="13" xfId="0" applyFont="1" applyBorder="1" applyAlignment="1">
      <alignment wrapText="1"/>
    </xf>
    <xf numFmtId="0" fontId="28" fillId="0" borderId="0" xfId="0" applyFont="1" applyAlignment="1">
      <alignment vertical="center" wrapText="1"/>
    </xf>
    <xf numFmtId="4" fontId="51" fillId="0" borderId="1" xfId="0" applyNumberFormat="1" applyFont="1" applyBorder="1" applyAlignment="1">
      <alignment horizontal="center" vertical="center"/>
    </xf>
    <xf numFmtId="49" fontId="12" fillId="0" borderId="2" xfId="0" applyNumberFormat="1" applyFont="1" applyBorder="1" applyAlignment="1">
      <alignment horizontal="left" indent="1"/>
    </xf>
    <xf numFmtId="49" fontId="28" fillId="0" borderId="9" xfId="0" applyNumberFormat="1" applyFont="1" applyBorder="1" applyAlignment="1">
      <alignment horizontal="right" vertical="center"/>
    </xf>
    <xf numFmtId="49" fontId="28" fillId="0" borderId="2" xfId="0" applyNumberFormat="1" applyFont="1" applyBorder="1" applyAlignment="1">
      <alignment vertical="center" wrapText="1"/>
    </xf>
    <xf numFmtId="49" fontId="50" fillId="0" borderId="9" xfId="0" applyNumberFormat="1" applyFont="1" applyBorder="1" applyAlignment="1">
      <alignment horizontal="right" vertical="center"/>
    </xf>
    <xf numFmtId="49" fontId="50" fillId="0" borderId="2" xfId="0" applyNumberFormat="1" applyFont="1" applyBorder="1" applyAlignment="1">
      <alignment vertical="center" wrapText="1"/>
    </xf>
    <xf numFmtId="0" fontId="12" fillId="0" borderId="0" xfId="0" applyFont="1" applyAlignment="1">
      <alignment horizontal="left" vertical="center" wrapText="1"/>
    </xf>
    <xf numFmtId="49" fontId="38" fillId="0" borderId="9" xfId="0" applyNumberFormat="1" applyFont="1" applyBorder="1" applyAlignment="1">
      <alignment horizontal="right" vertical="center" wrapText="1"/>
    </xf>
    <xf numFmtId="49" fontId="26" fillId="0" borderId="10" xfId="0" applyNumberFormat="1" applyFont="1" applyBorder="1" applyAlignment="1">
      <alignment horizontal="right" vertical="center" wrapText="1"/>
    </xf>
    <xf numFmtId="0" fontId="26" fillId="0" borderId="11" xfId="0" applyFont="1" applyBorder="1" applyAlignment="1">
      <alignment horizontal="left" vertical="center" wrapText="1"/>
    </xf>
    <xf numFmtId="4" fontId="9" fillId="0" borderId="14" xfId="0" applyNumberFormat="1" applyFont="1" applyBorder="1" applyAlignment="1">
      <alignment vertical="center" wrapText="1"/>
    </xf>
    <xf numFmtId="0" fontId="51" fillId="0" borderId="0" xfId="0" applyFont="1" applyAlignment="1">
      <alignment horizontal="left" vertical="center"/>
    </xf>
    <xf numFmtId="10" fontId="12" fillId="0" borderId="4" xfId="0" applyNumberFormat="1" applyFont="1" applyBorder="1" applyAlignment="1">
      <alignment horizontal="center" vertical="center"/>
    </xf>
    <xf numFmtId="0" fontId="12" fillId="0" borderId="2" xfId="0" applyFont="1" applyBorder="1"/>
    <xf numFmtId="10" fontId="10" fillId="0" borderId="13" xfId="0" applyNumberFormat="1" applyFont="1" applyBorder="1" applyAlignment="1">
      <alignment horizontal="center" vertical="center"/>
    </xf>
    <xf numFmtId="49" fontId="12" fillId="0" borderId="16" xfId="0" applyNumberFormat="1" applyFont="1" applyBorder="1" applyAlignment="1">
      <alignment horizontal="center"/>
    </xf>
    <xf numFmtId="49" fontId="12" fillId="0" borderId="16" xfId="0" applyNumberFormat="1" applyFont="1" applyBorder="1" applyAlignment="1">
      <alignment horizontal="right" vertical="center"/>
    </xf>
    <xf numFmtId="0" fontId="12" fillId="0" borderId="4" xfId="0" applyFont="1" applyBorder="1"/>
    <xf numFmtId="0" fontId="12" fillId="0" borderId="2" xfId="0" applyFont="1" applyBorder="1" applyAlignment="1">
      <alignment vertical="center"/>
    </xf>
    <xf numFmtId="49" fontId="12" fillId="0" borderId="2" xfId="0" applyNumberFormat="1" applyFont="1" applyBorder="1"/>
    <xf numFmtId="0" fontId="12" fillId="0" borderId="2" xfId="0" applyFont="1" applyBorder="1" applyAlignment="1">
      <alignment horizontal="center"/>
    </xf>
    <xf numFmtId="49" fontId="12" fillId="0" borderId="13" xfId="0" applyNumberFormat="1" applyFont="1" applyBorder="1" applyAlignment="1">
      <alignment horizontal="left" indent="1"/>
    </xf>
    <xf numFmtId="49" fontId="12" fillId="0" borderId="9" xfId="0" applyNumberFormat="1" applyFont="1" applyBorder="1" applyAlignment="1">
      <alignment horizontal="left" vertical="center"/>
    </xf>
    <xf numFmtId="0" fontId="10" fillId="0" borderId="10" xfId="0" applyFont="1" applyBorder="1" applyAlignment="1">
      <alignment horizontal="center"/>
    </xf>
    <xf numFmtId="0" fontId="10" fillId="0" borderId="5" xfId="0" applyFont="1" applyBorder="1"/>
    <xf numFmtId="4" fontId="12" fillId="0" borderId="1" xfId="0" applyNumberFormat="1" applyFont="1" applyBorder="1" applyAlignment="1">
      <alignment vertical="center"/>
    </xf>
    <xf numFmtId="4" fontId="37" fillId="0" borderId="14" xfId="0" applyNumberFormat="1" applyFont="1" applyBorder="1" applyAlignment="1">
      <alignment vertical="center"/>
    </xf>
    <xf numFmtId="49" fontId="10" fillId="0" borderId="16" xfId="0" applyNumberFormat="1" applyFont="1" applyBorder="1" applyAlignment="1">
      <alignment horizontal="right" vertical="center"/>
    </xf>
    <xf numFmtId="49" fontId="10" fillId="0" borderId="12" xfId="0" applyNumberFormat="1" applyFont="1" applyBorder="1" applyAlignment="1">
      <alignment wrapText="1"/>
    </xf>
    <xf numFmtId="49" fontId="10" fillId="0" borderId="0" xfId="0" applyNumberFormat="1" applyFont="1" applyAlignment="1">
      <alignment horizontal="left"/>
    </xf>
    <xf numFmtId="0" fontId="12" fillId="0" borderId="11" xfId="0" applyFont="1" applyBorder="1" applyAlignment="1">
      <alignment horizontal="left" indent="1"/>
    </xf>
    <xf numFmtId="0" fontId="38" fillId="0" borderId="9" xfId="0" applyFont="1" applyBorder="1" applyAlignment="1">
      <alignment horizontal="right" vertical="center"/>
    </xf>
    <xf numFmtId="0" fontId="10" fillId="0" borderId="0" xfId="0" applyFont="1" applyAlignment="1">
      <alignment horizontal="left" wrapText="1"/>
    </xf>
    <xf numFmtId="0" fontId="10" fillId="0" borderId="4" xfId="0" applyFont="1" applyBorder="1" applyAlignment="1">
      <alignment horizontal="center"/>
    </xf>
    <xf numFmtId="49" fontId="12" fillId="0" borderId="13" xfId="0" applyNumberFormat="1" applyFont="1" applyBorder="1" applyAlignment="1">
      <alignment horizontal="right" vertical="center"/>
    </xf>
    <xf numFmtId="49" fontId="12" fillId="0" borderId="15" xfId="0" applyNumberFormat="1" applyFont="1" applyBorder="1" applyAlignment="1">
      <alignment horizontal="left" indent="1"/>
    </xf>
    <xf numFmtId="10" fontId="10" fillId="0" borderId="15" xfId="0" applyNumberFormat="1" applyFont="1" applyBorder="1" applyAlignment="1">
      <alignment horizontal="center" vertical="center"/>
    </xf>
    <xf numFmtId="49" fontId="12" fillId="0" borderId="5" xfId="0" applyNumberFormat="1" applyFont="1" applyBorder="1" applyAlignment="1">
      <alignment horizontal="right" vertical="center"/>
    </xf>
    <xf numFmtId="0" fontId="12" fillId="0" borderId="13" xfId="0" applyFont="1" applyBorder="1" applyAlignment="1">
      <alignment horizontal="left" indent="1"/>
    </xf>
    <xf numFmtId="0" fontId="10" fillId="0" borderId="13" xfId="0" applyFont="1" applyBorder="1" applyAlignment="1">
      <alignment wrapText="1"/>
    </xf>
    <xf numFmtId="0" fontId="23" fillId="0" borderId="9" xfId="0" applyFont="1" applyBorder="1" applyAlignment="1">
      <alignment vertical="center" wrapText="1"/>
    </xf>
    <xf numFmtId="4" fontId="23" fillId="0" borderId="9" xfId="0" applyNumberFormat="1" applyFont="1" applyBorder="1" applyAlignment="1">
      <alignment vertical="center" wrapText="1"/>
    </xf>
    <xf numFmtId="10" fontId="23" fillId="0" borderId="2" xfId="2" applyNumberFormat="1" applyFont="1" applyFill="1" applyBorder="1" applyAlignment="1" applyProtection="1">
      <alignment horizontal="center" vertical="center" wrapText="1"/>
    </xf>
    <xf numFmtId="0" fontId="10" fillId="0" borderId="9" xfId="0" applyFont="1" applyBorder="1" applyAlignment="1">
      <alignment vertical="center"/>
    </xf>
    <xf numFmtId="49" fontId="10" fillId="0" borderId="9" xfId="0" applyNumberFormat="1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38" fillId="0" borderId="9" xfId="0" applyFont="1" applyBorder="1" applyAlignment="1">
      <alignment horizontal="center" vertical="center" wrapText="1"/>
    </xf>
    <xf numFmtId="0" fontId="12" fillId="0" borderId="1" xfId="0" applyFont="1" applyBorder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10" fillId="0" borderId="9" xfId="0" applyFont="1" applyBorder="1" applyAlignment="1" applyProtection="1">
      <alignment horizontal="center" vertical="center"/>
      <protection locked="0"/>
    </xf>
    <xf numFmtId="49" fontId="48" fillId="0" borderId="9" xfId="0" applyNumberFormat="1" applyFont="1" applyBorder="1" applyAlignment="1">
      <alignment horizontal="center" vertical="center"/>
    </xf>
    <xf numFmtId="0" fontId="49" fillId="0" borderId="0" xfId="0" applyFont="1" applyAlignment="1">
      <alignment vertical="center" wrapText="1"/>
    </xf>
    <xf numFmtId="4" fontId="49" fillId="0" borderId="13" xfId="0" applyNumberFormat="1" applyFont="1" applyBorder="1" applyAlignment="1">
      <alignment vertical="center" wrapText="1"/>
    </xf>
    <xf numFmtId="43" fontId="10" fillId="0" borderId="0" xfId="1" applyFont="1" applyFill="1" applyAlignment="1">
      <alignment horizontal="center" vertical="center"/>
    </xf>
    <xf numFmtId="0" fontId="12" fillId="0" borderId="0" xfId="0" applyFont="1" applyAlignment="1">
      <alignment horizontal="left"/>
    </xf>
    <xf numFmtId="49" fontId="10" fillId="0" borderId="4" xfId="0" applyNumberFormat="1" applyFont="1" applyBorder="1" applyAlignment="1">
      <alignment horizontal="right" vertical="center"/>
    </xf>
    <xf numFmtId="0" fontId="12" fillId="0" borderId="4" xfId="0" applyFont="1" applyBorder="1" applyAlignment="1">
      <alignment horizontal="right"/>
    </xf>
    <xf numFmtId="4" fontId="12" fillId="0" borderId="4" xfId="0" applyNumberFormat="1" applyFont="1" applyBorder="1" applyAlignment="1">
      <alignment vertical="center"/>
    </xf>
    <xf numFmtId="0" fontId="12" fillId="0" borderId="2" xfId="0" applyFont="1" applyBorder="1" applyAlignment="1">
      <alignment horizontal="left"/>
    </xf>
    <xf numFmtId="0" fontId="12" fillId="0" borderId="2" xfId="0" applyFont="1" applyBorder="1" applyAlignment="1">
      <alignment horizontal="right"/>
    </xf>
    <xf numFmtId="0" fontId="10" fillId="0" borderId="2" xfId="0" applyFont="1" applyBorder="1" applyAlignment="1">
      <alignment horizontal="left"/>
    </xf>
    <xf numFmtId="0" fontId="10" fillId="0" borderId="2" xfId="0" applyFont="1" applyBorder="1" applyAlignment="1">
      <alignment horizontal="left" wrapText="1"/>
    </xf>
    <xf numFmtId="0" fontId="28" fillId="0" borderId="2" xfId="0" applyFont="1" applyBorder="1"/>
    <xf numFmtId="0" fontId="12" fillId="0" borderId="0" xfId="0" applyFont="1" applyAlignment="1">
      <alignment horizontal="left" vertical="center" wrapText="1" indent="1"/>
    </xf>
    <xf numFmtId="4" fontId="19" fillId="0" borderId="0" xfId="0" applyNumberFormat="1" applyFont="1" applyAlignment="1">
      <alignment horizontal="right" vertical="center"/>
    </xf>
    <xf numFmtId="49" fontId="10" fillId="0" borderId="4" xfId="0" applyNumberFormat="1" applyFont="1" applyBorder="1" applyAlignment="1">
      <alignment wrapText="1"/>
    </xf>
    <xf numFmtId="0" fontId="28" fillId="0" borderId="2" xfId="0" applyFont="1" applyBorder="1" applyAlignment="1">
      <alignment vertical="center" wrapText="1"/>
    </xf>
    <xf numFmtId="4" fontId="10" fillId="0" borderId="13" xfId="0" applyNumberFormat="1" applyFont="1" applyBorder="1" applyAlignment="1">
      <alignment horizontal="right" vertical="center"/>
    </xf>
    <xf numFmtId="0" fontId="12" fillId="0" borderId="9" xfId="0" applyFont="1" applyBorder="1" applyAlignment="1">
      <alignment horizontal="right" vertical="center"/>
    </xf>
    <xf numFmtId="4" fontId="12" fillId="0" borderId="15" xfId="0" applyNumberFormat="1" applyFont="1" applyBorder="1" applyAlignment="1">
      <alignment horizontal="center" vertical="center"/>
    </xf>
    <xf numFmtId="49" fontId="12" fillId="0" borderId="15" xfId="0" applyNumberFormat="1" applyFont="1" applyBorder="1" applyAlignment="1">
      <alignment horizontal="right" vertical="center"/>
    </xf>
    <xf numFmtId="49" fontId="10" fillId="0" borderId="13" xfId="0" applyNumberFormat="1" applyFont="1" applyBorder="1" applyAlignment="1">
      <alignment horizontal="right" vertical="center"/>
    </xf>
    <xf numFmtId="0" fontId="12" fillId="0" borderId="2" xfId="0" applyFont="1" applyBorder="1" applyAlignment="1">
      <alignment horizontal="left" indent="1"/>
    </xf>
    <xf numFmtId="49" fontId="10" fillId="0" borderId="13" xfId="0" applyNumberFormat="1" applyFont="1" applyBorder="1" applyAlignment="1">
      <alignment vertical="center"/>
    </xf>
    <xf numFmtId="49" fontId="28" fillId="0" borderId="13" xfId="0" applyNumberFormat="1" applyFont="1" applyBorder="1" applyAlignment="1">
      <alignment vertical="center" wrapText="1"/>
    </xf>
    <xf numFmtId="4" fontId="28" fillId="0" borderId="2" xfId="0" applyNumberFormat="1" applyFont="1" applyBorder="1" applyAlignment="1">
      <alignment vertical="center" wrapText="1"/>
    </xf>
    <xf numFmtId="0" fontId="10" fillId="0" borderId="13" xfId="0" applyFont="1" applyBorder="1" applyAlignment="1">
      <alignment vertical="center"/>
    </xf>
    <xf numFmtId="49" fontId="10" fillId="0" borderId="5" xfId="0" applyNumberFormat="1" applyFont="1" applyBorder="1" applyAlignment="1">
      <alignment horizontal="left" vertical="center"/>
    </xf>
    <xf numFmtId="10" fontId="12" fillId="0" borderId="0" xfId="0" applyNumberFormat="1" applyFont="1" applyAlignment="1">
      <alignment vertical="center"/>
    </xf>
    <xf numFmtId="0" fontId="10" fillId="0" borderId="25" xfId="0" applyFont="1" applyBorder="1" applyAlignment="1">
      <alignment horizontal="right" vertical="center"/>
    </xf>
    <xf numFmtId="4" fontId="52" fillId="0" borderId="0" xfId="0" applyNumberFormat="1" applyFont="1"/>
    <xf numFmtId="43" fontId="10" fillId="0" borderId="0" xfId="0" applyNumberFormat="1" applyFont="1"/>
    <xf numFmtId="4" fontId="56" fillId="0" borderId="0" xfId="7" applyNumberFormat="1" applyFont="1" applyProtection="1">
      <protection locked="0"/>
    </xf>
    <xf numFmtId="43" fontId="20" fillId="0" borderId="0" xfId="1" applyFont="1" applyProtection="1">
      <protection locked="0"/>
    </xf>
    <xf numFmtId="43" fontId="56" fillId="0" borderId="0" xfId="1" applyFont="1" applyProtection="1">
      <protection locked="0"/>
    </xf>
    <xf numFmtId="43" fontId="9" fillId="0" borderId="0" xfId="1" applyFont="1" applyProtection="1">
      <protection locked="0"/>
    </xf>
    <xf numFmtId="43" fontId="56" fillId="0" borderId="0" xfId="7" applyNumberFormat="1" applyFont="1" applyProtection="1">
      <protection locked="0"/>
    </xf>
    <xf numFmtId="0" fontId="57" fillId="0" borderId="9" xfId="0" applyFont="1" applyBorder="1" applyAlignment="1">
      <alignment horizontal="right"/>
    </xf>
    <xf numFmtId="0" fontId="57" fillId="0" borderId="0" xfId="0" applyFont="1"/>
    <xf numFmtId="4" fontId="12" fillId="0" borderId="13" xfId="0" applyNumberFormat="1" applyFont="1" applyBorder="1" applyAlignment="1">
      <alignment horizontal="center" vertical="center"/>
    </xf>
    <xf numFmtId="49" fontId="57" fillId="0" borderId="9" xfId="0" applyNumberFormat="1" applyFont="1" applyBorder="1" applyAlignment="1">
      <alignment horizontal="center"/>
    </xf>
    <xf numFmtId="49" fontId="57" fillId="0" borderId="9" xfId="0" applyNumberFormat="1" applyFont="1" applyBorder="1" applyAlignment="1">
      <alignment horizontal="right" vertical="center"/>
    </xf>
    <xf numFmtId="0" fontId="57" fillId="0" borderId="2" xfId="0" applyFont="1" applyBorder="1"/>
    <xf numFmtId="0" fontId="57" fillId="0" borderId="0" xfId="0" applyFont="1" applyAlignment="1">
      <alignment vertical="center"/>
    </xf>
    <xf numFmtId="43" fontId="57" fillId="0" borderId="0" xfId="1" applyFont="1" applyAlignment="1">
      <alignment vertical="center"/>
    </xf>
    <xf numFmtId="43" fontId="24" fillId="0" borderId="0" xfId="1" applyFont="1" applyAlignment="1">
      <alignment vertical="center"/>
    </xf>
    <xf numFmtId="43" fontId="57" fillId="0" borderId="0" xfId="0" applyNumberFormat="1" applyFont="1" applyAlignment="1">
      <alignment vertical="center"/>
    </xf>
    <xf numFmtId="49" fontId="57" fillId="0" borderId="9" xfId="0" applyNumberFormat="1" applyFont="1" applyBorder="1" applyAlignment="1">
      <alignment horizontal="right" vertical="center" wrapText="1"/>
    </xf>
    <xf numFmtId="49" fontId="57" fillId="0" borderId="0" xfId="0" applyNumberFormat="1" applyFont="1" applyAlignment="1">
      <alignment vertical="center" wrapText="1"/>
    </xf>
    <xf numFmtId="4" fontId="10" fillId="0" borderId="0" xfId="6" applyNumberFormat="1" applyFont="1" applyAlignment="1">
      <alignment horizontal="center" vertical="center" wrapText="1"/>
    </xf>
    <xf numFmtId="165" fontId="10" fillId="0" borderId="0" xfId="4" applyFont="1" applyFill="1" applyBorder="1" applyAlignment="1">
      <alignment horizontal="right" vertical="center"/>
    </xf>
    <xf numFmtId="4" fontId="39" fillId="0" borderId="13" xfId="0" applyNumberFormat="1" applyFont="1" applyBorder="1" applyAlignment="1" applyProtection="1">
      <alignment vertical="center"/>
      <protection locked="0"/>
    </xf>
    <xf numFmtId="4" fontId="28" fillId="0" borderId="0" xfId="0" applyNumberFormat="1" applyFont="1" applyAlignment="1">
      <alignment horizontal="center" vertical="center"/>
    </xf>
    <xf numFmtId="4" fontId="10" fillId="0" borderId="0" xfId="0" applyNumberFormat="1" applyFont="1" applyAlignment="1">
      <alignment horizontal="center"/>
    </xf>
    <xf numFmtId="4" fontId="57" fillId="0" borderId="0" xfId="0" applyNumberFormat="1" applyFont="1" applyAlignment="1">
      <alignment vertical="center"/>
    </xf>
    <xf numFmtId="4" fontId="10" fillId="0" borderId="0" xfId="1" applyNumberFormat="1" applyFont="1" applyAlignment="1">
      <alignment vertical="center"/>
    </xf>
    <xf numFmtId="4" fontId="24" fillId="0" borderId="0" xfId="1" applyNumberFormat="1" applyFont="1" applyAlignment="1">
      <alignment vertical="center"/>
    </xf>
    <xf numFmtId="4" fontId="57" fillId="0" borderId="0" xfId="1" applyNumberFormat="1" applyFont="1" applyAlignment="1">
      <alignment vertical="center"/>
    </xf>
    <xf numFmtId="4" fontId="8" fillId="8" borderId="1" xfId="0" applyNumberFormat="1" applyFont="1" applyFill="1" applyBorder="1" applyAlignment="1">
      <alignment horizontal="center" vertical="center"/>
    </xf>
    <xf numFmtId="4" fontId="38" fillId="0" borderId="13" xfId="0" applyNumberFormat="1" applyFont="1" applyBorder="1" applyAlignment="1">
      <alignment horizontal="right" vertical="center"/>
    </xf>
    <xf numFmtId="0" fontId="15" fillId="0" borderId="2" xfId="0" applyFont="1" applyBorder="1" applyAlignment="1">
      <alignment horizontal="right" vertical="center"/>
    </xf>
    <xf numFmtId="0" fontId="15" fillId="0" borderId="0" xfId="0" applyFont="1" applyAlignment="1">
      <alignment vertical="center"/>
    </xf>
    <xf numFmtId="49" fontId="3" fillId="0" borderId="2" xfId="0" applyNumberFormat="1" applyFont="1" applyBorder="1" applyAlignment="1">
      <alignment horizontal="right" vertical="center"/>
    </xf>
    <xf numFmtId="0" fontId="3" fillId="0" borderId="0" xfId="0" applyFont="1" applyAlignment="1">
      <alignment vertical="center"/>
    </xf>
    <xf numFmtId="0" fontId="28" fillId="0" borderId="0" xfId="0" applyFont="1"/>
    <xf numFmtId="49" fontId="10" fillId="0" borderId="16" xfId="5" applyNumberFormat="1" applyFont="1" applyBorder="1" applyAlignment="1">
      <alignment horizontal="right" vertical="center"/>
    </xf>
    <xf numFmtId="0" fontId="10" fillId="0" borderId="12" xfId="5" applyFont="1" applyBorder="1" applyAlignment="1">
      <alignment vertical="center"/>
    </xf>
    <xf numFmtId="49" fontId="10" fillId="0" borderId="9" xfId="5" applyNumberFormat="1" applyFont="1" applyBorder="1" applyAlignment="1">
      <alignment horizontal="right" vertical="center"/>
    </xf>
    <xf numFmtId="49" fontId="10" fillId="0" borderId="10" xfId="0" applyNumberFormat="1" applyFont="1" applyBorder="1" applyAlignment="1">
      <alignment horizontal="right" vertical="center"/>
    </xf>
    <xf numFmtId="49" fontId="10" fillId="0" borderId="11" xfId="0" applyNumberFormat="1" applyFont="1" applyBorder="1" applyAlignment="1">
      <alignment horizontal="left" vertical="center"/>
    </xf>
    <xf numFmtId="49" fontId="26" fillId="0" borderId="0" xfId="0" applyNumberFormat="1" applyFont="1" applyAlignment="1">
      <alignment horizontal="left" vertical="center" indent="1"/>
    </xf>
    <xf numFmtId="0" fontId="6" fillId="0" borderId="0" xfId="0" applyFont="1" applyAlignment="1">
      <alignment horizontal="center" vertical="center"/>
    </xf>
    <xf numFmtId="0" fontId="11" fillId="6" borderId="8" xfId="6" applyFont="1" applyFill="1" applyBorder="1" applyAlignment="1">
      <alignment horizontal="center" vertical="center" wrapText="1"/>
    </xf>
    <xf numFmtId="49" fontId="44" fillId="0" borderId="0" xfId="0" applyNumberFormat="1" applyFont="1" applyAlignment="1">
      <alignment horizontal="center" vertical="top"/>
    </xf>
    <xf numFmtId="0" fontId="1" fillId="0" borderId="13" xfId="5" applyBorder="1" applyAlignment="1">
      <alignment horizontal="center" vertical="center" wrapText="1"/>
    </xf>
    <xf numFmtId="0" fontId="1" fillId="0" borderId="13" xfId="5" applyBorder="1" applyAlignment="1">
      <alignment horizontal="left" vertical="center" wrapText="1"/>
    </xf>
    <xf numFmtId="0" fontId="1" fillId="0" borderId="0" xfId="5" applyAlignment="1">
      <alignment vertical="center" wrapText="1"/>
    </xf>
    <xf numFmtId="4" fontId="3" fillId="10" borderId="2" xfId="7" applyNumberFormat="1" applyFont="1" applyFill="1" applyBorder="1" applyAlignment="1">
      <alignment vertical="center"/>
    </xf>
    <xf numFmtId="10" fontId="12" fillId="0" borderId="4" xfId="0" applyNumberFormat="1" applyFont="1" applyBorder="1" applyAlignment="1">
      <alignment horizontal="center" vertical="center"/>
    </xf>
    <xf numFmtId="10" fontId="12" fillId="0" borderId="5" xfId="0" applyNumberFormat="1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10" fillId="0" borderId="0" xfId="0" applyFont="1" applyAlignment="1">
      <alignment horizontal="left" vertical="center" wrapText="1"/>
    </xf>
    <xf numFmtId="49" fontId="5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8" fillId="0" borderId="0" xfId="0" applyNumberFormat="1" applyFont="1" applyAlignment="1">
      <alignment horizontal="left" vertical="center" wrapText="1"/>
    </xf>
    <xf numFmtId="10" fontId="12" fillId="0" borderId="1" xfId="0" applyNumberFormat="1" applyFont="1" applyBorder="1" applyAlignment="1">
      <alignment horizontal="center" vertical="center"/>
    </xf>
    <xf numFmtId="49" fontId="12" fillId="0" borderId="1" xfId="0" applyNumberFormat="1" applyFont="1" applyBorder="1" applyAlignment="1">
      <alignment horizontal="center" vertical="center"/>
    </xf>
    <xf numFmtId="0" fontId="51" fillId="0" borderId="6" xfId="0" applyFont="1" applyBorder="1" applyAlignment="1">
      <alignment horizontal="center" vertical="center"/>
    </xf>
    <xf numFmtId="0" fontId="51" fillId="0" borderId="7" xfId="0" applyFont="1" applyBorder="1" applyAlignment="1">
      <alignment horizontal="center" vertical="center"/>
    </xf>
    <xf numFmtId="0" fontId="51" fillId="0" borderId="8" xfId="0" applyFont="1" applyBorder="1" applyAlignment="1">
      <alignment horizontal="center" vertical="center"/>
    </xf>
    <xf numFmtId="49" fontId="12" fillId="0" borderId="16" xfId="0" applyNumberFormat="1" applyFont="1" applyBorder="1" applyAlignment="1">
      <alignment horizontal="center" vertical="center"/>
    </xf>
    <xf numFmtId="49" fontId="12" fillId="0" borderId="15" xfId="0" applyNumberFormat="1" applyFont="1" applyBorder="1" applyAlignment="1">
      <alignment horizontal="center" vertical="center"/>
    </xf>
    <xf numFmtId="49" fontId="12" fillId="0" borderId="10" xfId="0" applyNumberFormat="1" applyFont="1" applyBorder="1" applyAlignment="1">
      <alignment horizontal="center" vertical="center"/>
    </xf>
    <xf numFmtId="49" fontId="12" fillId="0" borderId="14" xfId="0" applyNumberFormat="1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" fontId="12" fillId="0" borderId="1" xfId="0" applyNumberFormat="1" applyFont="1" applyBorder="1" applyAlignment="1">
      <alignment horizontal="center" vertical="center"/>
    </xf>
    <xf numFmtId="4" fontId="12" fillId="0" borderId="6" xfId="0" applyNumberFormat="1" applyFont="1" applyBorder="1" applyAlignment="1">
      <alignment horizontal="center" vertical="center"/>
    </xf>
    <xf numFmtId="4" fontId="12" fillId="0" borderId="4" xfId="0" applyNumberFormat="1" applyFont="1" applyBorder="1" applyAlignment="1">
      <alignment horizontal="center" vertical="center"/>
    </xf>
    <xf numFmtId="4" fontId="12" fillId="0" borderId="5" xfId="0" applyNumberFormat="1" applyFont="1" applyBorder="1" applyAlignment="1">
      <alignment horizontal="center" vertical="center"/>
    </xf>
    <xf numFmtId="49" fontId="12" fillId="0" borderId="4" xfId="0" applyNumberFormat="1" applyFont="1" applyBorder="1" applyAlignment="1">
      <alignment horizontal="center" vertical="center"/>
    </xf>
    <xf numFmtId="49" fontId="5" fillId="0" borderId="0" xfId="5" applyNumberFormat="1" applyFont="1" applyAlignment="1">
      <alignment horizontal="center"/>
    </xf>
    <xf numFmtId="0" fontId="5" fillId="0" borderId="0" xfId="5" applyFont="1" applyAlignment="1">
      <alignment horizontal="center"/>
    </xf>
    <xf numFmtId="0" fontId="8" fillId="0" borderId="0" xfId="5" applyFont="1" applyAlignment="1">
      <alignment horizontal="center"/>
    </xf>
    <xf numFmtId="0" fontId="11" fillId="6" borderId="1" xfId="6" applyFont="1" applyFill="1" applyBorder="1" applyAlignment="1">
      <alignment horizontal="center" vertical="center" wrapText="1"/>
    </xf>
    <xf numFmtId="0" fontId="12" fillId="8" borderId="1" xfId="6" applyFont="1" applyFill="1" applyBorder="1" applyAlignment="1">
      <alignment horizontal="center" vertical="center"/>
    </xf>
    <xf numFmtId="0" fontId="25" fillId="6" borderId="1" xfId="6" applyFont="1" applyFill="1" applyBorder="1" applyAlignment="1">
      <alignment horizontal="center" vertical="center" wrapText="1"/>
    </xf>
    <xf numFmtId="4" fontId="5" fillId="0" borderId="0" xfId="0" applyNumberFormat="1" applyFont="1" applyAlignment="1">
      <alignment horizontal="center" vertical="center"/>
    </xf>
    <xf numFmtId="49" fontId="58" fillId="0" borderId="0" xfId="10" applyNumberFormat="1" applyAlignment="1">
      <alignment horizontal="center"/>
    </xf>
    <xf numFmtId="0" fontId="11" fillId="6" borderId="8" xfId="6" applyFont="1" applyFill="1" applyBorder="1" applyAlignment="1">
      <alignment horizontal="center" vertical="center" wrapText="1"/>
    </xf>
    <xf numFmtId="0" fontId="12" fillId="8" borderId="8" xfId="6" applyFont="1" applyFill="1" applyBorder="1" applyAlignment="1">
      <alignment horizontal="center" vertical="center"/>
    </xf>
    <xf numFmtId="0" fontId="5" fillId="0" borderId="0" xfId="7" applyFont="1" applyAlignment="1">
      <alignment horizontal="center" vertical="center"/>
    </xf>
    <xf numFmtId="0" fontId="2" fillId="0" borderId="0" xfId="6" applyFont="1" applyAlignment="1">
      <alignment horizontal="center" vertical="center"/>
    </xf>
    <xf numFmtId="0" fontId="11" fillId="6" borderId="1" xfId="6" applyFont="1" applyFill="1" applyBorder="1" applyAlignment="1">
      <alignment horizontal="center" vertical="center"/>
    </xf>
    <xf numFmtId="0" fontId="8" fillId="8" borderId="1" xfId="6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1" fillId="6" borderId="6" xfId="6" applyFont="1" applyFill="1" applyBorder="1" applyAlignment="1">
      <alignment horizontal="center" vertical="center" wrapText="1"/>
    </xf>
    <xf numFmtId="4" fontId="8" fillId="8" borderId="6" xfId="0" applyNumberFormat="1" applyFont="1" applyFill="1" applyBorder="1" applyAlignment="1">
      <alignment horizontal="center" vertical="center" wrapText="1"/>
    </xf>
    <xf numFmtId="4" fontId="8" fillId="8" borderId="7" xfId="0" applyNumberFormat="1" applyFont="1" applyFill="1" applyBorder="1" applyAlignment="1">
      <alignment horizontal="center" vertical="center" wrapText="1"/>
    </xf>
    <xf numFmtId="4" fontId="8" fillId="8" borderId="8" xfId="0" applyNumberFormat="1" applyFont="1" applyFill="1" applyBorder="1" applyAlignment="1">
      <alignment horizontal="center" vertical="center" wrapText="1"/>
    </xf>
    <xf numFmtId="0" fontId="17" fillId="0" borderId="0" xfId="7" applyFont="1" applyAlignment="1">
      <alignment horizontal="center"/>
    </xf>
    <xf numFmtId="49" fontId="18" fillId="6" borderId="16" xfId="7" applyNumberFormat="1" applyFont="1" applyFill="1" applyBorder="1" applyAlignment="1">
      <alignment horizontal="center" vertical="center"/>
    </xf>
    <xf numFmtId="49" fontId="18" fillId="6" borderId="12" xfId="7" applyNumberFormat="1" applyFont="1" applyFill="1" applyBorder="1" applyAlignment="1">
      <alignment horizontal="center" vertical="center"/>
    </xf>
    <xf numFmtId="49" fontId="18" fillId="6" borderId="15" xfId="7" applyNumberFormat="1" applyFont="1" applyFill="1" applyBorder="1" applyAlignment="1">
      <alignment horizontal="center" vertical="center"/>
    </xf>
    <xf numFmtId="0" fontId="18" fillId="6" borderId="9" xfId="7" applyFont="1" applyFill="1" applyBorder="1" applyAlignment="1">
      <alignment horizontal="center" vertical="center"/>
    </xf>
    <xf numFmtId="0" fontId="18" fillId="6" borderId="0" xfId="7" applyFont="1" applyFill="1" applyAlignment="1">
      <alignment horizontal="center" vertical="center"/>
    </xf>
    <xf numFmtId="0" fontId="18" fillId="6" borderId="13" xfId="7" applyFont="1" applyFill="1" applyBorder="1" applyAlignment="1">
      <alignment horizontal="center" vertical="center"/>
    </xf>
    <xf numFmtId="0" fontId="8" fillId="0" borderId="1" xfId="7" applyFont="1" applyBorder="1" applyAlignment="1">
      <alignment horizontal="center" vertical="center"/>
    </xf>
    <xf numFmtId="0" fontId="8" fillId="0" borderId="6" xfId="7" applyFont="1" applyBorder="1" applyAlignment="1">
      <alignment horizontal="center" vertical="center"/>
    </xf>
    <xf numFmtId="0" fontId="8" fillId="0" borderId="8" xfId="7" applyFont="1" applyBorder="1" applyAlignment="1">
      <alignment horizontal="center" vertical="center"/>
    </xf>
    <xf numFmtId="0" fontId="19" fillId="8" borderId="4" xfId="7" applyFont="1" applyFill="1" applyBorder="1" applyAlignment="1">
      <alignment horizontal="center" vertical="center" wrapText="1"/>
    </xf>
    <xf numFmtId="0" fontId="19" fillId="8" borderId="5" xfId="7" applyFont="1" applyFill="1" applyBorder="1" applyAlignment="1">
      <alignment horizontal="center" vertical="center" wrapText="1"/>
    </xf>
    <xf numFmtId="0" fontId="12" fillId="8" borderId="4" xfId="7" applyFont="1" applyFill="1" applyBorder="1" applyAlignment="1">
      <alignment horizontal="center" vertical="center"/>
    </xf>
    <xf numFmtId="0" fontId="12" fillId="8" borderId="5" xfId="7" applyFont="1" applyFill="1" applyBorder="1" applyAlignment="1">
      <alignment horizontal="center" vertical="center"/>
    </xf>
    <xf numFmtId="4" fontId="12" fillId="8" borderId="4" xfId="7" applyNumberFormat="1" applyFont="1" applyFill="1" applyBorder="1" applyAlignment="1">
      <alignment horizontal="center" vertical="center"/>
    </xf>
    <xf numFmtId="4" fontId="12" fillId="8" borderId="5" xfId="7" applyNumberFormat="1" applyFont="1" applyFill="1" applyBorder="1" applyAlignment="1">
      <alignment horizontal="center" vertical="center"/>
    </xf>
    <xf numFmtId="2" fontId="5" fillId="0" borderId="0" xfId="6" applyNumberFormat="1" applyFont="1" applyAlignment="1">
      <alignment horizontal="center" vertical="center"/>
    </xf>
    <xf numFmtId="0" fontId="5" fillId="0" borderId="0" xfId="6" applyFont="1" applyAlignment="1">
      <alignment horizontal="center" vertical="center"/>
    </xf>
    <xf numFmtId="2" fontId="6" fillId="0" borderId="0" xfId="6" applyNumberFormat="1" applyFont="1" applyAlignment="1">
      <alignment horizontal="center" vertical="center"/>
    </xf>
    <xf numFmtId="0" fontId="6" fillId="0" borderId="0" xfId="6" applyFont="1" applyAlignment="1">
      <alignment horizontal="center" vertical="center"/>
    </xf>
    <xf numFmtId="0" fontId="3" fillId="0" borderId="4" xfId="6" applyFont="1" applyBorder="1" applyAlignment="1">
      <alignment horizontal="left" vertical="center" wrapText="1"/>
    </xf>
    <xf numFmtId="0" fontId="3" fillId="0" borderId="2" xfId="6" applyFont="1" applyBorder="1" applyAlignment="1">
      <alignment horizontal="left" vertical="center" wrapText="1"/>
    </xf>
    <xf numFmtId="0" fontId="3" fillId="0" borderId="5" xfId="6" applyFont="1" applyBorder="1" applyAlignment="1">
      <alignment horizontal="left" vertical="center" wrapText="1"/>
    </xf>
    <xf numFmtId="49" fontId="10" fillId="0" borderId="9" xfId="0" applyNumberFormat="1" applyFont="1" applyFill="1" applyBorder="1" applyAlignment="1">
      <alignment horizontal="center"/>
    </xf>
    <xf numFmtId="49" fontId="10" fillId="0" borderId="9" xfId="0" applyNumberFormat="1" applyFont="1" applyFill="1" applyBorder="1" applyAlignment="1">
      <alignment horizontal="right" vertical="center"/>
    </xf>
    <xf numFmtId="49" fontId="10" fillId="0" borderId="2" xfId="0" applyNumberFormat="1" applyFont="1" applyFill="1" applyBorder="1" applyAlignment="1">
      <alignment wrapText="1"/>
    </xf>
    <xf numFmtId="4" fontId="10" fillId="0" borderId="2" xfId="0" applyNumberFormat="1" applyFont="1" applyFill="1" applyBorder="1" applyAlignment="1">
      <alignment vertical="center"/>
    </xf>
    <xf numFmtId="10" fontId="12" fillId="0" borderId="2" xfId="0" applyNumberFormat="1" applyFont="1" applyFill="1" applyBorder="1" applyAlignment="1">
      <alignment horizontal="center" vertical="center"/>
    </xf>
    <xf numFmtId="0" fontId="10" fillId="0" borderId="0" xfId="0" applyFont="1" applyFill="1"/>
    <xf numFmtId="0" fontId="28" fillId="0" borderId="9" xfId="0" applyFont="1" applyFill="1" applyBorder="1" applyAlignment="1">
      <alignment horizontal="center"/>
    </xf>
    <xf numFmtId="0" fontId="28" fillId="0" borderId="9" xfId="0" applyFont="1" applyFill="1" applyBorder="1" applyAlignment="1">
      <alignment horizontal="right" vertical="center"/>
    </xf>
    <xf numFmtId="0" fontId="28" fillId="0" borderId="2" xfId="0" applyFont="1" applyFill="1" applyBorder="1" applyAlignment="1">
      <alignment wrapText="1"/>
    </xf>
    <xf numFmtId="4" fontId="28" fillId="0" borderId="2" xfId="0" applyNumberFormat="1" applyFont="1" applyFill="1" applyBorder="1" applyAlignment="1">
      <alignment vertical="center"/>
    </xf>
    <xf numFmtId="10" fontId="10" fillId="0" borderId="2" xfId="0" applyNumberFormat="1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/>
    </xf>
    <xf numFmtId="0" fontId="12" fillId="0" borderId="7" xfId="0" applyFont="1" applyFill="1" applyBorder="1" applyAlignment="1">
      <alignment horizontal="center" vertical="center"/>
    </xf>
    <xf numFmtId="0" fontId="12" fillId="0" borderId="8" xfId="0" applyFont="1" applyFill="1" applyBorder="1" applyAlignment="1">
      <alignment horizontal="center" vertical="center"/>
    </xf>
    <xf numFmtId="4" fontId="12" fillId="0" borderId="1" xfId="0" applyNumberFormat="1" applyFont="1" applyFill="1" applyBorder="1" applyAlignment="1">
      <alignment vertical="center"/>
    </xf>
    <xf numFmtId="10" fontId="12" fillId="0" borderId="1" xfId="0" applyNumberFormat="1" applyFont="1" applyFill="1" applyBorder="1" applyAlignment="1">
      <alignment horizontal="center" vertical="center"/>
    </xf>
  </cellXfs>
  <cellStyles count="11">
    <cellStyle name="Euro" xfId="3" xr:uid="{00000000-0005-0000-0000-000031000000}"/>
    <cellStyle name="Hipervínculo" xfId="10" builtinId="8"/>
    <cellStyle name="Millares" xfId="1" builtinId="3"/>
    <cellStyle name="Millares 2" xfId="4" xr:uid="{00000000-0005-0000-0000-000032000000}"/>
    <cellStyle name="Normal" xfId="0" builtinId="0"/>
    <cellStyle name="Normal 2" xfId="5" xr:uid="{00000000-0005-0000-0000-000033000000}"/>
    <cellStyle name="Normal 2 2" xfId="6" xr:uid="{00000000-0005-0000-0000-000034000000}"/>
    <cellStyle name="Normal 3" xfId="7" xr:uid="{00000000-0005-0000-0000-000035000000}"/>
    <cellStyle name="Normal 4" xfId="8" xr:uid="{00000000-0005-0000-0000-000036000000}"/>
    <cellStyle name="Porcentaje" xfId="2" builtinId="5"/>
    <cellStyle name="Porcentaje 2" xfId="9" xr:uid="{00000000-0005-0000-0000-000037000000}"/>
  </cellStyles>
  <dxfs count="0"/>
  <tableStyles count="0" defaultTableStyle="TableStyleMedium9" defaultPivotStyle="PivotStyleLight16"/>
  <colors>
    <mruColors>
      <color rgb="FFFFCC99"/>
      <color rgb="FFCCFFFF"/>
      <color rgb="FF99CCFF"/>
      <color rgb="FFC4D79B"/>
      <color rgb="FF66CCFF"/>
      <color rgb="FF66FFFF"/>
      <color rgb="FF00FF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989965</xdr:colOff>
      <xdr:row>38</xdr:row>
      <xdr:rowOff>98638</xdr:rowOff>
    </xdr:from>
    <xdr:to>
      <xdr:col>2</xdr:col>
      <xdr:colOff>2761615</xdr:colOff>
      <xdr:row>48</xdr:row>
      <xdr:rowOff>146262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2037715" y="5951221"/>
          <a:ext cx="1771650" cy="15292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/>
  </sheetPr>
  <dimension ref="A3:L2457"/>
  <sheetViews>
    <sheetView showGridLines="0" tabSelected="1" zoomScaleNormal="100" zoomScaleSheetLayoutView="90" workbookViewId="0">
      <selection activeCell="K14" sqref="K14"/>
    </sheetView>
  </sheetViews>
  <sheetFormatPr baseColWidth="10" defaultColWidth="11.44140625" defaultRowHeight="11.25" customHeight="1"/>
  <cols>
    <col min="1" max="1" width="5.33203125" style="331" customWidth="1"/>
    <col min="2" max="2" width="10" style="312" customWidth="1"/>
    <col min="3" max="3" width="47.109375" style="323" customWidth="1"/>
    <col min="4" max="4" width="12.77734375" style="69" customWidth="1"/>
    <col min="5" max="5" width="14.33203125" style="543" customWidth="1"/>
    <col min="6" max="6" width="11.109375" style="323" customWidth="1"/>
    <col min="7" max="7" width="11.6640625" style="333" customWidth="1"/>
    <col min="8" max="8" width="13.6640625" style="323" customWidth="1"/>
    <col min="9" max="9" width="13.21875" style="323" customWidth="1"/>
    <col min="10" max="16384" width="11.44140625" style="323"/>
  </cols>
  <sheetData>
    <row r="3" spans="1:7" ht="11.25" customHeight="1">
      <c r="A3" s="544"/>
      <c r="B3" s="545"/>
      <c r="C3" s="546"/>
      <c r="D3" s="547"/>
      <c r="E3" s="548"/>
    </row>
    <row r="4" spans="1:7" ht="10.199999999999999">
      <c r="A4" s="549"/>
      <c r="C4" s="68"/>
      <c r="E4" s="550"/>
    </row>
    <row r="5" spans="1:7" ht="15.6">
      <c r="A5" s="788" t="s">
        <v>0</v>
      </c>
      <c r="B5" s="789"/>
      <c r="C5" s="789"/>
      <c r="D5" s="789"/>
      <c r="E5" s="790"/>
    </row>
    <row r="6" spans="1:7" ht="11.25" customHeight="1">
      <c r="A6" s="549"/>
      <c r="C6" s="68"/>
      <c r="E6" s="550"/>
    </row>
    <row r="7" spans="1:7" ht="11.25" customHeight="1">
      <c r="A7" s="549"/>
      <c r="C7" s="68"/>
      <c r="E7" s="551" t="s">
        <v>1</v>
      </c>
    </row>
    <row r="8" spans="1:7" ht="11.25" customHeight="1">
      <c r="A8" s="549"/>
      <c r="C8" s="68"/>
      <c r="E8" s="552"/>
    </row>
    <row r="9" spans="1:7" ht="11.25" customHeight="1">
      <c r="A9" s="549"/>
      <c r="B9" s="68" t="s">
        <v>2</v>
      </c>
      <c r="C9" s="68"/>
      <c r="E9" s="553" t="s">
        <v>3</v>
      </c>
    </row>
    <row r="10" spans="1:7" ht="11.25" customHeight="1">
      <c r="A10" s="549"/>
      <c r="B10" s="68"/>
      <c r="C10" s="68"/>
      <c r="E10" s="552"/>
    </row>
    <row r="11" spans="1:7" ht="11.25" customHeight="1">
      <c r="A11" s="549"/>
      <c r="B11" s="68" t="s">
        <v>4</v>
      </c>
      <c r="C11" s="68"/>
      <c r="E11" s="553" t="s">
        <v>451</v>
      </c>
    </row>
    <row r="12" spans="1:7" ht="11.25" customHeight="1">
      <c r="A12" s="549"/>
      <c r="B12" s="68"/>
      <c r="C12" s="68"/>
      <c r="E12" s="552"/>
    </row>
    <row r="13" spans="1:7" ht="11.25" customHeight="1">
      <c r="A13" s="549"/>
      <c r="B13" s="68" t="s">
        <v>6</v>
      </c>
      <c r="C13" s="68"/>
      <c r="E13" s="553" t="s">
        <v>512</v>
      </c>
    </row>
    <row r="14" spans="1:7" ht="11.25" customHeight="1">
      <c r="A14" s="549"/>
      <c r="B14" s="68"/>
      <c r="C14" s="68"/>
      <c r="E14" s="552"/>
    </row>
    <row r="15" spans="1:7" ht="11.25" customHeight="1">
      <c r="A15" s="549"/>
      <c r="B15" s="68" t="s">
        <v>7</v>
      </c>
      <c r="C15" s="68"/>
      <c r="E15" s="553" t="s">
        <v>5</v>
      </c>
      <c r="G15" s="554"/>
    </row>
    <row r="16" spans="1:7" ht="11.25" customHeight="1">
      <c r="A16" s="549"/>
      <c r="B16" s="68"/>
      <c r="C16" s="68"/>
      <c r="E16" s="552"/>
      <c r="G16" s="554"/>
    </row>
    <row r="17" spans="1:7" ht="11.25" customHeight="1">
      <c r="A17" s="549"/>
      <c r="B17" s="68" t="s">
        <v>8</v>
      </c>
      <c r="C17" s="68"/>
      <c r="E17" s="553" t="s">
        <v>841</v>
      </c>
      <c r="G17" s="554"/>
    </row>
    <row r="18" spans="1:7" ht="11.25" customHeight="1">
      <c r="A18" s="549"/>
      <c r="B18" s="68"/>
      <c r="C18" s="68"/>
      <c r="E18" s="552"/>
      <c r="G18" s="554"/>
    </row>
    <row r="19" spans="1:7" ht="11.25" customHeight="1">
      <c r="A19" s="549"/>
      <c r="B19" s="68" t="s">
        <v>9</v>
      </c>
      <c r="C19" s="68"/>
      <c r="E19" s="553" t="s">
        <v>828</v>
      </c>
      <c r="G19" s="554"/>
    </row>
    <row r="20" spans="1:7" ht="11.25" customHeight="1">
      <c r="A20" s="549"/>
      <c r="B20" s="68"/>
      <c r="C20" s="68"/>
      <c r="E20" s="552"/>
      <c r="G20" s="554"/>
    </row>
    <row r="21" spans="1:7" ht="19.5" customHeight="1">
      <c r="A21" s="549"/>
      <c r="B21" s="791" t="s">
        <v>10</v>
      </c>
      <c r="C21" s="791"/>
      <c r="E21" s="553" t="s">
        <v>794</v>
      </c>
      <c r="G21" s="554"/>
    </row>
    <row r="22" spans="1:7" ht="11.25" customHeight="1">
      <c r="A22" s="549"/>
      <c r="B22" s="68"/>
      <c r="C22" s="68"/>
      <c r="E22" s="553"/>
      <c r="G22" s="554"/>
    </row>
    <row r="23" spans="1:7" ht="19.5" customHeight="1">
      <c r="A23" s="549"/>
      <c r="B23" s="791" t="s">
        <v>11</v>
      </c>
      <c r="C23" s="791"/>
      <c r="E23" s="553" t="s">
        <v>842</v>
      </c>
      <c r="G23" s="554"/>
    </row>
    <row r="24" spans="1:7" ht="11.25" customHeight="1">
      <c r="A24" s="549"/>
      <c r="B24" s="68"/>
      <c r="C24" s="68"/>
      <c r="E24" s="553"/>
      <c r="G24" s="554"/>
    </row>
    <row r="25" spans="1:7" ht="11.25" hidden="1" customHeight="1">
      <c r="A25" s="549"/>
      <c r="B25" s="68" t="s">
        <v>12</v>
      </c>
      <c r="C25" s="68"/>
      <c r="E25" s="553" t="s">
        <v>24</v>
      </c>
      <c r="G25" s="554"/>
    </row>
    <row r="26" spans="1:7" ht="11.25" hidden="1" customHeight="1">
      <c r="A26" s="549"/>
      <c r="B26" s="68"/>
      <c r="C26" s="68"/>
      <c r="E26" s="553"/>
      <c r="G26" s="554"/>
    </row>
    <row r="27" spans="1:7" ht="11.25" customHeight="1">
      <c r="A27" s="549"/>
      <c r="B27" s="68" t="s">
        <v>13</v>
      </c>
      <c r="C27" s="68"/>
      <c r="E27" s="553" t="s">
        <v>829</v>
      </c>
    </row>
    <row r="28" spans="1:7" ht="11.25" customHeight="1">
      <c r="A28" s="549"/>
      <c r="B28" s="68"/>
      <c r="C28" s="68"/>
      <c r="E28" s="553"/>
    </row>
    <row r="29" spans="1:7" ht="11.25" customHeight="1">
      <c r="A29" s="549"/>
      <c r="B29" s="68"/>
      <c r="C29" s="68"/>
      <c r="E29" s="553"/>
    </row>
    <row r="30" spans="1:7" ht="11.25" customHeight="1">
      <c r="A30" s="549"/>
      <c r="B30" s="68"/>
      <c r="C30" s="68"/>
      <c r="E30" s="552"/>
    </row>
    <row r="31" spans="1:7" ht="11.25" customHeight="1">
      <c r="A31" s="549"/>
      <c r="B31" s="68" t="s">
        <v>14</v>
      </c>
      <c r="C31" s="68"/>
      <c r="E31" s="553"/>
    </row>
    <row r="32" spans="1:7" ht="11.25" customHeight="1">
      <c r="A32" s="549"/>
      <c r="B32" s="464"/>
      <c r="C32" s="464" t="s">
        <v>15</v>
      </c>
      <c r="E32" s="553"/>
    </row>
    <row r="33" spans="1:5" ht="11.25" customHeight="1">
      <c r="A33" s="555"/>
      <c r="B33" s="464"/>
      <c r="E33" s="553"/>
    </row>
    <row r="34" spans="1:5" ht="11.25" customHeight="1">
      <c r="A34" s="555"/>
      <c r="C34" s="556"/>
      <c r="E34" s="553"/>
    </row>
    <row r="35" spans="1:5" ht="11.25" customHeight="1">
      <c r="A35" s="557"/>
      <c r="B35" s="558"/>
      <c r="C35" s="559"/>
      <c r="D35" s="560"/>
      <c r="E35" s="561"/>
    </row>
    <row r="36" spans="1:5" ht="11.25" customHeight="1">
      <c r="E36" s="340"/>
    </row>
    <row r="37" spans="1:5" ht="11.25" customHeight="1">
      <c r="E37" s="340"/>
    </row>
    <row r="38" spans="1:5" ht="11.25" customHeight="1">
      <c r="E38" s="340"/>
    </row>
    <row r="39" spans="1:5" ht="11.25" customHeight="1">
      <c r="E39" s="340"/>
    </row>
    <row r="40" spans="1:5" ht="11.25" customHeight="1">
      <c r="E40" s="340"/>
    </row>
    <row r="41" spans="1:5" ht="11.25" customHeight="1">
      <c r="E41" s="340"/>
    </row>
    <row r="42" spans="1:5" ht="11.25" customHeight="1">
      <c r="E42" s="340"/>
    </row>
    <row r="43" spans="1:5" ht="11.25" customHeight="1">
      <c r="E43" s="340"/>
    </row>
    <row r="44" spans="1:5" ht="11.25" customHeight="1">
      <c r="E44" s="340"/>
    </row>
    <row r="45" spans="1:5" ht="11.25" customHeight="1">
      <c r="E45" s="340"/>
    </row>
    <row r="46" spans="1:5" ht="11.25" customHeight="1">
      <c r="E46" s="340"/>
    </row>
    <row r="47" spans="1:5" ht="11.25" customHeight="1">
      <c r="E47" s="340"/>
    </row>
    <row r="48" spans="1:5" ht="11.25" customHeight="1">
      <c r="E48" s="340"/>
    </row>
    <row r="49" spans="5:5" ht="11.25" customHeight="1">
      <c r="E49" s="340"/>
    </row>
    <row r="50" spans="5:5" ht="11.25" customHeight="1">
      <c r="E50" s="340"/>
    </row>
    <row r="51" spans="5:5" ht="11.25" customHeight="1">
      <c r="E51" s="340"/>
    </row>
    <row r="52" spans="5:5" ht="11.25" customHeight="1">
      <c r="E52" s="340"/>
    </row>
    <row r="53" spans="5:5" ht="11.25" customHeight="1">
      <c r="E53" s="340"/>
    </row>
    <row r="54" spans="5:5" ht="11.25" customHeight="1">
      <c r="E54" s="340"/>
    </row>
    <row r="55" spans="5:5" ht="11.25" customHeight="1">
      <c r="E55" s="340"/>
    </row>
    <row r="56" spans="5:5" ht="11.25" customHeight="1">
      <c r="E56" s="340"/>
    </row>
    <row r="57" spans="5:5" ht="11.25" customHeight="1">
      <c r="E57" s="340"/>
    </row>
    <row r="58" spans="5:5" ht="11.25" customHeight="1">
      <c r="E58" s="340"/>
    </row>
    <row r="59" spans="5:5" ht="11.25" customHeight="1">
      <c r="E59" s="340"/>
    </row>
    <row r="60" spans="5:5" ht="11.25" customHeight="1">
      <c r="E60" s="340"/>
    </row>
    <row r="61" spans="5:5" ht="11.25" customHeight="1">
      <c r="E61" s="340"/>
    </row>
    <row r="62" spans="5:5" ht="11.25" customHeight="1">
      <c r="E62" s="340"/>
    </row>
    <row r="63" spans="5:5" ht="11.25" customHeight="1">
      <c r="E63" s="340"/>
    </row>
    <row r="64" spans="5:5" ht="11.25" customHeight="1">
      <c r="E64" s="340"/>
    </row>
    <row r="65" spans="1:7" ht="11.25" customHeight="1">
      <c r="E65" s="340"/>
    </row>
    <row r="66" spans="1:7" ht="15.6">
      <c r="A66" s="789" t="s">
        <v>16</v>
      </c>
      <c r="B66" s="789"/>
      <c r="C66" s="789"/>
      <c r="D66" s="789"/>
      <c r="E66" s="789"/>
    </row>
    <row r="67" spans="1:7" ht="16.2" customHeight="1"/>
    <row r="68" spans="1:7" s="361" customFormat="1" ht="15.6">
      <c r="A68" s="792" t="s">
        <v>830</v>
      </c>
      <c r="B68" s="792"/>
      <c r="C68" s="792"/>
      <c r="D68" s="792"/>
      <c r="E68" s="792"/>
      <c r="G68" s="324"/>
    </row>
    <row r="69" spans="1:7" s="361" customFormat="1" ht="11.25" customHeight="1">
      <c r="A69" s="320"/>
      <c r="B69" s="357"/>
      <c r="C69" s="320"/>
      <c r="D69" s="357"/>
      <c r="E69" s="357"/>
      <c r="G69" s="324"/>
    </row>
    <row r="70" spans="1:7" s="361" customFormat="1" ht="11.25" customHeight="1">
      <c r="A70" s="320"/>
      <c r="B70" s="357"/>
      <c r="C70" s="320"/>
      <c r="D70" s="357"/>
      <c r="E70" s="357"/>
      <c r="G70" s="324"/>
    </row>
    <row r="71" spans="1:7" ht="11.25" customHeight="1">
      <c r="A71" s="793" t="s">
        <v>17</v>
      </c>
      <c r="B71" s="793"/>
      <c r="C71" s="793"/>
      <c r="D71" s="793"/>
      <c r="E71" s="793"/>
    </row>
    <row r="72" spans="1:7" ht="11.25" customHeight="1">
      <c r="B72" s="317"/>
      <c r="C72" s="346"/>
      <c r="D72" s="317"/>
      <c r="E72" s="317"/>
    </row>
    <row r="73" spans="1:7" ht="11.25" customHeight="1">
      <c r="B73" s="317"/>
      <c r="C73" s="346"/>
      <c r="D73" s="317"/>
      <c r="E73" s="317"/>
    </row>
    <row r="74" spans="1:7" ht="11.25" customHeight="1">
      <c r="B74" s="317"/>
      <c r="C74" s="346"/>
      <c r="D74" s="317"/>
      <c r="E74" s="317"/>
    </row>
    <row r="75" spans="1:7" ht="11.25" customHeight="1">
      <c r="A75" s="794" t="s">
        <v>18</v>
      </c>
      <c r="B75" s="794"/>
      <c r="C75" s="794"/>
    </row>
    <row r="76" spans="1:7" ht="11.25" customHeight="1">
      <c r="A76" s="373"/>
      <c r="B76" s="318"/>
      <c r="C76" s="318"/>
    </row>
    <row r="77" spans="1:7" ht="13.8" customHeight="1"/>
    <row r="78" spans="1:7" ht="11.25" customHeight="1">
      <c r="A78" s="796" t="s">
        <v>19</v>
      </c>
      <c r="B78" s="796"/>
      <c r="C78" s="810" t="s">
        <v>20</v>
      </c>
      <c r="D78" s="811" t="s">
        <v>21</v>
      </c>
      <c r="E78" s="795" t="s">
        <v>22</v>
      </c>
    </row>
    <row r="79" spans="1:7" ht="11.25" customHeight="1">
      <c r="A79" s="796"/>
      <c r="B79" s="796"/>
      <c r="C79" s="810"/>
      <c r="D79" s="811"/>
      <c r="E79" s="795"/>
    </row>
    <row r="80" spans="1:7" ht="11.25" customHeight="1">
      <c r="A80" s="564"/>
      <c r="B80" s="565"/>
      <c r="C80" s="361"/>
      <c r="D80" s="566"/>
      <c r="E80" s="567"/>
    </row>
    <row r="81" spans="1:5" ht="11.25" hidden="1" customHeight="1">
      <c r="A81" s="568" t="s">
        <v>23</v>
      </c>
      <c r="B81" s="289" t="s">
        <v>24</v>
      </c>
      <c r="C81" s="322" t="s">
        <v>25</v>
      </c>
      <c r="D81" s="89">
        <f>+D83+D92+D97+D101+D88</f>
        <v>0</v>
      </c>
      <c r="E81" s="569">
        <f>+D81/$D$209</f>
        <v>0</v>
      </c>
    </row>
    <row r="82" spans="1:5" ht="11.25" hidden="1" customHeight="1">
      <c r="A82" s="568"/>
      <c r="B82" s="289"/>
      <c r="C82" s="325"/>
      <c r="D82" s="89"/>
      <c r="E82" s="569"/>
    </row>
    <row r="83" spans="1:5" ht="10.199999999999999" hidden="1">
      <c r="A83" s="570" t="s">
        <v>26</v>
      </c>
      <c r="B83" s="299" t="s">
        <v>27</v>
      </c>
      <c r="C83" s="328" t="s">
        <v>28</v>
      </c>
      <c r="D83" s="571">
        <f>SUM(D84:D86)</f>
        <v>0</v>
      </c>
      <c r="E83" s="569">
        <f>+D83/$D$209</f>
        <v>0</v>
      </c>
    </row>
    <row r="84" spans="1:5" ht="10.8" hidden="1" customHeight="1">
      <c r="A84" s="530" t="s">
        <v>26</v>
      </c>
      <c r="B84" s="90" t="s">
        <v>29</v>
      </c>
      <c r="C84" s="323" t="s">
        <v>30</v>
      </c>
      <c r="D84" s="81">
        <f>+'Detalle Prog I'!C12</f>
        <v>0</v>
      </c>
      <c r="E84" s="572">
        <f>+D84/$D$209</f>
        <v>0</v>
      </c>
    </row>
    <row r="85" spans="1:5" ht="10.8" hidden="1" customHeight="1">
      <c r="A85" s="530" t="s">
        <v>26</v>
      </c>
      <c r="B85" s="90" t="s">
        <v>31</v>
      </c>
      <c r="C85" s="323" t="s">
        <v>32</v>
      </c>
      <c r="D85" s="81">
        <f>+'Detalle Prog I'!C13</f>
        <v>0</v>
      </c>
      <c r="E85" s="572">
        <f>+D85/$D$209</f>
        <v>0</v>
      </c>
    </row>
    <row r="86" spans="1:5" ht="10.8" hidden="1" customHeight="1">
      <c r="A86" s="530" t="s">
        <v>26</v>
      </c>
      <c r="B86" s="90" t="s">
        <v>33</v>
      </c>
      <c r="C86" s="323" t="s">
        <v>34</v>
      </c>
      <c r="D86" s="81">
        <f>+'Detalle Prog I'!C14</f>
        <v>0</v>
      </c>
      <c r="E86" s="572">
        <f>+D86/$D$209</f>
        <v>0</v>
      </c>
    </row>
    <row r="87" spans="1:5" ht="11.25" hidden="1" customHeight="1">
      <c r="A87" s="530"/>
      <c r="B87" s="90"/>
      <c r="D87" s="81"/>
      <c r="E87" s="572"/>
    </row>
    <row r="88" spans="1:5" ht="11.25" hidden="1" customHeight="1">
      <c r="A88" s="533" t="s">
        <v>26</v>
      </c>
      <c r="B88" s="573" t="s">
        <v>35</v>
      </c>
      <c r="C88" s="534" t="s">
        <v>36</v>
      </c>
      <c r="D88" s="571">
        <f>SUM(D89:D90)</f>
        <v>0</v>
      </c>
      <c r="E88" s="569">
        <f>+D88/D209</f>
        <v>0</v>
      </c>
    </row>
    <row r="89" spans="1:5" ht="11.25" hidden="1" customHeight="1">
      <c r="A89" s="525" t="s">
        <v>26</v>
      </c>
      <c r="B89" s="425" t="s">
        <v>37</v>
      </c>
      <c r="C89" s="292" t="s">
        <v>38</v>
      </c>
      <c r="D89" s="81">
        <f>+'Detalle Prog I'!C18</f>
        <v>0</v>
      </c>
      <c r="E89" s="572">
        <f>+D89/D209</f>
        <v>0</v>
      </c>
    </row>
    <row r="90" spans="1:5" ht="11.25" hidden="1" customHeight="1">
      <c r="A90" s="525" t="s">
        <v>26</v>
      </c>
      <c r="B90" s="425" t="s">
        <v>39</v>
      </c>
      <c r="C90" s="292" t="s">
        <v>40</v>
      </c>
      <c r="D90" s="81">
        <f>+'Detalle Prog I'!C20</f>
        <v>0</v>
      </c>
      <c r="E90" s="572">
        <f>+D90/D209</f>
        <v>0</v>
      </c>
    </row>
    <row r="91" spans="1:5" ht="11.25" hidden="1" customHeight="1">
      <c r="A91" s="530"/>
      <c r="B91" s="90"/>
      <c r="D91" s="81"/>
      <c r="E91" s="572"/>
    </row>
    <row r="92" spans="1:5" ht="11.25" hidden="1" customHeight="1">
      <c r="A92" s="570" t="s">
        <v>26</v>
      </c>
      <c r="B92" s="299" t="s">
        <v>41</v>
      </c>
      <c r="C92" s="328" t="s">
        <v>42</v>
      </c>
      <c r="D92" s="571">
        <f>SUM(D93:D95)</f>
        <v>0</v>
      </c>
      <c r="E92" s="569">
        <f>+D92/$D$209</f>
        <v>0</v>
      </c>
    </row>
    <row r="93" spans="1:5" ht="11.25" hidden="1" customHeight="1">
      <c r="A93" s="530" t="s">
        <v>26</v>
      </c>
      <c r="B93" s="90" t="s">
        <v>43</v>
      </c>
      <c r="C93" s="323" t="s">
        <v>44</v>
      </c>
      <c r="D93" s="81">
        <f>+'Detalle Prog I'!C23</f>
        <v>0</v>
      </c>
      <c r="E93" s="572">
        <f>+D93/$D$209</f>
        <v>0</v>
      </c>
    </row>
    <row r="94" spans="1:5" ht="11.25" hidden="1" customHeight="1">
      <c r="A94" s="530" t="s">
        <v>26</v>
      </c>
      <c r="B94" s="90" t="s">
        <v>45</v>
      </c>
      <c r="C94" s="323" t="s">
        <v>46</v>
      </c>
      <c r="D94" s="81">
        <f>+'Detalle Prog I'!C25</f>
        <v>0</v>
      </c>
      <c r="E94" s="572">
        <f>+D94/$D$209</f>
        <v>0</v>
      </c>
    </row>
    <row r="95" spans="1:5" ht="11.25" hidden="1" customHeight="1">
      <c r="A95" s="530" t="s">
        <v>26</v>
      </c>
      <c r="B95" s="90" t="s">
        <v>47</v>
      </c>
      <c r="C95" s="323" t="s">
        <v>48</v>
      </c>
      <c r="D95" s="81">
        <f>+'Detalle Prog I'!C26</f>
        <v>0</v>
      </c>
      <c r="E95" s="572">
        <f>+D95/$D$209</f>
        <v>0</v>
      </c>
    </row>
    <row r="96" spans="1:5" ht="11.25" hidden="1" customHeight="1">
      <c r="A96" s="530"/>
      <c r="B96" s="90"/>
      <c r="D96" s="81"/>
      <c r="E96" s="569"/>
    </row>
    <row r="97" spans="1:5" ht="20.399999999999999" hidden="1">
      <c r="A97" s="533" t="s">
        <v>49</v>
      </c>
      <c r="B97" s="574" t="s">
        <v>50</v>
      </c>
      <c r="C97" s="337" t="s">
        <v>51</v>
      </c>
      <c r="D97" s="575">
        <f>SUM(D98:D99)</f>
        <v>0</v>
      </c>
      <c r="E97" s="569">
        <f>+D97/$D$209</f>
        <v>0</v>
      </c>
    </row>
    <row r="98" spans="1:5" ht="20.399999999999999" hidden="1">
      <c r="A98" s="284" t="s">
        <v>49</v>
      </c>
      <c r="B98" s="282" t="s">
        <v>52</v>
      </c>
      <c r="C98" s="341" t="s">
        <v>53</v>
      </c>
      <c r="D98" s="576">
        <f>+'Detalle Prog I'!C30</f>
        <v>0</v>
      </c>
      <c r="E98" s="572">
        <f>+D98/$D$209</f>
        <v>0</v>
      </c>
    </row>
    <row r="99" spans="1:5" ht="12.75" hidden="1" customHeight="1">
      <c r="A99" s="284" t="s">
        <v>49</v>
      </c>
      <c r="B99" s="282" t="s">
        <v>54</v>
      </c>
      <c r="C99" s="341" t="s">
        <v>55</v>
      </c>
      <c r="D99" s="576">
        <f>+'Detalle Prog I'!C31</f>
        <v>0</v>
      </c>
      <c r="E99" s="572">
        <f>+D99/$D$209</f>
        <v>0</v>
      </c>
    </row>
    <row r="100" spans="1:5" ht="10.199999999999999" hidden="1">
      <c r="A100" s="577"/>
      <c r="B100" s="282"/>
      <c r="C100" s="344"/>
      <c r="D100" s="576"/>
      <c r="E100" s="569"/>
    </row>
    <row r="101" spans="1:5" ht="20.399999999999999" hidden="1">
      <c r="A101" s="578" t="s">
        <v>49</v>
      </c>
      <c r="B101" s="574" t="s">
        <v>56</v>
      </c>
      <c r="C101" s="337" t="s">
        <v>57</v>
      </c>
      <c r="D101" s="575">
        <f>SUM(D102:D104)</f>
        <v>0</v>
      </c>
      <c r="E101" s="569">
        <f>+D101/$D$209</f>
        <v>0</v>
      </c>
    </row>
    <row r="102" spans="1:5" ht="20.399999999999999" hidden="1">
      <c r="A102" s="525" t="s">
        <v>49</v>
      </c>
      <c r="B102" s="282" t="s">
        <v>58</v>
      </c>
      <c r="C102" s="341" t="s">
        <v>59</v>
      </c>
      <c r="D102" s="576">
        <f>+'Detalle Prog I'!C34</f>
        <v>0</v>
      </c>
      <c r="E102" s="572">
        <f>+D102/$D$209</f>
        <v>0</v>
      </c>
    </row>
    <row r="103" spans="1:5" ht="20.399999999999999" hidden="1">
      <c r="A103" s="525" t="s">
        <v>49</v>
      </c>
      <c r="B103" s="282" t="s">
        <v>60</v>
      </c>
      <c r="C103" s="292" t="s">
        <v>61</v>
      </c>
      <c r="D103" s="576">
        <f>+'Detalle Prog I'!C35</f>
        <v>0</v>
      </c>
      <c r="E103" s="572">
        <f>+D103/$D$209</f>
        <v>0</v>
      </c>
    </row>
    <row r="104" spans="1:5" ht="10.199999999999999" hidden="1">
      <c r="A104" s="525" t="s">
        <v>49</v>
      </c>
      <c r="B104" s="282" t="s">
        <v>62</v>
      </c>
      <c r="C104" s="292" t="s">
        <v>63</v>
      </c>
      <c r="D104" s="576">
        <f>+'Detalle Prog I'!C36</f>
        <v>0</v>
      </c>
      <c r="E104" s="572">
        <f>+D104/$D$209</f>
        <v>0</v>
      </c>
    </row>
    <row r="105" spans="1:5" ht="10.199999999999999" hidden="1">
      <c r="A105" s="579"/>
      <c r="B105" s="289"/>
      <c r="C105" s="325"/>
      <c r="D105" s="89"/>
      <c r="E105" s="569"/>
    </row>
    <row r="106" spans="1:5" ht="10.199999999999999" hidden="1">
      <c r="A106" s="579"/>
      <c r="B106" s="289"/>
      <c r="C106" s="325"/>
      <c r="D106" s="89"/>
      <c r="E106" s="569"/>
    </row>
    <row r="107" spans="1:5" ht="11.25" customHeight="1">
      <c r="A107" s="579" t="s">
        <v>64</v>
      </c>
      <c r="B107" s="289">
        <v>1</v>
      </c>
      <c r="C107" s="322" t="s">
        <v>65</v>
      </c>
      <c r="D107" s="89">
        <f>+D117+D140+D124+D113+D149+D109+D137+D130+D134</f>
        <v>-28419827.16</v>
      </c>
      <c r="E107" s="569">
        <f>+D107/$D$209</f>
        <v>0.90451888914846601</v>
      </c>
    </row>
    <row r="108" spans="1:5" ht="11.25" customHeight="1">
      <c r="A108" s="579"/>
      <c r="B108" s="289"/>
      <c r="C108" s="325"/>
      <c r="D108" s="89"/>
      <c r="E108" s="569"/>
    </row>
    <row r="109" spans="1:5" ht="11.25" hidden="1" customHeight="1">
      <c r="A109" s="579" t="s">
        <v>64</v>
      </c>
      <c r="B109" s="580" t="s">
        <v>66</v>
      </c>
      <c r="C109" s="581" t="s">
        <v>67</v>
      </c>
      <c r="D109" s="571">
        <f>SUM(D110:D111)</f>
        <v>0</v>
      </c>
      <c r="E109" s="569">
        <f>+D109/$D$209</f>
        <v>0</v>
      </c>
    </row>
    <row r="110" spans="1:5" ht="11.25" hidden="1" customHeight="1">
      <c r="A110" s="577" t="s">
        <v>64</v>
      </c>
      <c r="B110" s="582" t="s">
        <v>68</v>
      </c>
      <c r="C110" s="583" t="s">
        <v>69</v>
      </c>
      <c r="D110" s="81">
        <f>+'Detalle Prog I'!C42</f>
        <v>0</v>
      </c>
      <c r="E110" s="572">
        <f>+D110/$D$209</f>
        <v>0</v>
      </c>
    </row>
    <row r="111" spans="1:5" ht="11.25" hidden="1" customHeight="1">
      <c r="A111" s="577" t="s">
        <v>64</v>
      </c>
      <c r="B111" s="582" t="s">
        <v>70</v>
      </c>
      <c r="C111" s="583" t="s">
        <v>71</v>
      </c>
      <c r="D111" s="81">
        <f>+'Detalle Prog I'!C43</f>
        <v>0</v>
      </c>
      <c r="E111" s="572">
        <f>+D111/$D$209</f>
        <v>0</v>
      </c>
    </row>
    <row r="112" spans="1:5" ht="11.25" hidden="1" customHeight="1">
      <c r="A112" s="579"/>
      <c r="B112" s="580"/>
      <c r="C112" s="584"/>
      <c r="D112" s="89"/>
      <c r="E112" s="569"/>
    </row>
    <row r="113" spans="1:5" ht="11.25" hidden="1" customHeight="1">
      <c r="A113" s="585" t="s">
        <v>64</v>
      </c>
      <c r="B113" s="574" t="s">
        <v>72</v>
      </c>
      <c r="C113" s="337" t="s">
        <v>73</v>
      </c>
      <c r="D113" s="571">
        <f>SUM(D114:D116)</f>
        <v>0</v>
      </c>
      <c r="E113" s="569">
        <f>+D113/$D$209</f>
        <v>0</v>
      </c>
    </row>
    <row r="114" spans="1:5" ht="11.25" hidden="1" customHeight="1">
      <c r="A114" s="577" t="s">
        <v>64</v>
      </c>
      <c r="B114" s="282" t="s">
        <v>74</v>
      </c>
      <c r="C114" s="292" t="s">
        <v>75</v>
      </c>
      <c r="D114" s="81">
        <f>+'Detalle Prog I'!C46</f>
        <v>0</v>
      </c>
      <c r="E114" s="572">
        <f>+D114/$D$209</f>
        <v>0</v>
      </c>
    </row>
    <row r="115" spans="1:5" ht="11.25" hidden="1" customHeight="1">
      <c r="A115" s="577" t="s">
        <v>64</v>
      </c>
      <c r="B115" s="282" t="s">
        <v>76</v>
      </c>
      <c r="C115" s="341" t="s">
        <v>77</v>
      </c>
      <c r="D115" s="81">
        <f>+'Detalle Prog I'!C47</f>
        <v>0</v>
      </c>
      <c r="E115" s="572">
        <f>+D115/$D$209</f>
        <v>0</v>
      </c>
    </row>
    <row r="116" spans="1:5" ht="10.199999999999999" hidden="1">
      <c r="A116" s="579"/>
      <c r="B116" s="289"/>
      <c r="C116" s="325"/>
      <c r="D116" s="89"/>
      <c r="E116" s="569"/>
    </row>
    <row r="117" spans="1:5" ht="11.25" hidden="1" customHeight="1">
      <c r="A117" s="585" t="s">
        <v>64</v>
      </c>
      <c r="B117" s="574">
        <v>1.03</v>
      </c>
      <c r="C117" s="337" t="s">
        <v>78</v>
      </c>
      <c r="D117" s="571">
        <f>SUM(D118:D122)</f>
        <v>0</v>
      </c>
      <c r="E117" s="569">
        <f t="shared" ref="E117:E122" si="0">+D117/$D$209</f>
        <v>0</v>
      </c>
    </row>
    <row r="118" spans="1:5" ht="11.25" hidden="1" customHeight="1">
      <c r="A118" s="530" t="s">
        <v>64</v>
      </c>
      <c r="B118" s="90" t="s">
        <v>79</v>
      </c>
      <c r="C118" s="586" t="s">
        <v>80</v>
      </c>
      <c r="D118" s="81">
        <f>+'Detalle Prog I'!C50</f>
        <v>0</v>
      </c>
      <c r="E118" s="572">
        <f t="shared" si="0"/>
        <v>0</v>
      </c>
    </row>
    <row r="119" spans="1:5" ht="11.25" hidden="1" customHeight="1">
      <c r="A119" s="530" t="s">
        <v>64</v>
      </c>
      <c r="B119" s="90" t="s">
        <v>81</v>
      </c>
      <c r="C119" s="586" t="s">
        <v>82</v>
      </c>
      <c r="D119" s="81">
        <f>+'Detalle Prog I'!C51</f>
        <v>0</v>
      </c>
      <c r="E119" s="572">
        <f t="shared" si="0"/>
        <v>0</v>
      </c>
    </row>
    <row r="120" spans="1:5" ht="11.25" hidden="1" customHeight="1">
      <c r="A120" s="577" t="s">
        <v>64</v>
      </c>
      <c r="B120" s="282" t="s">
        <v>83</v>
      </c>
      <c r="C120" s="292" t="s">
        <v>84</v>
      </c>
      <c r="D120" s="81">
        <f>+'Detalle Prog I'!C52</f>
        <v>0</v>
      </c>
      <c r="E120" s="572">
        <f t="shared" si="0"/>
        <v>0</v>
      </c>
    </row>
    <row r="121" spans="1:5" ht="11.25" hidden="1" customHeight="1">
      <c r="A121" s="577" t="s">
        <v>64</v>
      </c>
      <c r="B121" s="282" t="s">
        <v>85</v>
      </c>
      <c r="C121" s="292" t="s">
        <v>86</v>
      </c>
      <c r="D121" s="81">
        <f>+'Detalle Prog I'!C53</f>
        <v>0</v>
      </c>
      <c r="E121" s="572">
        <f t="shared" si="0"/>
        <v>0</v>
      </c>
    </row>
    <row r="122" spans="1:5" ht="11.25" hidden="1" customHeight="1">
      <c r="A122" s="577" t="s">
        <v>64</v>
      </c>
      <c r="B122" s="282" t="s">
        <v>87</v>
      </c>
      <c r="C122" s="341" t="s">
        <v>88</v>
      </c>
      <c r="D122" s="81">
        <f>+'Detalle Prog I'!C54</f>
        <v>0</v>
      </c>
      <c r="E122" s="572">
        <f t="shared" si="0"/>
        <v>0</v>
      </c>
    </row>
    <row r="123" spans="1:5" ht="11.25" hidden="1" customHeight="1">
      <c r="A123" s="579"/>
      <c r="B123" s="289"/>
      <c r="C123" s="325"/>
      <c r="D123" s="89"/>
      <c r="E123" s="569"/>
    </row>
    <row r="124" spans="1:5" ht="11.25" customHeight="1">
      <c r="A124" s="585" t="s">
        <v>64</v>
      </c>
      <c r="B124" s="574" t="s">
        <v>89</v>
      </c>
      <c r="C124" s="337" t="s">
        <v>90</v>
      </c>
      <c r="D124" s="571">
        <f>SUM(D125:D128)</f>
        <v>-26919827.16</v>
      </c>
      <c r="E124" s="569">
        <f>+D124/$D$209</f>
        <v>0.85677833372269896</v>
      </c>
    </row>
    <row r="125" spans="1:5" ht="11.25" customHeight="1">
      <c r="A125" s="577" t="s">
        <v>64</v>
      </c>
      <c r="B125" s="282" t="s">
        <v>91</v>
      </c>
      <c r="C125" s="292" t="s">
        <v>92</v>
      </c>
      <c r="D125" s="81">
        <f>+'Detalle Prog I'!C57</f>
        <v>-9010000</v>
      </c>
      <c r="E125" s="572">
        <f>+D125/$D$209</f>
        <v>0.28676160292410724</v>
      </c>
    </row>
    <row r="126" spans="1:5" ht="11.25" hidden="1" customHeight="1">
      <c r="A126" s="577" t="s">
        <v>64</v>
      </c>
      <c r="B126" s="282" t="s">
        <v>93</v>
      </c>
      <c r="C126" s="292" t="s">
        <v>94</v>
      </c>
      <c r="D126" s="81">
        <f>+'Detalle Prog I'!C58</f>
        <v>0</v>
      </c>
      <c r="E126" s="572">
        <f>+D126/$D$209</f>
        <v>0</v>
      </c>
    </row>
    <row r="127" spans="1:5" ht="11.25" hidden="1" customHeight="1">
      <c r="A127" s="577" t="s">
        <v>64</v>
      </c>
      <c r="B127" s="282" t="s">
        <v>95</v>
      </c>
      <c r="C127" s="292" t="s">
        <v>96</v>
      </c>
      <c r="D127" s="81">
        <f>+'Detalle Prog I'!C59</f>
        <v>0</v>
      </c>
      <c r="E127" s="572">
        <f>+D127/$D$209</f>
        <v>0</v>
      </c>
    </row>
    <row r="128" spans="1:5" ht="11.25" customHeight="1">
      <c r="A128" s="577" t="s">
        <v>64</v>
      </c>
      <c r="B128" s="282" t="s">
        <v>97</v>
      </c>
      <c r="C128" s="292" t="s">
        <v>98</v>
      </c>
      <c r="D128" s="81">
        <f>+'Detalle Prog I'!C60</f>
        <v>-17909827.16</v>
      </c>
      <c r="E128" s="572">
        <f>+D128/$D$209</f>
        <v>0.57001673079859172</v>
      </c>
    </row>
    <row r="129" spans="1:5" ht="11.25" customHeight="1">
      <c r="A129" s="579"/>
      <c r="B129" s="289"/>
      <c r="C129" s="325"/>
      <c r="D129" s="89"/>
      <c r="E129" s="572"/>
    </row>
    <row r="130" spans="1:5" ht="11.25" hidden="1" customHeight="1">
      <c r="A130" s="585" t="s">
        <v>64</v>
      </c>
      <c r="B130" s="574" t="s">
        <v>247</v>
      </c>
      <c r="C130" s="337" t="s">
        <v>362</v>
      </c>
      <c r="D130" s="571">
        <f>SUM(D131:D132)</f>
        <v>0</v>
      </c>
      <c r="E130" s="569">
        <f>+D130/$D$209</f>
        <v>0</v>
      </c>
    </row>
    <row r="131" spans="1:5" ht="11.25" hidden="1" customHeight="1">
      <c r="A131" s="577" t="s">
        <v>64</v>
      </c>
      <c r="B131" s="282" t="s">
        <v>249</v>
      </c>
      <c r="C131" s="292" t="s">
        <v>250</v>
      </c>
      <c r="D131" s="81">
        <f>+'Detalle Prog I'!C63</f>
        <v>0</v>
      </c>
      <c r="E131" s="572">
        <f>+D131/$D$209</f>
        <v>0</v>
      </c>
    </row>
    <row r="132" spans="1:5" ht="11.25" hidden="1" customHeight="1">
      <c r="A132" s="577" t="s">
        <v>64</v>
      </c>
      <c r="B132" s="282" t="s">
        <v>578</v>
      </c>
      <c r="C132" s="292" t="s">
        <v>579</v>
      </c>
      <c r="D132" s="81">
        <f>+'Detalle Prog I'!C64</f>
        <v>0</v>
      </c>
      <c r="E132" s="572">
        <f>+D132/$D$209</f>
        <v>0</v>
      </c>
    </row>
    <row r="133" spans="1:5" ht="11.25" hidden="1" customHeight="1">
      <c r="A133" s="577"/>
      <c r="B133" s="282"/>
      <c r="C133" s="341"/>
      <c r="D133" s="81"/>
      <c r="E133" s="572"/>
    </row>
    <row r="134" spans="1:5" ht="11.25" customHeight="1">
      <c r="A134" s="585" t="s">
        <v>64</v>
      </c>
      <c r="B134" s="574" t="s">
        <v>281</v>
      </c>
      <c r="C134" s="337" t="s">
        <v>282</v>
      </c>
      <c r="D134" s="571">
        <f>+D135</f>
        <v>-1500000</v>
      </c>
      <c r="E134" s="569">
        <f t="shared" ref="E134:E135" si="1">+D134/$D$209</f>
        <v>4.7740555425767023E-2</v>
      </c>
    </row>
    <row r="135" spans="1:5" ht="11.25" customHeight="1">
      <c r="A135" s="577" t="s">
        <v>64</v>
      </c>
      <c r="B135" s="282" t="s">
        <v>363</v>
      </c>
      <c r="C135" s="292" t="s">
        <v>364</v>
      </c>
      <c r="D135" s="81">
        <f>+'Detalle Prog I'!C70</f>
        <v>-1500000</v>
      </c>
      <c r="E135" s="572">
        <f t="shared" si="1"/>
        <v>4.7740555425767023E-2</v>
      </c>
    </row>
    <row r="136" spans="1:5" ht="11.25" customHeight="1">
      <c r="A136" s="577"/>
      <c r="B136" s="282"/>
      <c r="C136" s="341"/>
      <c r="D136" s="81"/>
      <c r="E136" s="572"/>
    </row>
    <row r="137" spans="1:5" ht="11.25" hidden="1" customHeight="1">
      <c r="A137" s="585" t="s">
        <v>64</v>
      </c>
      <c r="B137" s="574" t="s">
        <v>99</v>
      </c>
      <c r="C137" s="337" t="s">
        <v>100</v>
      </c>
      <c r="D137" s="571">
        <f>+D138</f>
        <v>0</v>
      </c>
      <c r="E137" s="569">
        <f>+D137/$D$209</f>
        <v>0</v>
      </c>
    </row>
    <row r="138" spans="1:5" ht="11.25" hidden="1" customHeight="1">
      <c r="A138" s="577" t="s">
        <v>64</v>
      </c>
      <c r="B138" s="282" t="s">
        <v>101</v>
      </c>
      <c r="C138" s="292" t="s">
        <v>102</v>
      </c>
      <c r="D138" s="81">
        <f>+'Detalle Prog I'!C67</f>
        <v>0</v>
      </c>
      <c r="E138" s="572">
        <f>+D138/$D$209</f>
        <v>0</v>
      </c>
    </row>
    <row r="139" spans="1:5" ht="11.25" hidden="1" customHeight="1">
      <c r="A139" s="579"/>
      <c r="B139" s="289"/>
      <c r="C139" s="325"/>
      <c r="D139" s="89"/>
      <c r="E139" s="569"/>
    </row>
    <row r="140" spans="1:5" ht="11.25" hidden="1" customHeight="1">
      <c r="A140" s="585" t="s">
        <v>64</v>
      </c>
      <c r="B140" s="574">
        <v>1.08</v>
      </c>
      <c r="C140" s="337" t="s">
        <v>103</v>
      </c>
      <c r="D140" s="571">
        <f>SUM(D141:D147)</f>
        <v>0</v>
      </c>
      <c r="E140" s="569">
        <f t="shared" ref="E140:E147" si="2">+D140/$D$209</f>
        <v>0</v>
      </c>
    </row>
    <row r="141" spans="1:5" ht="11.25" hidden="1" customHeight="1">
      <c r="A141" s="525" t="s">
        <v>64</v>
      </c>
      <c r="B141" s="282" t="s">
        <v>104</v>
      </c>
      <c r="C141" s="292" t="s">
        <v>105</v>
      </c>
      <c r="D141" s="81">
        <f>+'Detalle Prog I'!C73</f>
        <v>0</v>
      </c>
      <c r="E141" s="572">
        <f t="shared" si="2"/>
        <v>0</v>
      </c>
    </row>
    <row r="142" spans="1:5" ht="10.199999999999999" hidden="1">
      <c r="A142" s="525" t="s">
        <v>64</v>
      </c>
      <c r="B142" s="282" t="s">
        <v>106</v>
      </c>
      <c r="C142" s="292" t="s">
        <v>107</v>
      </c>
      <c r="D142" s="81">
        <f>+'Detalle Prog I'!C76</f>
        <v>0</v>
      </c>
      <c r="E142" s="572">
        <f t="shared" si="2"/>
        <v>0</v>
      </c>
    </row>
    <row r="143" spans="1:5" ht="10.199999999999999" hidden="1">
      <c r="A143" s="525" t="s">
        <v>64</v>
      </c>
      <c r="B143" s="282" t="s">
        <v>108</v>
      </c>
      <c r="C143" s="292" t="s">
        <v>109</v>
      </c>
      <c r="D143" s="81">
        <f>+'Detalle Prog I'!C74</f>
        <v>0</v>
      </c>
      <c r="E143" s="572">
        <f t="shared" si="2"/>
        <v>0</v>
      </c>
    </row>
    <row r="144" spans="1:5" ht="10.199999999999999" hidden="1">
      <c r="A144" s="525" t="s">
        <v>64</v>
      </c>
      <c r="B144" s="282" t="s">
        <v>110</v>
      </c>
      <c r="C144" s="292" t="s">
        <v>111</v>
      </c>
      <c r="D144" s="81">
        <f>+'Detalle Prog I'!C75</f>
        <v>0</v>
      </c>
      <c r="E144" s="572">
        <f t="shared" si="2"/>
        <v>0</v>
      </c>
    </row>
    <row r="145" spans="1:5" ht="10.199999999999999" hidden="1">
      <c r="A145" s="525" t="s">
        <v>64</v>
      </c>
      <c r="B145" s="282" t="s">
        <v>112</v>
      </c>
      <c r="C145" s="292" t="s">
        <v>113</v>
      </c>
      <c r="D145" s="81">
        <f>+'Detalle Prog I'!C77</f>
        <v>0</v>
      </c>
      <c r="E145" s="572">
        <f t="shared" si="2"/>
        <v>0</v>
      </c>
    </row>
    <row r="146" spans="1:5" ht="20.399999999999999" hidden="1">
      <c r="A146" s="525" t="s">
        <v>64</v>
      </c>
      <c r="B146" s="282" t="s">
        <v>114</v>
      </c>
      <c r="C146" s="292" t="s">
        <v>115</v>
      </c>
      <c r="D146" s="81">
        <f>+'Detalle Prog I'!C78</f>
        <v>0</v>
      </c>
      <c r="E146" s="572">
        <f t="shared" si="2"/>
        <v>0</v>
      </c>
    </row>
    <row r="147" spans="1:5" ht="10.199999999999999" hidden="1">
      <c r="A147" s="525" t="s">
        <v>64</v>
      </c>
      <c r="B147" s="282" t="s">
        <v>116</v>
      </c>
      <c r="C147" s="341" t="s">
        <v>117</v>
      </c>
      <c r="D147" s="81">
        <f>+'Detalle Prog I'!C79</f>
        <v>0</v>
      </c>
      <c r="E147" s="572">
        <f t="shared" si="2"/>
        <v>0</v>
      </c>
    </row>
    <row r="148" spans="1:5" ht="10.199999999999999" hidden="1">
      <c r="A148" s="525"/>
      <c r="B148" s="282"/>
      <c r="C148" s="341"/>
      <c r="D148" s="81"/>
      <c r="E148" s="572"/>
    </row>
    <row r="149" spans="1:5" ht="10.199999999999999" hidden="1">
      <c r="A149" s="585" t="s">
        <v>64</v>
      </c>
      <c r="B149" s="574" t="s">
        <v>118</v>
      </c>
      <c r="C149" s="337" t="s">
        <v>119</v>
      </c>
      <c r="D149" s="571">
        <f>+D150</f>
        <v>0</v>
      </c>
      <c r="E149" s="569">
        <f>+D149/$D$209</f>
        <v>0</v>
      </c>
    </row>
    <row r="150" spans="1:5" ht="10.199999999999999" hidden="1">
      <c r="A150" s="525" t="s">
        <v>64</v>
      </c>
      <c r="B150" s="282" t="s">
        <v>120</v>
      </c>
      <c r="C150" s="341" t="s">
        <v>121</v>
      </c>
      <c r="D150" s="81">
        <f>+'Detalle Prog I'!C82</f>
        <v>0</v>
      </c>
      <c r="E150" s="572">
        <f>+D150/$D$209</f>
        <v>0</v>
      </c>
    </row>
    <row r="151" spans="1:5" ht="11.25" hidden="1" customHeight="1">
      <c r="A151" s="587"/>
      <c r="B151" s="289"/>
      <c r="C151" s="325"/>
      <c r="D151" s="89"/>
      <c r="E151" s="569"/>
    </row>
    <row r="152" spans="1:5" ht="11.25" hidden="1" customHeight="1">
      <c r="A152" s="587"/>
      <c r="B152" s="289"/>
      <c r="C152" s="325"/>
      <c r="D152" s="89"/>
      <c r="E152" s="569"/>
    </row>
    <row r="153" spans="1:5" ht="10.199999999999999" hidden="1">
      <c r="A153" s="587" t="s">
        <v>64</v>
      </c>
      <c r="B153" s="289">
        <v>2</v>
      </c>
      <c r="C153" s="322" t="s">
        <v>122</v>
      </c>
      <c r="D153" s="89">
        <f>+D160+D169+D165+D155</f>
        <v>0</v>
      </c>
      <c r="E153" s="569">
        <f>+D153/$D$209</f>
        <v>0</v>
      </c>
    </row>
    <row r="154" spans="1:5" ht="10.199999999999999" hidden="1">
      <c r="A154" s="587"/>
      <c r="B154" s="289"/>
      <c r="C154" s="325"/>
      <c r="D154" s="89"/>
      <c r="E154" s="569"/>
    </row>
    <row r="155" spans="1:5" ht="11.25" hidden="1" customHeight="1">
      <c r="A155" s="585" t="s">
        <v>64</v>
      </c>
      <c r="B155" s="574" t="s">
        <v>123</v>
      </c>
      <c r="C155" s="337" t="s">
        <v>124</v>
      </c>
      <c r="D155" s="571">
        <f>SUM(D156:D158)</f>
        <v>0</v>
      </c>
      <c r="E155" s="569">
        <f>+D155/$D$209</f>
        <v>0</v>
      </c>
    </row>
    <row r="156" spans="1:5" ht="11.25" hidden="1" customHeight="1">
      <c r="A156" s="577" t="s">
        <v>64</v>
      </c>
      <c r="B156" s="282" t="s">
        <v>125</v>
      </c>
      <c r="C156" s="588" t="s">
        <v>126</v>
      </c>
      <c r="D156" s="81">
        <f>+'Detalle Prog I'!C88</f>
        <v>0</v>
      </c>
      <c r="E156" s="572">
        <f>+D156/$D$209</f>
        <v>0</v>
      </c>
    </row>
    <row r="157" spans="1:5" ht="10.199999999999999" hidden="1">
      <c r="A157" s="577" t="s">
        <v>64</v>
      </c>
      <c r="B157" s="282" t="s">
        <v>127</v>
      </c>
      <c r="C157" s="588" t="s">
        <v>128</v>
      </c>
      <c r="D157" s="81">
        <f>+'Detalle Prog I'!C89</f>
        <v>0</v>
      </c>
      <c r="E157" s="572">
        <f>+D157/$D$209</f>
        <v>0</v>
      </c>
    </row>
    <row r="158" spans="1:5" ht="10.199999999999999" hidden="1">
      <c r="A158" s="577" t="s">
        <v>64</v>
      </c>
      <c r="B158" s="282" t="s">
        <v>129</v>
      </c>
      <c r="C158" s="588" t="s">
        <v>130</v>
      </c>
      <c r="D158" s="81">
        <f>+'Detalle Prog I'!C90</f>
        <v>0</v>
      </c>
      <c r="E158" s="572">
        <f>+D158/$D$209</f>
        <v>0</v>
      </c>
    </row>
    <row r="159" spans="1:5" ht="10.199999999999999" hidden="1">
      <c r="A159" s="587"/>
      <c r="B159" s="289"/>
      <c r="C159" s="325"/>
      <c r="D159" s="89"/>
      <c r="E159" s="569"/>
    </row>
    <row r="160" spans="1:5" ht="19.8" hidden="1" customHeight="1">
      <c r="A160" s="578" t="s">
        <v>64</v>
      </c>
      <c r="B160" s="574" t="s">
        <v>131</v>
      </c>
      <c r="C160" s="337" t="s">
        <v>132</v>
      </c>
      <c r="D160" s="571">
        <f>SUM(D161:D163)</f>
        <v>0</v>
      </c>
      <c r="E160" s="569">
        <f>+D160/$D$209</f>
        <v>0</v>
      </c>
    </row>
    <row r="161" spans="1:5" ht="10.199999999999999" hidden="1">
      <c r="A161" s="577" t="s">
        <v>64</v>
      </c>
      <c r="B161" s="282" t="s">
        <v>133</v>
      </c>
      <c r="C161" s="588" t="s">
        <v>134</v>
      </c>
      <c r="D161" s="81">
        <f>+'Detalle Prog I'!C93</f>
        <v>0</v>
      </c>
      <c r="E161" s="589">
        <f>+D161/$D$209</f>
        <v>0</v>
      </c>
    </row>
    <row r="162" spans="1:5" ht="10.199999999999999" hidden="1">
      <c r="A162" s="577" t="s">
        <v>64</v>
      </c>
      <c r="B162" s="282" t="s">
        <v>135</v>
      </c>
      <c r="C162" s="344" t="s">
        <v>136</v>
      </c>
      <c r="D162" s="81">
        <f>+'Detalle Prog I'!C94</f>
        <v>0</v>
      </c>
      <c r="E162" s="589">
        <f>+D162/$D$209</f>
        <v>0</v>
      </c>
    </row>
    <row r="163" spans="1:5" ht="10.199999999999999" hidden="1">
      <c r="A163" s="577" t="s">
        <v>64</v>
      </c>
      <c r="B163" s="282" t="s">
        <v>137</v>
      </c>
      <c r="C163" s="344" t="s">
        <v>138</v>
      </c>
      <c r="D163" s="81">
        <f>+'Detalle Prog I'!C95</f>
        <v>0</v>
      </c>
      <c r="E163" s="589">
        <f>+D163/$D$209</f>
        <v>0</v>
      </c>
    </row>
    <row r="164" spans="1:5" ht="10.199999999999999" hidden="1">
      <c r="A164" s="587"/>
      <c r="B164" s="289"/>
      <c r="C164" s="325"/>
      <c r="D164" s="89"/>
      <c r="E164" s="569"/>
    </row>
    <row r="165" spans="1:5" ht="10.199999999999999" hidden="1">
      <c r="A165" s="578" t="s">
        <v>64</v>
      </c>
      <c r="B165" s="574" t="s">
        <v>139</v>
      </c>
      <c r="C165" s="337" t="s">
        <v>140</v>
      </c>
      <c r="D165" s="571">
        <f>SUM(D166:D167)</f>
        <v>0</v>
      </c>
      <c r="E165" s="569">
        <f>+D165/$D$209</f>
        <v>0</v>
      </c>
    </row>
    <row r="166" spans="1:5" ht="10.199999999999999" hidden="1">
      <c r="A166" s="525" t="s">
        <v>64</v>
      </c>
      <c r="B166" s="282" t="s">
        <v>141</v>
      </c>
      <c r="C166" s="292" t="s">
        <v>142</v>
      </c>
      <c r="D166" s="81">
        <f>+'Detalle Prog I'!C98</f>
        <v>0</v>
      </c>
      <c r="E166" s="572">
        <f>+D166/$D$209</f>
        <v>0</v>
      </c>
    </row>
    <row r="167" spans="1:5" ht="10.199999999999999" hidden="1">
      <c r="A167" s="525" t="s">
        <v>64</v>
      </c>
      <c r="B167" s="282" t="s">
        <v>143</v>
      </c>
      <c r="C167" s="292" t="s">
        <v>144</v>
      </c>
      <c r="D167" s="81">
        <f>+'Detalle Prog I'!C99</f>
        <v>0</v>
      </c>
      <c r="E167" s="572">
        <f>+D167/$D$209</f>
        <v>0</v>
      </c>
    </row>
    <row r="168" spans="1:5" ht="10.199999999999999" hidden="1">
      <c r="A168" s="587"/>
      <c r="B168" s="289"/>
      <c r="C168" s="325"/>
      <c r="D168" s="89"/>
      <c r="E168" s="569"/>
    </row>
    <row r="169" spans="1:5" ht="10.199999999999999" hidden="1">
      <c r="A169" s="578" t="s">
        <v>64</v>
      </c>
      <c r="B169" s="574" t="s">
        <v>145</v>
      </c>
      <c r="C169" s="337" t="s">
        <v>146</v>
      </c>
      <c r="D169" s="571">
        <f>SUM(D170:D174)</f>
        <v>0</v>
      </c>
      <c r="E169" s="569">
        <f t="shared" ref="E169:E174" si="3">+D169/$D$209</f>
        <v>0</v>
      </c>
    </row>
    <row r="170" spans="1:5" ht="10.199999999999999" hidden="1">
      <c r="A170" s="525" t="s">
        <v>64</v>
      </c>
      <c r="B170" s="282" t="s">
        <v>147</v>
      </c>
      <c r="C170" s="292" t="s">
        <v>148</v>
      </c>
      <c r="D170" s="81">
        <f>+'Detalle Prog I'!C102</f>
        <v>0</v>
      </c>
      <c r="E170" s="572">
        <f t="shared" si="3"/>
        <v>0</v>
      </c>
    </row>
    <row r="171" spans="1:5" ht="10.199999999999999" hidden="1">
      <c r="A171" s="525" t="s">
        <v>64</v>
      </c>
      <c r="B171" s="282" t="s">
        <v>149</v>
      </c>
      <c r="C171" s="292" t="s">
        <v>150</v>
      </c>
      <c r="D171" s="81">
        <f>+'Detalle Prog I'!C103</f>
        <v>0</v>
      </c>
      <c r="E171" s="572">
        <f t="shared" si="3"/>
        <v>0</v>
      </c>
    </row>
    <row r="172" spans="1:5" ht="10.199999999999999" hidden="1">
      <c r="A172" s="525" t="s">
        <v>64</v>
      </c>
      <c r="B172" s="282" t="s">
        <v>151</v>
      </c>
      <c r="C172" s="292" t="s">
        <v>152</v>
      </c>
      <c r="D172" s="81">
        <f>+'Detalle Prog I'!C104</f>
        <v>0</v>
      </c>
      <c r="E172" s="572">
        <f t="shared" si="3"/>
        <v>0</v>
      </c>
    </row>
    <row r="173" spans="1:5" ht="10.199999999999999" hidden="1">
      <c r="A173" s="525" t="s">
        <v>64</v>
      </c>
      <c r="B173" s="282" t="s">
        <v>153</v>
      </c>
      <c r="C173" s="292" t="s">
        <v>154</v>
      </c>
      <c r="D173" s="81">
        <f>+'Detalle Prog I'!C105</f>
        <v>0</v>
      </c>
      <c r="E173" s="572">
        <f t="shared" si="3"/>
        <v>0</v>
      </c>
    </row>
    <row r="174" spans="1:5" ht="10.199999999999999" hidden="1">
      <c r="A174" s="525" t="s">
        <v>64</v>
      </c>
      <c r="B174" s="282" t="s">
        <v>155</v>
      </c>
      <c r="C174" s="292" t="s">
        <v>156</v>
      </c>
      <c r="D174" s="81">
        <f>+'Detalle Prog I'!C106</f>
        <v>0</v>
      </c>
      <c r="E174" s="572">
        <f t="shared" si="3"/>
        <v>0</v>
      </c>
    </row>
    <row r="175" spans="1:5" ht="10.199999999999999" hidden="1">
      <c r="A175" s="525"/>
      <c r="B175" s="282"/>
      <c r="C175" s="341"/>
      <c r="D175" s="81"/>
      <c r="E175" s="572"/>
    </row>
    <row r="176" spans="1:5" ht="11.25" hidden="1" customHeight="1">
      <c r="A176" s="579"/>
      <c r="B176" s="289"/>
      <c r="C176" s="325"/>
      <c r="D176" s="89"/>
      <c r="E176" s="569"/>
    </row>
    <row r="177" spans="1:5" ht="11.25" customHeight="1">
      <c r="A177" s="579">
        <v>2</v>
      </c>
      <c r="B177" s="289">
        <v>5</v>
      </c>
      <c r="C177" s="322" t="s">
        <v>157</v>
      </c>
      <c r="D177" s="89">
        <f>+D189+D179+D186</f>
        <v>-3000000</v>
      </c>
      <c r="E177" s="569">
        <f>+D177/$D$209</f>
        <v>9.5481110851534046E-2</v>
      </c>
    </row>
    <row r="178" spans="1:5" ht="11.25" customHeight="1">
      <c r="A178" s="579"/>
      <c r="B178" s="289"/>
      <c r="C178" s="325"/>
      <c r="D178" s="89"/>
      <c r="E178" s="569"/>
    </row>
    <row r="179" spans="1:5" ht="11.25" hidden="1" customHeight="1">
      <c r="A179" s="585" t="s">
        <v>158</v>
      </c>
      <c r="B179" s="574" t="s">
        <v>159</v>
      </c>
      <c r="C179" s="337" t="s">
        <v>160</v>
      </c>
      <c r="D179" s="571">
        <f>SUM(D180:D184)</f>
        <v>0</v>
      </c>
      <c r="E179" s="569">
        <f t="shared" ref="E179:E184" si="4">+D179/$D$209</f>
        <v>0</v>
      </c>
    </row>
    <row r="180" spans="1:5" ht="11.25" hidden="1" customHeight="1">
      <c r="A180" s="577" t="s">
        <v>158</v>
      </c>
      <c r="B180" s="282" t="s">
        <v>161</v>
      </c>
      <c r="C180" s="292" t="s">
        <v>162</v>
      </c>
      <c r="D180" s="81">
        <f>+'Detalle Prog I'!C112</f>
        <v>0</v>
      </c>
      <c r="E180" s="572">
        <f t="shared" si="4"/>
        <v>0</v>
      </c>
    </row>
    <row r="181" spans="1:5" ht="11.25" hidden="1" customHeight="1">
      <c r="A181" s="577" t="s">
        <v>158</v>
      </c>
      <c r="B181" s="282" t="s">
        <v>163</v>
      </c>
      <c r="C181" s="341" t="s">
        <v>164</v>
      </c>
      <c r="D181" s="81">
        <f>+'Detalle Prog I'!C113</f>
        <v>0</v>
      </c>
      <c r="E181" s="572">
        <f t="shared" si="4"/>
        <v>0</v>
      </c>
    </row>
    <row r="182" spans="1:5" ht="11.25" hidden="1" customHeight="1">
      <c r="A182" s="577" t="s">
        <v>158</v>
      </c>
      <c r="B182" s="282" t="s">
        <v>165</v>
      </c>
      <c r="C182" s="341" t="s">
        <v>166</v>
      </c>
      <c r="D182" s="81">
        <f>+'Detalle Prog I'!C114</f>
        <v>0</v>
      </c>
      <c r="E182" s="572">
        <f t="shared" si="4"/>
        <v>0</v>
      </c>
    </row>
    <row r="183" spans="1:5" ht="11.25" hidden="1" customHeight="1">
      <c r="A183" s="577" t="s">
        <v>158</v>
      </c>
      <c r="B183" s="282" t="s">
        <v>167</v>
      </c>
      <c r="C183" s="341" t="s">
        <v>168</v>
      </c>
      <c r="D183" s="81">
        <v>0</v>
      </c>
      <c r="E183" s="572">
        <f t="shared" si="4"/>
        <v>0</v>
      </c>
    </row>
    <row r="184" spans="1:5" ht="11.25" hidden="1" customHeight="1">
      <c r="A184" s="577" t="s">
        <v>158</v>
      </c>
      <c r="B184" s="282" t="s">
        <v>169</v>
      </c>
      <c r="C184" s="341" t="s">
        <v>170</v>
      </c>
      <c r="D184" s="81">
        <f>+'Detalle Prog I'!C116</f>
        <v>0</v>
      </c>
      <c r="E184" s="572">
        <f t="shared" si="4"/>
        <v>0</v>
      </c>
    </row>
    <row r="185" spans="1:5" ht="11.25" hidden="1" customHeight="1">
      <c r="A185" s="579"/>
      <c r="B185" s="289"/>
      <c r="C185" s="325"/>
      <c r="D185" s="89"/>
      <c r="E185" s="569"/>
    </row>
    <row r="186" spans="1:5" ht="11.25" hidden="1" customHeight="1">
      <c r="A186" s="579"/>
      <c r="B186" s="289" t="s">
        <v>171</v>
      </c>
      <c r="C186" s="325" t="s">
        <v>172</v>
      </c>
      <c r="D186" s="89">
        <f>+D187</f>
        <v>0</v>
      </c>
      <c r="E186" s="569">
        <f>+D186/$D$209</f>
        <v>0</v>
      </c>
    </row>
    <row r="187" spans="1:5" ht="11.25" hidden="1" customHeight="1">
      <c r="A187" s="577" t="s">
        <v>173</v>
      </c>
      <c r="B187" s="282" t="s">
        <v>174</v>
      </c>
      <c r="C187" s="341" t="s">
        <v>175</v>
      </c>
      <c r="D187" s="81">
        <f>+'Detalle Prog I'!C119</f>
        <v>0</v>
      </c>
      <c r="E187" s="572">
        <f>+D187/$D$209</f>
        <v>0</v>
      </c>
    </row>
    <row r="188" spans="1:5" ht="11.25" hidden="1" customHeight="1">
      <c r="A188" s="579"/>
      <c r="B188" s="289"/>
      <c r="C188" s="325"/>
      <c r="D188" s="89"/>
      <c r="E188" s="569"/>
    </row>
    <row r="189" spans="1:5" ht="11.25" customHeight="1">
      <c r="A189" s="585" t="s">
        <v>158</v>
      </c>
      <c r="B189" s="574" t="s">
        <v>176</v>
      </c>
      <c r="C189" s="337" t="s">
        <v>177</v>
      </c>
      <c r="D189" s="571">
        <f>SUM(D190:D191)</f>
        <v>-3000000</v>
      </c>
      <c r="E189" s="569">
        <f>+D189/$D$209</f>
        <v>9.5481110851534046E-2</v>
      </c>
    </row>
    <row r="190" spans="1:5" ht="11.25" customHeight="1">
      <c r="A190" s="577" t="s">
        <v>178</v>
      </c>
      <c r="B190" s="282" t="s">
        <v>179</v>
      </c>
      <c r="C190" s="341" t="s">
        <v>180</v>
      </c>
      <c r="D190" s="81">
        <f>+'Detalle Prog I'!C123</f>
        <v>-3000000</v>
      </c>
      <c r="E190" s="572">
        <f>+D190/$D$209</f>
        <v>9.5481110851534046E-2</v>
      </c>
    </row>
    <row r="191" spans="1:5" ht="11.25" hidden="1" customHeight="1">
      <c r="A191" s="577" t="s">
        <v>181</v>
      </c>
      <c r="B191" s="282" t="s">
        <v>182</v>
      </c>
      <c r="C191" s="341" t="s">
        <v>183</v>
      </c>
      <c r="D191" s="81">
        <f>+'Detalle Prog I'!C120</f>
        <v>0</v>
      </c>
      <c r="E191" s="572">
        <f>+D191/$D$209</f>
        <v>0</v>
      </c>
    </row>
    <row r="192" spans="1:5" ht="11.25" customHeight="1">
      <c r="A192" s="579"/>
      <c r="B192" s="289"/>
      <c r="C192" s="325"/>
      <c r="D192" s="89"/>
      <c r="E192" s="569"/>
    </row>
    <row r="193" spans="1:5" ht="11.25" customHeight="1">
      <c r="A193" s="579"/>
      <c r="B193" s="289"/>
      <c r="C193" s="325"/>
      <c r="D193" s="89"/>
      <c r="E193" s="569"/>
    </row>
    <row r="194" spans="1:5" ht="11.25" hidden="1" customHeight="1">
      <c r="A194" s="579" t="s">
        <v>184</v>
      </c>
      <c r="B194" s="289">
        <v>6</v>
      </c>
      <c r="C194" s="322" t="s">
        <v>185</v>
      </c>
      <c r="D194" s="89">
        <f>+D196+D199</f>
        <v>0</v>
      </c>
      <c r="E194" s="569">
        <f>+D194/$D$209</f>
        <v>0</v>
      </c>
    </row>
    <row r="195" spans="1:5" ht="11.25" hidden="1" customHeight="1">
      <c r="A195" s="579"/>
      <c r="B195" s="289"/>
      <c r="C195" s="325"/>
      <c r="D195" s="89"/>
      <c r="E195" s="569"/>
    </row>
    <row r="196" spans="1:5" ht="10.199999999999999" hidden="1">
      <c r="A196" s="590" t="s">
        <v>184</v>
      </c>
      <c r="B196" s="299" t="s">
        <v>186</v>
      </c>
      <c r="C196" s="654" t="s">
        <v>187</v>
      </c>
      <c r="D196" s="571">
        <f>+D197</f>
        <v>0</v>
      </c>
      <c r="E196" s="569">
        <f>+D196/$D$209</f>
        <v>0</v>
      </c>
    </row>
    <row r="197" spans="1:5" ht="11.25" hidden="1" customHeight="1">
      <c r="A197" s="73" t="s">
        <v>184</v>
      </c>
      <c r="B197" s="90" t="s">
        <v>188</v>
      </c>
      <c r="C197" s="68" t="s">
        <v>189</v>
      </c>
      <c r="D197" s="81">
        <v>0</v>
      </c>
      <c r="E197" s="572">
        <f>+D197/$D$209</f>
        <v>0</v>
      </c>
    </row>
    <row r="198" spans="1:5" ht="11.25" hidden="1" customHeight="1">
      <c r="A198" s="73"/>
      <c r="B198" s="90"/>
      <c r="C198" s="68"/>
      <c r="D198" s="81"/>
      <c r="E198" s="572"/>
    </row>
    <row r="199" spans="1:5" ht="11.25" hidden="1" customHeight="1">
      <c r="A199" s="533" t="s">
        <v>184</v>
      </c>
      <c r="B199" s="657" t="s">
        <v>513</v>
      </c>
      <c r="C199" s="658" t="s">
        <v>514</v>
      </c>
      <c r="D199" s="575">
        <f>+D200</f>
        <v>0</v>
      </c>
      <c r="E199" s="569">
        <f>+D199/$D$209</f>
        <v>0</v>
      </c>
    </row>
    <row r="200" spans="1:5" ht="11.25" hidden="1" customHeight="1">
      <c r="A200" s="525" t="s">
        <v>184</v>
      </c>
      <c r="B200" s="425" t="s">
        <v>466</v>
      </c>
      <c r="C200" s="292" t="s">
        <v>467</v>
      </c>
      <c r="D200" s="576">
        <f>+D239</f>
        <v>0</v>
      </c>
      <c r="E200" s="572">
        <f>+D200/$D$209</f>
        <v>0</v>
      </c>
    </row>
    <row r="201" spans="1:5" ht="11.25" hidden="1" customHeight="1">
      <c r="A201" s="587"/>
      <c r="B201" s="289"/>
      <c r="C201" s="433"/>
      <c r="D201" s="89"/>
      <c r="E201" s="569"/>
    </row>
    <row r="202" spans="1:5" ht="11.25" hidden="1" customHeight="1">
      <c r="A202" s="73"/>
      <c r="B202" s="90"/>
      <c r="C202" s="68"/>
      <c r="D202" s="81"/>
      <c r="E202" s="572"/>
    </row>
    <row r="203" spans="1:5" ht="10.199999999999999" hidden="1">
      <c r="A203" s="587" t="s">
        <v>190</v>
      </c>
      <c r="B203" s="289" t="s">
        <v>191</v>
      </c>
      <c r="C203" s="374" t="s">
        <v>192</v>
      </c>
      <c r="D203" s="89">
        <f>+D205</f>
        <v>0</v>
      </c>
      <c r="E203" s="569">
        <f>+D203/$D$209</f>
        <v>0</v>
      </c>
    </row>
    <row r="204" spans="1:5" ht="10.199999999999999" hidden="1">
      <c r="A204" s="587"/>
      <c r="B204" s="289"/>
      <c r="C204" s="433"/>
      <c r="D204" s="89"/>
      <c r="E204" s="569"/>
    </row>
    <row r="205" spans="1:5" ht="10.199999999999999" hidden="1">
      <c r="A205" s="590">
        <v>4</v>
      </c>
      <c r="B205" s="299" t="s">
        <v>193</v>
      </c>
      <c r="C205" s="654" t="s">
        <v>194</v>
      </c>
      <c r="D205" s="571">
        <f>SUM(D206:D207)</f>
        <v>0</v>
      </c>
      <c r="E205" s="569">
        <f>+D205/$D$209</f>
        <v>0</v>
      </c>
    </row>
    <row r="206" spans="1:5" ht="10.199999999999999" hidden="1">
      <c r="A206" s="73">
        <v>4</v>
      </c>
      <c r="B206" s="90" t="s">
        <v>195</v>
      </c>
      <c r="C206" s="68" t="s">
        <v>196</v>
      </c>
      <c r="D206" s="81">
        <f>+'Detalle Prog I'!C135</f>
        <v>0</v>
      </c>
      <c r="E206" s="572">
        <f>+D206/$D$209</f>
        <v>0</v>
      </c>
    </row>
    <row r="207" spans="1:5" ht="10.199999999999999" hidden="1">
      <c r="A207" s="591">
        <v>4</v>
      </c>
      <c r="B207" s="90" t="s">
        <v>197</v>
      </c>
      <c r="C207" s="323" t="s">
        <v>198</v>
      </c>
      <c r="D207" s="81">
        <f>+'Detalle Prog I'!C136</f>
        <v>0</v>
      </c>
      <c r="E207" s="572">
        <f>+D207/$D$209</f>
        <v>0</v>
      </c>
    </row>
    <row r="208" spans="1:5" ht="10.199999999999999">
      <c r="A208" s="593"/>
      <c r="B208" s="542"/>
      <c r="C208" s="594"/>
      <c r="D208" s="576"/>
      <c r="E208" s="569"/>
    </row>
    <row r="209" spans="1:9" ht="18" customHeight="1">
      <c r="A209" s="785" t="s">
        <v>199</v>
      </c>
      <c r="B209" s="786"/>
      <c r="C209" s="787"/>
      <c r="D209" s="595">
        <f>+D81+D203+D107+D177+D153+D194</f>
        <v>-31419827.16</v>
      </c>
      <c r="E209" s="563">
        <f>+D209/D209</f>
        <v>1</v>
      </c>
    </row>
    <row r="210" spans="1:9" ht="10.8" customHeight="1">
      <c r="B210" s="317"/>
      <c r="D210" s="317"/>
      <c r="E210" s="317"/>
    </row>
    <row r="211" spans="1:9" ht="10.8" customHeight="1">
      <c r="B211" s="317"/>
      <c r="D211" s="317"/>
      <c r="E211" s="317"/>
    </row>
    <row r="212" spans="1:9" ht="10.8" customHeight="1">
      <c r="B212" s="317"/>
      <c r="C212" s="346"/>
      <c r="D212" s="317"/>
      <c r="E212" s="317"/>
    </row>
    <row r="213" spans="1:9" ht="10.199999999999999">
      <c r="B213" s="317"/>
      <c r="C213" s="498" t="s">
        <v>200</v>
      </c>
      <c r="D213" s="68"/>
      <c r="E213" s="358">
        <f>+D209</f>
        <v>-31419827.16</v>
      </c>
    </row>
    <row r="214" spans="1:9" ht="10.199999999999999">
      <c r="B214" s="317"/>
      <c r="C214" s="498"/>
      <c r="D214" s="358"/>
      <c r="E214" s="317"/>
      <c r="I214" s="309"/>
    </row>
    <row r="215" spans="1:9" ht="10.199999999999999">
      <c r="B215" s="317"/>
      <c r="C215" s="498"/>
      <c r="D215" s="358"/>
      <c r="E215" s="317"/>
      <c r="I215" s="309"/>
    </row>
    <row r="216" spans="1:9" ht="10.199999999999999">
      <c r="B216" s="317"/>
      <c r="C216" s="498"/>
      <c r="D216" s="358"/>
      <c r="E216" s="317"/>
      <c r="I216" s="309"/>
    </row>
    <row r="217" spans="1:9" ht="10.199999999999999">
      <c r="B217" s="317"/>
      <c r="C217" s="498"/>
      <c r="D217" s="358"/>
      <c r="E217" s="317"/>
      <c r="I217" s="309"/>
    </row>
    <row r="218" spans="1:9" ht="10.199999999999999">
      <c r="B218" s="317"/>
      <c r="C218" s="498"/>
      <c r="D218" s="358"/>
      <c r="E218" s="317"/>
      <c r="I218" s="309"/>
    </row>
    <row r="219" spans="1:9" ht="10.199999999999999">
      <c r="B219" s="317"/>
      <c r="C219" s="498"/>
      <c r="D219" s="358"/>
      <c r="E219" s="317"/>
      <c r="I219" s="309"/>
    </row>
    <row r="220" spans="1:9" ht="10.199999999999999">
      <c r="B220" s="317"/>
      <c r="C220" s="498"/>
      <c r="D220" s="358"/>
      <c r="E220" s="317"/>
      <c r="I220" s="309"/>
    </row>
    <row r="221" spans="1:9" ht="10.199999999999999">
      <c r="B221" s="317"/>
      <c r="C221" s="498"/>
      <c r="D221" s="358"/>
      <c r="E221" s="317"/>
      <c r="I221" s="309"/>
    </row>
    <row r="222" spans="1:9" ht="10.199999999999999">
      <c r="B222" s="317"/>
      <c r="C222" s="498"/>
      <c r="D222" s="358"/>
      <c r="E222" s="317"/>
      <c r="I222" s="309"/>
    </row>
    <row r="223" spans="1:9" ht="10.199999999999999">
      <c r="B223" s="317"/>
      <c r="C223" s="498"/>
      <c r="D223" s="358"/>
      <c r="E223" s="317"/>
      <c r="I223" s="309"/>
    </row>
    <row r="224" spans="1:9" ht="11.25" customHeight="1">
      <c r="A224" s="794" t="s">
        <v>201</v>
      </c>
      <c r="B224" s="794"/>
      <c r="C224" s="794"/>
    </row>
    <row r="225" spans="1:5" ht="11.25" hidden="1" customHeight="1">
      <c r="A225" s="318"/>
      <c r="B225" s="318"/>
      <c r="C225" s="318"/>
    </row>
    <row r="226" spans="1:5" ht="11.25" customHeight="1">
      <c r="B226" s="316"/>
      <c r="C226" s="462"/>
    </row>
    <row r="227" spans="1:5" ht="11.25" customHeight="1">
      <c r="B227" s="316"/>
      <c r="C227" s="462"/>
    </row>
    <row r="228" spans="1:5" ht="11.25" hidden="1" customHeight="1">
      <c r="B228" s="596" t="s">
        <v>202</v>
      </c>
      <c r="D228" s="597" t="s">
        <v>203</v>
      </c>
      <c r="E228" s="375" t="s">
        <v>204</v>
      </c>
    </row>
    <row r="229" spans="1:5" ht="11.25" hidden="1" customHeight="1">
      <c r="B229" s="316"/>
      <c r="C229" s="462"/>
    </row>
    <row r="230" spans="1:5" ht="11.25" hidden="1" customHeight="1">
      <c r="A230" s="796" t="s">
        <v>19</v>
      </c>
      <c r="B230" s="796"/>
      <c r="C230" s="810" t="s">
        <v>20</v>
      </c>
      <c r="D230" s="811" t="s">
        <v>21</v>
      </c>
      <c r="E230" s="795" t="s">
        <v>22</v>
      </c>
    </row>
    <row r="231" spans="1:5" ht="11.25" hidden="1" customHeight="1">
      <c r="A231" s="796"/>
      <c r="B231" s="796"/>
      <c r="C231" s="810"/>
      <c r="D231" s="811"/>
      <c r="E231" s="795"/>
    </row>
    <row r="232" spans="1:5" ht="11.25" hidden="1" customHeight="1">
      <c r="A232" s="564"/>
      <c r="B232" s="565"/>
      <c r="C232" s="361"/>
      <c r="D232" s="566"/>
      <c r="E232" s="567"/>
    </row>
    <row r="233" spans="1:5" ht="11.25" hidden="1" customHeight="1">
      <c r="A233" s="568" t="s">
        <v>23</v>
      </c>
      <c r="B233" s="289" t="s">
        <v>24</v>
      </c>
      <c r="C233" s="322" t="s">
        <v>25</v>
      </c>
      <c r="D233" s="89">
        <f>+D235+D238++D243+D247</f>
        <v>0</v>
      </c>
      <c r="E233" s="569" t="e">
        <f>+D233/$D$278</f>
        <v>#DIV/0!</v>
      </c>
    </row>
    <row r="234" spans="1:5" ht="11.25" hidden="1" customHeight="1">
      <c r="A234" s="568"/>
      <c r="B234" s="289"/>
      <c r="C234" s="325"/>
      <c r="D234" s="89"/>
      <c r="E234" s="569"/>
    </row>
    <row r="235" spans="1:5" ht="11.25" hidden="1" customHeight="1">
      <c r="A235" s="570" t="s">
        <v>26</v>
      </c>
      <c r="B235" s="299" t="s">
        <v>27</v>
      </c>
      <c r="C235" s="328" t="s">
        <v>28</v>
      </c>
      <c r="D235" s="571">
        <f>+D236</f>
        <v>0</v>
      </c>
      <c r="E235" s="569" t="e">
        <f>+D235/$D$278</f>
        <v>#DIV/0!</v>
      </c>
    </row>
    <row r="236" spans="1:5" ht="11.25" hidden="1" customHeight="1">
      <c r="A236" s="530" t="s">
        <v>26</v>
      </c>
      <c r="B236" s="90" t="s">
        <v>29</v>
      </c>
      <c r="C236" s="323" t="s">
        <v>30</v>
      </c>
      <c r="D236" s="81">
        <v>0</v>
      </c>
      <c r="E236" s="572" t="e">
        <f>+D236/$D$278</f>
        <v>#DIV/0!</v>
      </c>
    </row>
    <row r="237" spans="1:5" ht="11.25" hidden="1" customHeight="1">
      <c r="A237" s="530"/>
      <c r="B237" s="90"/>
      <c r="D237" s="81"/>
      <c r="E237" s="572"/>
    </row>
    <row r="238" spans="1:5" ht="10.199999999999999" hidden="1">
      <c r="A238" s="598" t="s">
        <v>26</v>
      </c>
      <c r="B238" s="599" t="s">
        <v>41</v>
      </c>
      <c r="C238" s="600" t="s">
        <v>42</v>
      </c>
      <c r="D238" s="601">
        <f>SUM(D239:D241)</f>
        <v>0</v>
      </c>
      <c r="E238" s="569" t="e">
        <f>+D238/$D$278</f>
        <v>#DIV/0!</v>
      </c>
    </row>
    <row r="239" spans="1:5" ht="10.199999999999999" hidden="1">
      <c r="A239" s="530" t="s">
        <v>26</v>
      </c>
      <c r="B239" s="90" t="s">
        <v>43</v>
      </c>
      <c r="C239" s="323" t="s">
        <v>44</v>
      </c>
      <c r="D239" s="602">
        <v>0</v>
      </c>
      <c r="E239" s="572" t="e">
        <f>+D239/$D$278</f>
        <v>#DIV/0!</v>
      </c>
    </row>
    <row r="240" spans="1:5" ht="10.199999999999999" hidden="1">
      <c r="A240" s="603" t="s">
        <v>26</v>
      </c>
      <c r="B240" s="604" t="s">
        <v>45</v>
      </c>
      <c r="C240" s="605" t="s">
        <v>46</v>
      </c>
      <c r="D240" s="602">
        <v>0</v>
      </c>
      <c r="E240" s="572" t="e">
        <f>+D240/$D$278</f>
        <v>#DIV/0!</v>
      </c>
    </row>
    <row r="241" spans="1:5" ht="10.199999999999999" hidden="1">
      <c r="A241" s="603"/>
      <c r="B241" s="282" t="s">
        <v>47</v>
      </c>
      <c r="C241" s="605" t="s">
        <v>48</v>
      </c>
      <c r="D241" s="602">
        <v>0</v>
      </c>
      <c r="E241" s="572" t="e">
        <f>+D241/$D$278</f>
        <v>#DIV/0!</v>
      </c>
    </row>
    <row r="242" spans="1:5" ht="10.199999999999999" hidden="1">
      <c r="A242" s="603"/>
      <c r="B242" s="604"/>
      <c r="C242" s="605"/>
      <c r="D242" s="602"/>
      <c r="E242" s="606"/>
    </row>
    <row r="243" spans="1:5" ht="20.399999999999999" hidden="1">
      <c r="A243" s="607" t="s">
        <v>49</v>
      </c>
      <c r="B243" s="608" t="s">
        <v>50</v>
      </c>
      <c r="C243" s="609" t="s">
        <v>51</v>
      </c>
      <c r="D243" s="610">
        <f>SUM(D244:D245)</f>
        <v>0</v>
      </c>
      <c r="E243" s="569" t="e">
        <f>+D243/$D$278</f>
        <v>#DIV/0!</v>
      </c>
    </row>
    <row r="244" spans="1:5" ht="20.399999999999999" hidden="1">
      <c r="A244" s="611" t="s">
        <v>49</v>
      </c>
      <c r="B244" s="612" t="s">
        <v>52</v>
      </c>
      <c r="C244" s="404" t="s">
        <v>53</v>
      </c>
      <c r="D244" s="613">
        <v>0</v>
      </c>
      <c r="E244" s="572" t="e">
        <f>+D244/$D$278</f>
        <v>#DIV/0!</v>
      </c>
    </row>
    <row r="245" spans="1:5" ht="10.199999999999999" hidden="1">
      <c r="A245" s="611" t="s">
        <v>49</v>
      </c>
      <c r="B245" s="612" t="s">
        <v>54</v>
      </c>
      <c r="C245" s="404" t="s">
        <v>55</v>
      </c>
      <c r="D245" s="613">
        <v>0</v>
      </c>
      <c r="E245" s="572" t="e">
        <f>+D245/$D$278</f>
        <v>#DIV/0!</v>
      </c>
    </row>
    <row r="246" spans="1:5" ht="10.199999999999999" hidden="1">
      <c r="A246" s="614"/>
      <c r="B246" s="612"/>
      <c r="C246" s="615"/>
      <c r="D246" s="613"/>
      <c r="E246" s="606"/>
    </row>
    <row r="247" spans="1:5" ht="20.399999999999999" hidden="1">
      <c r="A247" s="607" t="s">
        <v>49</v>
      </c>
      <c r="B247" s="608" t="s">
        <v>56</v>
      </c>
      <c r="C247" s="609" t="s">
        <v>57</v>
      </c>
      <c r="D247" s="610">
        <f>SUM(D248:D250)</f>
        <v>0</v>
      </c>
      <c r="E247" s="569" t="e">
        <f>+D247/$D$278</f>
        <v>#DIV/0!</v>
      </c>
    </row>
    <row r="248" spans="1:5" ht="20.399999999999999" hidden="1">
      <c r="A248" s="611" t="s">
        <v>49</v>
      </c>
      <c r="B248" s="612" t="s">
        <v>58</v>
      </c>
      <c r="C248" s="404" t="s">
        <v>59</v>
      </c>
      <c r="D248" s="613">
        <v>0</v>
      </c>
      <c r="E248" s="572" t="e">
        <f>+D248/$D$278</f>
        <v>#DIV/0!</v>
      </c>
    </row>
    <row r="249" spans="1:5" ht="20.399999999999999" hidden="1">
      <c r="A249" s="616" t="s">
        <v>49</v>
      </c>
      <c r="B249" s="617" t="s">
        <v>60</v>
      </c>
      <c r="C249" s="618" t="s">
        <v>61</v>
      </c>
      <c r="D249" s="613">
        <v>0</v>
      </c>
      <c r="E249" s="572" t="e">
        <f>+D249/$D$278</f>
        <v>#DIV/0!</v>
      </c>
    </row>
    <row r="250" spans="1:5" ht="10.199999999999999" hidden="1">
      <c r="A250" s="616" t="s">
        <v>49</v>
      </c>
      <c r="B250" s="617" t="s">
        <v>62</v>
      </c>
      <c r="C250" s="618" t="s">
        <v>63</v>
      </c>
      <c r="D250" s="613">
        <v>0</v>
      </c>
      <c r="E250" s="572" t="e">
        <f>+D250/$D$278</f>
        <v>#DIV/0!</v>
      </c>
    </row>
    <row r="251" spans="1:5" ht="10.199999999999999" hidden="1">
      <c r="A251" s="616"/>
      <c r="B251" s="612"/>
      <c r="C251" s="404"/>
      <c r="D251" s="613"/>
      <c r="E251" s="572"/>
    </row>
    <row r="252" spans="1:5" ht="10.199999999999999" hidden="1">
      <c r="A252" s="616"/>
      <c r="B252" s="612"/>
      <c r="C252" s="404"/>
      <c r="D252" s="613"/>
      <c r="E252" s="572"/>
    </row>
    <row r="253" spans="1:5" ht="10.199999999999999" hidden="1">
      <c r="A253" s="619" t="s">
        <v>64</v>
      </c>
      <c r="B253" s="620" t="s">
        <v>205</v>
      </c>
      <c r="C253" s="322" t="s">
        <v>65</v>
      </c>
      <c r="D253" s="89">
        <f>+D255</f>
        <v>0</v>
      </c>
      <c r="E253" s="569" t="e">
        <f>+D253/$D$278</f>
        <v>#DIV/0!</v>
      </c>
    </row>
    <row r="254" spans="1:5" ht="10.199999999999999" hidden="1">
      <c r="A254" s="616"/>
      <c r="B254" s="612"/>
      <c r="C254" s="404"/>
      <c r="D254" s="613"/>
      <c r="E254" s="572"/>
    </row>
    <row r="255" spans="1:5" ht="10.199999999999999" hidden="1">
      <c r="A255" s="621" t="s">
        <v>64</v>
      </c>
      <c r="B255" s="608" t="s">
        <v>89</v>
      </c>
      <c r="C255" s="609" t="s">
        <v>206</v>
      </c>
      <c r="D255" s="610">
        <f>SUM(D256:D257)</f>
        <v>0</v>
      </c>
      <c r="E255" s="569" t="e">
        <f>+D255/$D$278</f>
        <v>#DIV/0!</v>
      </c>
    </row>
    <row r="256" spans="1:5" ht="10.199999999999999" hidden="1">
      <c r="A256" s="616" t="s">
        <v>64</v>
      </c>
      <c r="B256" s="612" t="s">
        <v>207</v>
      </c>
      <c r="C256" s="404" t="s">
        <v>208</v>
      </c>
      <c r="D256" s="613">
        <v>0</v>
      </c>
      <c r="E256" s="572" t="e">
        <f>+D256/$D$278</f>
        <v>#DIV/0!</v>
      </c>
    </row>
    <row r="257" spans="1:7" ht="10.199999999999999" hidden="1">
      <c r="A257" s="530" t="s">
        <v>64</v>
      </c>
      <c r="B257" s="90" t="s">
        <v>91</v>
      </c>
      <c r="C257" s="323" t="s">
        <v>92</v>
      </c>
      <c r="D257" s="81">
        <v>0</v>
      </c>
      <c r="E257" s="572" t="e">
        <f>+D257/$D$278</f>
        <v>#DIV/0!</v>
      </c>
    </row>
    <row r="258" spans="1:7" ht="11.25" hidden="1" customHeight="1">
      <c r="A258" s="591"/>
      <c r="B258" s="90"/>
      <c r="D258" s="81"/>
      <c r="E258" s="572"/>
    </row>
    <row r="259" spans="1:7" ht="11.25" hidden="1" customHeight="1">
      <c r="A259" s="591"/>
      <c r="B259" s="90"/>
      <c r="D259" s="81"/>
      <c r="E259" s="572"/>
    </row>
    <row r="260" spans="1:7" ht="11.25" hidden="1" customHeight="1">
      <c r="A260" s="568" t="s">
        <v>64</v>
      </c>
      <c r="B260" s="289">
        <v>2</v>
      </c>
      <c r="C260" s="322" t="s">
        <v>122</v>
      </c>
      <c r="D260" s="89">
        <f>+D266+D262</f>
        <v>0</v>
      </c>
      <c r="E260" s="569" t="e">
        <f>+D260/$D$361</f>
        <v>#DIV/0!</v>
      </c>
    </row>
    <row r="261" spans="1:7" ht="11.25" hidden="1" customHeight="1">
      <c r="A261" s="568"/>
      <c r="B261" s="289"/>
      <c r="C261" s="322"/>
      <c r="D261" s="89"/>
      <c r="E261" s="569"/>
    </row>
    <row r="262" spans="1:7" ht="11.25" hidden="1" customHeight="1">
      <c r="A262" s="585" t="s">
        <v>64</v>
      </c>
      <c r="B262" s="574" t="s">
        <v>123</v>
      </c>
      <c r="C262" s="337" t="s">
        <v>124</v>
      </c>
      <c r="D262" s="571">
        <f>SUM(D263:D265)</f>
        <v>0</v>
      </c>
      <c r="E262" s="569" t="e">
        <f>+D262/$D$278</f>
        <v>#DIV/0!</v>
      </c>
    </row>
    <row r="263" spans="1:7" ht="11.25" hidden="1" customHeight="1">
      <c r="A263" s="577" t="s">
        <v>64</v>
      </c>
      <c r="B263" s="282" t="s">
        <v>125</v>
      </c>
      <c r="C263" s="588" t="s">
        <v>126</v>
      </c>
      <c r="D263" s="81">
        <v>0</v>
      </c>
      <c r="E263" s="572" t="e">
        <f>+D263/$D$278</f>
        <v>#DIV/0!</v>
      </c>
    </row>
    <row r="264" spans="1:7" ht="11.25" hidden="1" customHeight="1">
      <c r="A264" s="568"/>
      <c r="B264" s="289"/>
      <c r="C264" s="322"/>
      <c r="D264" s="89"/>
      <c r="E264" s="569"/>
    </row>
    <row r="265" spans="1:7" ht="11.4" hidden="1" customHeight="1">
      <c r="A265" s="568"/>
      <c r="B265" s="289"/>
      <c r="C265" s="322"/>
      <c r="D265" s="89"/>
      <c r="E265" s="569"/>
    </row>
    <row r="266" spans="1:7" ht="11.25" hidden="1" customHeight="1">
      <c r="A266" s="533" t="s">
        <v>64</v>
      </c>
      <c r="B266" s="574">
        <v>2.99</v>
      </c>
      <c r="C266" s="337" t="s">
        <v>209</v>
      </c>
      <c r="D266" s="575">
        <f>SUM(D267:D269)</f>
        <v>0</v>
      </c>
      <c r="E266" s="569" t="e">
        <f>+D266/$D$278</f>
        <v>#DIV/0!</v>
      </c>
    </row>
    <row r="267" spans="1:7" ht="11.25" hidden="1" customHeight="1">
      <c r="A267" s="525" t="s">
        <v>64</v>
      </c>
      <c r="B267" s="425" t="s">
        <v>151</v>
      </c>
      <c r="C267" s="292" t="s">
        <v>152</v>
      </c>
      <c r="D267" s="576">
        <v>0</v>
      </c>
      <c r="E267" s="572" t="e">
        <f>+D267/$D$361</f>
        <v>#DIV/0!</v>
      </c>
    </row>
    <row r="268" spans="1:7" ht="11.25" hidden="1" customHeight="1">
      <c r="A268" s="525" t="s">
        <v>64</v>
      </c>
      <c r="B268" s="425" t="s">
        <v>153</v>
      </c>
      <c r="C268" s="292" t="s">
        <v>154</v>
      </c>
      <c r="D268" s="576">
        <v>0</v>
      </c>
      <c r="E268" s="572" t="e">
        <f>+D268/$D$278</f>
        <v>#DIV/0!</v>
      </c>
    </row>
    <row r="269" spans="1:7" ht="11.25" hidden="1" customHeight="1">
      <c r="A269" s="525" t="s">
        <v>64</v>
      </c>
      <c r="B269" s="425" t="s">
        <v>155</v>
      </c>
      <c r="C269" s="292" t="s">
        <v>156</v>
      </c>
      <c r="D269" s="576">
        <v>0</v>
      </c>
      <c r="E269" s="572" t="e">
        <f>+D269/$D$361</f>
        <v>#DIV/0!</v>
      </c>
      <c r="G269" s="323"/>
    </row>
    <row r="270" spans="1:7" ht="11.25" hidden="1" customHeight="1">
      <c r="A270" s="525"/>
      <c r="B270" s="425"/>
      <c r="C270" s="292"/>
      <c r="D270" s="576"/>
      <c r="E270" s="572"/>
      <c r="G270" s="323"/>
    </row>
    <row r="271" spans="1:7" ht="11.25" hidden="1" customHeight="1">
      <c r="A271" s="525"/>
      <c r="B271" s="425"/>
      <c r="C271" s="292"/>
      <c r="D271" s="576"/>
      <c r="E271" s="572"/>
      <c r="G271" s="323"/>
    </row>
    <row r="272" spans="1:7" ht="11.25" hidden="1" customHeight="1">
      <c r="A272" s="568">
        <v>4</v>
      </c>
      <c r="B272" s="289" t="s">
        <v>193</v>
      </c>
      <c r="C272" s="322" t="s">
        <v>194</v>
      </c>
      <c r="D272" s="575">
        <f>+D274</f>
        <v>0</v>
      </c>
      <c r="E272" s="569" t="e">
        <f>+D272/$D$278</f>
        <v>#DIV/0!</v>
      </c>
      <c r="G272" s="323"/>
    </row>
    <row r="273" spans="1:5" ht="11.25" hidden="1" customHeight="1">
      <c r="A273" s="616"/>
      <c r="B273" s="617"/>
      <c r="C273" s="618"/>
      <c r="D273" s="613"/>
      <c r="E273" s="622"/>
    </row>
    <row r="274" spans="1:5" ht="11.25" hidden="1" customHeight="1">
      <c r="A274" s="570">
        <v>4</v>
      </c>
      <c r="B274" s="299" t="s">
        <v>193</v>
      </c>
      <c r="C274" s="328" t="s">
        <v>194</v>
      </c>
      <c r="D274" s="610">
        <f>SUM(D275:D276)</f>
        <v>0</v>
      </c>
      <c r="E274" s="569" t="e">
        <f>+D274/$D$278</f>
        <v>#DIV/0!</v>
      </c>
    </row>
    <row r="275" spans="1:5" ht="11.25" hidden="1" customHeight="1">
      <c r="A275" s="530">
        <v>4</v>
      </c>
      <c r="B275" s="604" t="s">
        <v>195</v>
      </c>
      <c r="C275" s="323" t="s">
        <v>196</v>
      </c>
      <c r="D275" s="613">
        <v>0</v>
      </c>
      <c r="E275" s="569"/>
    </row>
    <row r="276" spans="1:5" ht="11.25" hidden="1" customHeight="1">
      <c r="A276" s="530">
        <v>4</v>
      </c>
      <c r="B276" s="604" t="s">
        <v>197</v>
      </c>
      <c r="C276" s="323" t="s">
        <v>198</v>
      </c>
      <c r="D276" s="613">
        <v>0</v>
      </c>
      <c r="E276" s="572" t="e">
        <f>+D276/$D$278</f>
        <v>#DIV/0!</v>
      </c>
    </row>
    <row r="277" spans="1:5" ht="11.25" hidden="1" customHeight="1">
      <c r="A277" s="530"/>
      <c r="B277" s="90"/>
      <c r="D277" s="81"/>
      <c r="E277" s="572"/>
    </row>
    <row r="278" spans="1:5" ht="18" hidden="1" customHeight="1">
      <c r="A278" s="785" t="s">
        <v>210</v>
      </c>
      <c r="B278" s="786"/>
      <c r="C278" s="787"/>
      <c r="D278" s="595">
        <f>+D233+D269+D253+D260</f>
        <v>0</v>
      </c>
      <c r="E278" s="563" t="e">
        <f>+D278/D278</f>
        <v>#DIV/0!</v>
      </c>
    </row>
    <row r="279" spans="1:5" ht="11.25" hidden="1" customHeight="1">
      <c r="B279" s="316"/>
      <c r="C279" s="462"/>
    </row>
    <row r="280" spans="1:5" ht="11.25" hidden="1" customHeight="1">
      <c r="B280" s="316"/>
      <c r="C280" s="462"/>
    </row>
    <row r="281" spans="1:5" ht="11.25" hidden="1" customHeight="1">
      <c r="B281" s="316"/>
      <c r="C281" s="462"/>
    </row>
    <row r="282" spans="1:5" ht="11.25" hidden="1" customHeight="1">
      <c r="B282" s="316"/>
      <c r="C282" s="462"/>
    </row>
    <row r="283" spans="1:5" ht="11.25" hidden="1" customHeight="1">
      <c r="B283" s="316"/>
      <c r="C283" s="462"/>
    </row>
    <row r="284" spans="1:5" ht="11.25" hidden="1" customHeight="1">
      <c r="B284" s="596" t="s">
        <v>211</v>
      </c>
      <c r="D284" s="597" t="s">
        <v>212</v>
      </c>
      <c r="E284" s="375" t="s">
        <v>213</v>
      </c>
    </row>
    <row r="285" spans="1:5" ht="11.25" hidden="1" customHeight="1">
      <c r="C285" s="498"/>
      <c r="D285" s="358"/>
    </row>
    <row r="286" spans="1:5" ht="10.199999999999999" hidden="1">
      <c r="A286" s="796" t="s">
        <v>19</v>
      </c>
      <c r="B286" s="796"/>
      <c r="C286" s="810" t="s">
        <v>20</v>
      </c>
      <c r="D286" s="811" t="s">
        <v>21</v>
      </c>
      <c r="E286" s="795" t="s">
        <v>22</v>
      </c>
    </row>
    <row r="287" spans="1:5" ht="10.199999999999999" hidden="1">
      <c r="A287" s="796"/>
      <c r="B287" s="796"/>
      <c r="C287" s="810"/>
      <c r="D287" s="811"/>
      <c r="E287" s="795"/>
    </row>
    <row r="288" spans="1:5" ht="10.199999999999999" hidden="1">
      <c r="A288" s="564"/>
      <c r="B288" s="565"/>
      <c r="C288" s="361"/>
      <c r="D288" s="566"/>
      <c r="E288" s="567"/>
    </row>
    <row r="289" spans="1:8" ht="10.199999999999999" hidden="1">
      <c r="A289" s="568" t="s">
        <v>23</v>
      </c>
      <c r="B289" s="289" t="s">
        <v>24</v>
      </c>
      <c r="C289" s="322" t="s">
        <v>25</v>
      </c>
      <c r="D289" s="89">
        <f>+D291+D294+D298+D302</f>
        <v>0</v>
      </c>
      <c r="E289" s="569" t="e">
        <f>+D289/$D$361</f>
        <v>#DIV/0!</v>
      </c>
    </row>
    <row r="290" spans="1:8" ht="10.199999999999999" hidden="1">
      <c r="A290" s="568"/>
      <c r="B290" s="289"/>
      <c r="C290" s="325"/>
      <c r="D290" s="89"/>
      <c r="E290" s="569"/>
    </row>
    <row r="291" spans="1:8" ht="10.199999999999999" hidden="1">
      <c r="A291" s="570" t="s">
        <v>26</v>
      </c>
      <c r="B291" s="299" t="s">
        <v>27</v>
      </c>
      <c r="C291" s="328" t="s">
        <v>28</v>
      </c>
      <c r="D291" s="571">
        <f>SUM(D292:D292)</f>
        <v>0</v>
      </c>
      <c r="E291" s="569" t="e">
        <f>+D291/$D$361</f>
        <v>#DIV/0!</v>
      </c>
    </row>
    <row r="292" spans="1:8" ht="10.199999999999999" hidden="1">
      <c r="A292" s="530" t="s">
        <v>26</v>
      </c>
      <c r="B292" s="90" t="s">
        <v>29</v>
      </c>
      <c r="C292" s="323" t="s">
        <v>30</v>
      </c>
      <c r="D292" s="81">
        <v>0</v>
      </c>
      <c r="E292" s="572" t="e">
        <f>+D292/$D$361</f>
        <v>#DIV/0!</v>
      </c>
    </row>
    <row r="293" spans="1:8" ht="10.199999999999999" hidden="1" customHeight="1">
      <c r="A293" s="530"/>
      <c r="B293" s="90"/>
      <c r="D293" s="81"/>
      <c r="E293" s="572"/>
    </row>
    <row r="294" spans="1:8" ht="10.199999999999999" hidden="1" customHeight="1">
      <c r="A294" s="570" t="s">
        <v>26</v>
      </c>
      <c r="B294" s="299" t="s">
        <v>41</v>
      </c>
      <c r="C294" s="328" t="s">
        <v>42</v>
      </c>
      <c r="D294" s="571">
        <f>SUM(D295:D296)</f>
        <v>0</v>
      </c>
      <c r="E294" s="569" t="e">
        <f>+D294/$D$361</f>
        <v>#DIV/0!</v>
      </c>
    </row>
    <row r="295" spans="1:8" ht="10.199999999999999" hidden="1" customHeight="1">
      <c r="A295" s="530" t="s">
        <v>26</v>
      </c>
      <c r="B295" s="90" t="s">
        <v>43</v>
      </c>
      <c r="C295" s="323" t="s">
        <v>44</v>
      </c>
      <c r="D295" s="81">
        <v>0</v>
      </c>
      <c r="E295" s="572" t="e">
        <f>+D295/$D$361</f>
        <v>#DIV/0!</v>
      </c>
    </row>
    <row r="296" spans="1:8" ht="10.199999999999999" hidden="1" customHeight="1">
      <c r="A296" s="530" t="s">
        <v>26</v>
      </c>
      <c r="B296" s="90" t="s">
        <v>45</v>
      </c>
      <c r="C296" s="323" t="s">
        <v>46</v>
      </c>
      <c r="D296" s="81">
        <v>0</v>
      </c>
      <c r="E296" s="572" t="e">
        <f>+D296/$D$361</f>
        <v>#DIV/0!</v>
      </c>
    </row>
    <row r="297" spans="1:8" ht="10.199999999999999" hidden="1" customHeight="1">
      <c r="A297" s="530"/>
      <c r="B297" s="90"/>
      <c r="D297" s="81"/>
      <c r="E297" s="569"/>
    </row>
    <row r="298" spans="1:8" ht="20.399999999999999" hidden="1" customHeight="1">
      <c r="A298" s="533" t="s">
        <v>49</v>
      </c>
      <c r="B298" s="574" t="s">
        <v>50</v>
      </c>
      <c r="C298" s="337" t="s">
        <v>51</v>
      </c>
      <c r="D298" s="575">
        <f>SUM(D299:D300)</f>
        <v>0</v>
      </c>
      <c r="E298" s="569" t="e">
        <f>+D298/$D$361</f>
        <v>#DIV/0!</v>
      </c>
    </row>
    <row r="299" spans="1:8" ht="20.399999999999999" hidden="1" customHeight="1">
      <c r="A299" s="284" t="s">
        <v>49</v>
      </c>
      <c r="B299" s="282" t="s">
        <v>52</v>
      </c>
      <c r="C299" s="341" t="s">
        <v>53</v>
      </c>
      <c r="D299" s="576">
        <v>0</v>
      </c>
      <c r="E299" s="572" t="e">
        <f>+D299/$D$361</f>
        <v>#DIV/0!</v>
      </c>
      <c r="H299" s="388"/>
    </row>
    <row r="300" spans="1:8" ht="10.199999999999999" hidden="1" customHeight="1">
      <c r="A300" s="284" t="s">
        <v>49</v>
      </c>
      <c r="B300" s="282" t="s">
        <v>54</v>
      </c>
      <c r="C300" s="341" t="s">
        <v>55</v>
      </c>
      <c r="D300" s="576">
        <v>0</v>
      </c>
      <c r="E300" s="572" t="e">
        <f>+D300/$D$361</f>
        <v>#DIV/0!</v>
      </c>
    </row>
    <row r="301" spans="1:8" ht="10.199999999999999" hidden="1" customHeight="1">
      <c r="A301" s="293"/>
      <c r="B301" s="282"/>
      <c r="C301" s="344"/>
      <c r="D301" s="576"/>
      <c r="E301" s="569"/>
      <c r="H301" s="388"/>
    </row>
    <row r="302" spans="1:8" ht="20.399999999999999" hidden="1" customHeight="1">
      <c r="A302" s="533" t="s">
        <v>49</v>
      </c>
      <c r="B302" s="574" t="s">
        <v>56</v>
      </c>
      <c r="C302" s="337" t="s">
        <v>57</v>
      </c>
      <c r="D302" s="575">
        <f>SUM(D303:D305)</f>
        <v>0</v>
      </c>
      <c r="E302" s="569" t="e">
        <f>+D302/$D$361</f>
        <v>#DIV/0!</v>
      </c>
    </row>
    <row r="303" spans="1:8" ht="20.399999999999999" hidden="1" customHeight="1">
      <c r="A303" s="284" t="s">
        <v>49</v>
      </c>
      <c r="B303" s="282" t="s">
        <v>58</v>
      </c>
      <c r="C303" s="341" t="s">
        <v>59</v>
      </c>
      <c r="D303" s="576">
        <v>0</v>
      </c>
      <c r="E303" s="572" t="e">
        <f>+D303/$D$361</f>
        <v>#DIV/0!</v>
      </c>
    </row>
    <row r="304" spans="1:8" ht="20.399999999999999" hidden="1" customHeight="1">
      <c r="A304" s="525" t="s">
        <v>49</v>
      </c>
      <c r="B304" s="425" t="s">
        <v>60</v>
      </c>
      <c r="C304" s="292" t="s">
        <v>61</v>
      </c>
      <c r="D304" s="576">
        <v>0</v>
      </c>
      <c r="E304" s="572" t="e">
        <f>+D304/$D$361</f>
        <v>#DIV/0!</v>
      </c>
    </row>
    <row r="305" spans="1:5" ht="10.199999999999999" hidden="1" customHeight="1">
      <c r="A305" s="525" t="s">
        <v>49</v>
      </c>
      <c r="B305" s="425" t="s">
        <v>62</v>
      </c>
      <c r="C305" s="292" t="s">
        <v>63</v>
      </c>
      <c r="D305" s="576">
        <v>0</v>
      </c>
      <c r="E305" s="572" t="e">
        <f>+D305/$D$361</f>
        <v>#DIV/0!</v>
      </c>
    </row>
    <row r="306" spans="1:5" ht="10.199999999999999" hidden="1" customHeight="1">
      <c r="A306" s="525"/>
      <c r="B306" s="425"/>
      <c r="C306" s="292"/>
      <c r="D306" s="576"/>
      <c r="E306" s="572"/>
    </row>
    <row r="307" spans="1:5" ht="10.199999999999999" hidden="1" customHeight="1">
      <c r="A307" s="525"/>
      <c r="B307" s="425"/>
      <c r="C307" s="292"/>
      <c r="D307" s="576"/>
      <c r="E307" s="572"/>
    </row>
    <row r="308" spans="1:5" ht="10.199999999999999" hidden="1" customHeight="1">
      <c r="A308" s="568" t="s">
        <v>64</v>
      </c>
      <c r="B308" s="289" t="s">
        <v>205</v>
      </c>
      <c r="C308" s="322" t="s">
        <v>65</v>
      </c>
      <c r="D308" s="89">
        <f>+D313+D318+D321+D310+D325</f>
        <v>0</v>
      </c>
      <c r="E308" s="569" t="e">
        <f>+D308/$D$361</f>
        <v>#DIV/0!</v>
      </c>
    </row>
    <row r="309" spans="1:5" ht="10.199999999999999" hidden="1" customHeight="1">
      <c r="A309" s="568"/>
      <c r="B309" s="289"/>
      <c r="C309" s="325"/>
      <c r="D309" s="89"/>
      <c r="E309" s="569"/>
    </row>
    <row r="310" spans="1:5" ht="10.199999999999999" hidden="1" customHeight="1">
      <c r="A310" s="570" t="s">
        <v>64</v>
      </c>
      <c r="B310" s="299" t="s">
        <v>66</v>
      </c>
      <c r="C310" s="328" t="s">
        <v>67</v>
      </c>
      <c r="D310" s="571">
        <f>+D311</f>
        <v>0</v>
      </c>
      <c r="E310" s="569" t="e">
        <f>+D310/$D$361</f>
        <v>#DIV/0!</v>
      </c>
    </row>
    <row r="311" spans="1:5" ht="10.199999999999999" hidden="1" customHeight="1">
      <c r="A311" s="530" t="s">
        <v>64</v>
      </c>
      <c r="B311" s="90" t="s">
        <v>70</v>
      </c>
      <c r="C311" s="323" t="s">
        <v>71</v>
      </c>
      <c r="D311" s="81">
        <v>0</v>
      </c>
      <c r="E311" s="572" t="e">
        <f>+D311/$D$361</f>
        <v>#DIV/0!</v>
      </c>
    </row>
    <row r="312" spans="1:5" ht="10.199999999999999" hidden="1" customHeight="1">
      <c r="A312" s="568"/>
      <c r="B312" s="289"/>
      <c r="C312" s="325"/>
      <c r="D312" s="89"/>
      <c r="E312" s="569"/>
    </row>
    <row r="313" spans="1:5" ht="10.199999999999999" hidden="1" customHeight="1">
      <c r="A313" s="570" t="s">
        <v>64</v>
      </c>
      <c r="B313" s="299">
        <v>1.03</v>
      </c>
      <c r="C313" s="328" t="s">
        <v>78</v>
      </c>
      <c r="D313" s="571">
        <f>SUM(D314:D316)</f>
        <v>0</v>
      </c>
      <c r="E313" s="569" t="e">
        <f>+D313/$D$361</f>
        <v>#DIV/0!</v>
      </c>
    </row>
    <row r="314" spans="1:5" ht="10.199999999999999" hidden="1" customHeight="1">
      <c r="A314" s="530" t="s">
        <v>64</v>
      </c>
      <c r="B314" s="90" t="s">
        <v>79</v>
      </c>
      <c r="C314" s="323" t="s">
        <v>80</v>
      </c>
      <c r="D314" s="81">
        <v>0</v>
      </c>
      <c r="E314" s="572" t="e">
        <f>+D314/$D$361</f>
        <v>#DIV/0!</v>
      </c>
    </row>
    <row r="315" spans="1:5" ht="10.199999999999999" hidden="1" customHeight="1">
      <c r="A315" s="577" t="s">
        <v>64</v>
      </c>
      <c r="B315" s="425" t="s">
        <v>214</v>
      </c>
      <c r="C315" s="588" t="s">
        <v>215</v>
      </c>
      <c r="D315" s="81">
        <v>0</v>
      </c>
      <c r="E315" s="572" t="e">
        <f>+D315/$D$361</f>
        <v>#DIV/0!</v>
      </c>
    </row>
    <row r="316" spans="1:5" ht="10.199999999999999" hidden="1" customHeight="1">
      <c r="A316" s="530" t="s">
        <v>64</v>
      </c>
      <c r="B316" s="90" t="s">
        <v>81</v>
      </c>
      <c r="C316" s="323" t="s">
        <v>82</v>
      </c>
      <c r="D316" s="81">
        <v>0</v>
      </c>
      <c r="E316" s="572" t="e">
        <f>+D316/$D$361</f>
        <v>#DIV/0!</v>
      </c>
    </row>
    <row r="317" spans="1:5" ht="10.199999999999999" hidden="1" customHeight="1">
      <c r="A317" s="530"/>
      <c r="B317" s="90"/>
      <c r="D317" s="81"/>
      <c r="E317" s="569"/>
    </row>
    <row r="318" spans="1:5" ht="10.199999999999999" hidden="1" customHeight="1">
      <c r="A318" s="570" t="s">
        <v>64</v>
      </c>
      <c r="B318" s="299">
        <v>1.04</v>
      </c>
      <c r="C318" s="328" t="s">
        <v>90</v>
      </c>
      <c r="D318" s="571">
        <f>SUM(D319:D319)</f>
        <v>0</v>
      </c>
      <c r="E318" s="569" t="e">
        <f>+D318/$D$361</f>
        <v>#DIV/0!</v>
      </c>
    </row>
    <row r="319" spans="1:5" ht="10.199999999999999" hidden="1" customHeight="1">
      <c r="A319" s="530" t="s">
        <v>64</v>
      </c>
      <c r="B319" s="90" t="s">
        <v>207</v>
      </c>
      <c r="C319" s="323" t="s">
        <v>216</v>
      </c>
      <c r="D319" s="81">
        <v>0</v>
      </c>
      <c r="E319" s="572" t="e">
        <f>+D319/$D$361</f>
        <v>#DIV/0!</v>
      </c>
    </row>
    <row r="320" spans="1:5" ht="10.199999999999999" hidden="1" customHeight="1">
      <c r="A320" s="525"/>
      <c r="B320" s="425"/>
      <c r="C320" s="292"/>
      <c r="D320" s="576"/>
      <c r="E320" s="572"/>
    </row>
    <row r="321" spans="1:5" ht="10.199999999999999" hidden="1" customHeight="1">
      <c r="A321" s="570" t="s">
        <v>64</v>
      </c>
      <c r="B321" s="299">
        <v>1.08</v>
      </c>
      <c r="C321" s="328" t="s">
        <v>103</v>
      </c>
      <c r="D321" s="571">
        <f>+D322+D323</f>
        <v>0</v>
      </c>
      <c r="E321" s="569" t="e">
        <f>+D321/$D$361</f>
        <v>#DIV/0!</v>
      </c>
    </row>
    <row r="322" spans="1:5" ht="10.199999999999999" hidden="1">
      <c r="A322" s="80" t="s">
        <v>64</v>
      </c>
      <c r="B322" s="90" t="s">
        <v>108</v>
      </c>
      <c r="C322" s="310" t="s">
        <v>109</v>
      </c>
      <c r="D322" s="81">
        <v>0</v>
      </c>
      <c r="E322" s="572" t="e">
        <f>+D322/$D$361</f>
        <v>#DIV/0!</v>
      </c>
    </row>
    <row r="323" spans="1:5" ht="10.199999999999999" hidden="1" customHeight="1">
      <c r="A323" s="525" t="s">
        <v>64</v>
      </c>
      <c r="B323" s="425" t="s">
        <v>110</v>
      </c>
      <c r="C323" s="292" t="s">
        <v>111</v>
      </c>
      <c r="D323" s="576">
        <v>0</v>
      </c>
      <c r="E323" s="572" t="e">
        <f>+D323/$D$361</f>
        <v>#DIV/0!</v>
      </c>
    </row>
    <row r="324" spans="1:5" ht="10.199999999999999" hidden="1" customHeight="1">
      <c r="A324" s="525"/>
      <c r="B324" s="425"/>
      <c r="C324" s="292"/>
      <c r="D324" s="576"/>
      <c r="E324" s="572"/>
    </row>
    <row r="325" spans="1:5" ht="10.199999999999999" hidden="1" customHeight="1">
      <c r="A325" s="570" t="s">
        <v>64</v>
      </c>
      <c r="B325" s="299" t="s">
        <v>118</v>
      </c>
      <c r="C325" s="328" t="s">
        <v>119</v>
      </c>
      <c r="D325" s="571">
        <f>+D326</f>
        <v>0</v>
      </c>
      <c r="E325" s="569" t="e">
        <f>+D325/$D$361</f>
        <v>#DIV/0!</v>
      </c>
    </row>
    <row r="326" spans="1:5" ht="10.199999999999999" hidden="1" customHeight="1">
      <c r="A326" s="80" t="s">
        <v>64</v>
      </c>
      <c r="B326" s="90" t="s">
        <v>120</v>
      </c>
      <c r="C326" s="310" t="s">
        <v>121</v>
      </c>
      <c r="D326" s="576">
        <v>0</v>
      </c>
      <c r="E326" s="572" t="e">
        <f>+D326/$D$361</f>
        <v>#DIV/0!</v>
      </c>
    </row>
    <row r="327" spans="1:5" ht="10.199999999999999" hidden="1" customHeight="1">
      <c r="A327" s="525"/>
      <c r="B327" s="425"/>
      <c r="C327" s="292"/>
      <c r="D327" s="576"/>
      <c r="E327" s="572"/>
    </row>
    <row r="328" spans="1:5" ht="10.199999999999999" hidden="1" customHeight="1">
      <c r="A328" s="525"/>
      <c r="B328" s="425"/>
      <c r="C328" s="292"/>
      <c r="D328" s="576"/>
      <c r="E328" s="572"/>
    </row>
    <row r="329" spans="1:5" ht="10.199999999999999" hidden="1" customHeight="1">
      <c r="A329" s="568" t="s">
        <v>64</v>
      </c>
      <c r="B329" s="289">
        <v>2</v>
      </c>
      <c r="C329" s="322" t="s">
        <v>122</v>
      </c>
      <c r="D329" s="89">
        <f>+D331+D339+D343+D336</f>
        <v>0</v>
      </c>
      <c r="E329" s="569" t="e">
        <f>+D329/$D$361</f>
        <v>#DIV/0!</v>
      </c>
    </row>
    <row r="330" spans="1:5" ht="10.199999999999999" hidden="1" customHeight="1">
      <c r="A330" s="568"/>
      <c r="B330" s="289"/>
      <c r="C330" s="325"/>
      <c r="D330" s="89"/>
      <c r="E330" s="569"/>
    </row>
    <row r="331" spans="1:5" ht="10.199999999999999" hidden="1" customHeight="1">
      <c r="A331" s="570" t="s">
        <v>64</v>
      </c>
      <c r="B331" s="299">
        <v>2.0099999999999998</v>
      </c>
      <c r="C331" s="328" t="s">
        <v>124</v>
      </c>
      <c r="D331" s="571">
        <f>+D334+D333+D332</f>
        <v>0</v>
      </c>
      <c r="E331" s="569" t="e">
        <f>+D331/$D$361</f>
        <v>#DIV/0!</v>
      </c>
    </row>
    <row r="332" spans="1:5" ht="10.199999999999999" hidden="1" customHeight="1">
      <c r="A332" s="530" t="s">
        <v>64</v>
      </c>
      <c r="B332" s="90" t="s">
        <v>125</v>
      </c>
      <c r="C332" s="323" t="s">
        <v>217</v>
      </c>
      <c r="D332" s="81">
        <v>0</v>
      </c>
      <c r="E332" s="572" t="e">
        <f>+D332/$D$361</f>
        <v>#DIV/0!</v>
      </c>
    </row>
    <row r="333" spans="1:5" ht="10.199999999999999" hidden="1" customHeight="1">
      <c r="A333" s="530" t="s">
        <v>64</v>
      </c>
      <c r="B333" s="90" t="s">
        <v>127</v>
      </c>
      <c r="C333" s="323" t="s">
        <v>128</v>
      </c>
      <c r="D333" s="81">
        <v>0</v>
      </c>
      <c r="E333" s="572" t="e">
        <f>+D333/$D$361</f>
        <v>#DIV/0!</v>
      </c>
    </row>
    <row r="334" spans="1:5" ht="10.199999999999999" hidden="1" customHeight="1">
      <c r="A334" s="530" t="s">
        <v>64</v>
      </c>
      <c r="B334" s="90" t="s">
        <v>218</v>
      </c>
      <c r="C334" s="323" t="s">
        <v>219</v>
      </c>
      <c r="D334" s="81">
        <v>0</v>
      </c>
      <c r="E334" s="572" t="e">
        <f>+D334/$D$361</f>
        <v>#DIV/0!</v>
      </c>
    </row>
    <row r="335" spans="1:5" ht="10.199999999999999" hidden="1" customHeight="1">
      <c r="A335" s="530"/>
      <c r="B335" s="90"/>
      <c r="D335" s="81"/>
      <c r="E335" s="569"/>
    </row>
    <row r="336" spans="1:5" ht="23.1" hidden="1" customHeight="1">
      <c r="A336" s="570" t="s">
        <v>64</v>
      </c>
      <c r="B336" s="299" t="s">
        <v>131</v>
      </c>
      <c r="C336" s="328" t="s">
        <v>132</v>
      </c>
      <c r="D336" s="571">
        <f>+D337</f>
        <v>0</v>
      </c>
      <c r="E336" s="569" t="e">
        <f>+D336/D361</f>
        <v>#DIV/0!</v>
      </c>
    </row>
    <row r="337" spans="1:5" ht="10.199999999999999" hidden="1" customHeight="1">
      <c r="A337" s="284" t="s">
        <v>64</v>
      </c>
      <c r="B337" s="282" t="s">
        <v>133</v>
      </c>
      <c r="C337" s="341" t="s">
        <v>134</v>
      </c>
      <c r="D337" s="81">
        <v>0</v>
      </c>
      <c r="E337" s="572" t="e">
        <f>+D337/D361</f>
        <v>#DIV/0!</v>
      </c>
    </row>
    <row r="338" spans="1:5" ht="10.199999999999999" hidden="1" customHeight="1">
      <c r="A338" s="530"/>
      <c r="B338" s="90"/>
      <c r="D338" s="81"/>
      <c r="E338" s="569"/>
    </row>
    <row r="339" spans="1:5" ht="10.199999999999999" hidden="1" customHeight="1">
      <c r="A339" s="533" t="s">
        <v>64</v>
      </c>
      <c r="B339" s="574">
        <v>2.04</v>
      </c>
      <c r="C339" s="337" t="s">
        <v>220</v>
      </c>
      <c r="D339" s="575">
        <f>SUM(D340:D341)</f>
        <v>0</v>
      </c>
      <c r="E339" s="569" t="e">
        <f>+D339/$D$361</f>
        <v>#DIV/0!</v>
      </c>
    </row>
    <row r="340" spans="1:5" ht="10.199999999999999" hidden="1" customHeight="1">
      <c r="A340" s="284" t="s">
        <v>64</v>
      </c>
      <c r="B340" s="282" t="s">
        <v>141</v>
      </c>
      <c r="C340" s="341" t="s">
        <v>142</v>
      </c>
      <c r="D340" s="576">
        <v>0</v>
      </c>
      <c r="E340" s="572" t="e">
        <f>+D340/$D$361</f>
        <v>#DIV/0!</v>
      </c>
    </row>
    <row r="341" spans="1:5" ht="10.199999999999999" hidden="1" customHeight="1">
      <c r="A341" s="284" t="s">
        <v>64</v>
      </c>
      <c r="B341" s="282" t="s">
        <v>143</v>
      </c>
      <c r="C341" s="341" t="s">
        <v>144</v>
      </c>
      <c r="D341" s="576">
        <v>0</v>
      </c>
      <c r="E341" s="572" t="e">
        <f>+D341/$D$361</f>
        <v>#DIV/0!</v>
      </c>
    </row>
    <row r="342" spans="1:5" ht="10.199999999999999" hidden="1" customHeight="1">
      <c r="A342" s="293"/>
      <c r="B342" s="282"/>
      <c r="C342" s="344"/>
      <c r="D342" s="576"/>
      <c r="E342" s="569"/>
    </row>
    <row r="343" spans="1:5" ht="10.199999999999999" hidden="1" customHeight="1">
      <c r="A343" s="533" t="s">
        <v>64</v>
      </c>
      <c r="B343" s="574">
        <v>2.99</v>
      </c>
      <c r="C343" s="337" t="s">
        <v>209</v>
      </c>
      <c r="D343" s="575">
        <f>SUM(D344:D346)</f>
        <v>0</v>
      </c>
      <c r="E343" s="569" t="e">
        <f>+D343/$D$361</f>
        <v>#DIV/0!</v>
      </c>
    </row>
    <row r="344" spans="1:5" ht="10.199999999999999" hidden="1" customHeight="1">
      <c r="A344" s="525" t="s">
        <v>64</v>
      </c>
      <c r="B344" s="425" t="s">
        <v>151</v>
      </c>
      <c r="C344" s="292" t="s">
        <v>152</v>
      </c>
      <c r="D344" s="576">
        <v>0</v>
      </c>
      <c r="E344" s="572" t="e">
        <f>+D344/$D$361</f>
        <v>#DIV/0!</v>
      </c>
    </row>
    <row r="345" spans="1:5" ht="10.199999999999999" hidden="1" customHeight="1">
      <c r="A345" s="525" t="s">
        <v>64</v>
      </c>
      <c r="B345" s="425" t="s">
        <v>153</v>
      </c>
      <c r="C345" s="292" t="s">
        <v>154</v>
      </c>
      <c r="D345" s="576">
        <v>0</v>
      </c>
      <c r="E345" s="572" t="e">
        <f>+D345/$D$361</f>
        <v>#DIV/0!</v>
      </c>
    </row>
    <row r="346" spans="1:5" ht="10.199999999999999" hidden="1" customHeight="1">
      <c r="A346" s="525" t="s">
        <v>64</v>
      </c>
      <c r="B346" s="425" t="s">
        <v>155</v>
      </c>
      <c r="C346" s="292" t="s">
        <v>156</v>
      </c>
      <c r="D346" s="576">
        <v>0</v>
      </c>
      <c r="E346" s="572" t="e">
        <f>+D346/$D$361</f>
        <v>#DIV/0!</v>
      </c>
    </row>
    <row r="347" spans="1:5" ht="10.199999999999999" hidden="1" customHeight="1">
      <c r="A347" s="525"/>
      <c r="B347" s="425"/>
      <c r="C347" s="292"/>
      <c r="D347" s="576"/>
      <c r="E347" s="572"/>
    </row>
    <row r="348" spans="1:5" ht="10.199999999999999" hidden="1" customHeight="1">
      <c r="A348" s="525"/>
      <c r="B348" s="425"/>
      <c r="C348" s="292"/>
      <c r="D348" s="576"/>
      <c r="E348" s="572"/>
    </row>
    <row r="349" spans="1:5" ht="10.199999999999999" hidden="1" customHeight="1">
      <c r="A349" s="568">
        <v>2</v>
      </c>
      <c r="B349" s="289">
        <v>5</v>
      </c>
      <c r="C349" s="322" t="s">
        <v>157</v>
      </c>
      <c r="D349" s="89">
        <f>+D351</f>
        <v>0</v>
      </c>
      <c r="E349" s="569" t="e">
        <f>+D349/$D$361</f>
        <v>#DIV/0!</v>
      </c>
    </row>
    <row r="350" spans="1:5" ht="10.199999999999999" hidden="1" customHeight="1">
      <c r="A350" s="568"/>
      <c r="B350" s="289"/>
      <c r="C350" s="325"/>
      <c r="D350" s="89"/>
      <c r="E350" s="569"/>
    </row>
    <row r="351" spans="1:5" ht="10.199999999999999" hidden="1" customHeight="1">
      <c r="A351" s="570" t="s">
        <v>158</v>
      </c>
      <c r="B351" s="299">
        <v>5.01</v>
      </c>
      <c r="C351" s="328" t="s">
        <v>160</v>
      </c>
      <c r="D351" s="571">
        <f>SUM(D352:D353)</f>
        <v>0</v>
      </c>
      <c r="E351" s="569" t="e">
        <f>+D351/$D$361</f>
        <v>#DIV/0!</v>
      </c>
    </row>
    <row r="352" spans="1:5" ht="10.199999999999999" hidden="1" customHeight="1">
      <c r="A352" s="530" t="s">
        <v>158</v>
      </c>
      <c r="B352" s="90" t="s">
        <v>221</v>
      </c>
      <c r="C352" s="323" t="s">
        <v>222</v>
      </c>
      <c r="D352" s="81">
        <v>0</v>
      </c>
      <c r="E352" s="572" t="e">
        <f>+D352/$D$361</f>
        <v>#DIV/0!</v>
      </c>
    </row>
    <row r="353" spans="1:12" ht="10.199999999999999" hidden="1" customHeight="1">
      <c r="A353" s="530" t="s">
        <v>158</v>
      </c>
      <c r="B353" s="90" t="s">
        <v>161</v>
      </c>
      <c r="C353" s="323" t="s">
        <v>162</v>
      </c>
      <c r="D353" s="81">
        <v>0</v>
      </c>
      <c r="E353" s="572" t="e">
        <f>+D353/$D$361</f>
        <v>#DIV/0!</v>
      </c>
    </row>
    <row r="354" spans="1:12" ht="10.199999999999999" hidden="1" customHeight="1">
      <c r="A354" s="530"/>
      <c r="B354" s="90"/>
      <c r="D354" s="81"/>
      <c r="E354" s="572"/>
    </row>
    <row r="355" spans="1:12" ht="10.199999999999999" hidden="1" customHeight="1">
      <c r="A355" s="530"/>
      <c r="B355" s="90"/>
      <c r="D355" s="81"/>
      <c r="E355" s="572"/>
    </row>
    <row r="356" spans="1:12" ht="10.199999999999999" hidden="1" customHeight="1">
      <c r="A356" s="525"/>
      <c r="B356" s="289" t="s">
        <v>191</v>
      </c>
      <c r="C356" s="322" t="s">
        <v>192</v>
      </c>
      <c r="D356" s="89">
        <f>+D358</f>
        <v>0</v>
      </c>
      <c r="E356" s="569" t="e">
        <f>+D356/$D$361</f>
        <v>#DIV/0!</v>
      </c>
    </row>
    <row r="357" spans="1:12" ht="10.199999999999999" hidden="1" customHeight="1">
      <c r="A357" s="525"/>
      <c r="B357" s="425"/>
      <c r="C357" s="292"/>
      <c r="D357" s="576"/>
      <c r="E357" s="572"/>
    </row>
    <row r="358" spans="1:12" ht="12.6" hidden="1" customHeight="1">
      <c r="A358" s="570">
        <v>4</v>
      </c>
      <c r="B358" s="299" t="s">
        <v>193</v>
      </c>
      <c r="C358" s="328" t="s">
        <v>194</v>
      </c>
      <c r="D358" s="575">
        <f>+D359</f>
        <v>0</v>
      </c>
      <c r="E358" s="569" t="e">
        <f>+D358/$D$361</f>
        <v>#DIV/0!</v>
      </c>
    </row>
    <row r="359" spans="1:12" ht="12.6" hidden="1" customHeight="1">
      <c r="A359" s="530">
        <v>4</v>
      </c>
      <c r="B359" s="90" t="s">
        <v>197</v>
      </c>
      <c r="C359" s="323" t="s">
        <v>198</v>
      </c>
      <c r="D359" s="576">
        <v>0</v>
      </c>
      <c r="E359" s="572" t="e">
        <f>+D359/$D$361</f>
        <v>#DIV/0!</v>
      </c>
    </row>
    <row r="360" spans="1:12" ht="10.199999999999999" hidden="1">
      <c r="A360" s="623"/>
      <c r="B360" s="624"/>
      <c r="D360" s="81"/>
      <c r="E360" s="625"/>
    </row>
    <row r="361" spans="1:12" ht="18" hidden="1" customHeight="1">
      <c r="A361" s="785" t="s">
        <v>223</v>
      </c>
      <c r="B361" s="786"/>
      <c r="C361" s="787"/>
      <c r="D361" s="562">
        <f>+D289+D308+D329+D349+D356</f>
        <v>0</v>
      </c>
      <c r="E361" s="563" t="e">
        <f>+D361/D361</f>
        <v>#DIV/0!</v>
      </c>
      <c r="H361" s="333"/>
      <c r="I361" s="333"/>
      <c r="J361" s="333"/>
      <c r="K361" s="333"/>
      <c r="L361" s="333"/>
    </row>
    <row r="362" spans="1:12" ht="10.199999999999999" hidden="1">
      <c r="B362" s="316"/>
      <c r="C362" s="462"/>
      <c r="H362" s="333"/>
      <c r="I362" s="333"/>
      <c r="J362" s="333"/>
      <c r="K362" s="333"/>
      <c r="L362" s="333"/>
    </row>
    <row r="363" spans="1:12" ht="11.25" hidden="1" customHeight="1">
      <c r="B363" s="316"/>
      <c r="C363" s="462"/>
    </row>
    <row r="364" spans="1:12" ht="11.25" hidden="1" customHeight="1">
      <c r="B364" s="316"/>
      <c r="C364" s="462"/>
    </row>
    <row r="365" spans="1:12" ht="12.6" hidden="1" customHeight="1">
      <c r="B365" s="316"/>
      <c r="C365" s="462"/>
    </row>
    <row r="366" spans="1:12" ht="11.25" hidden="1" customHeight="1">
      <c r="B366" s="316"/>
      <c r="C366" s="462"/>
    </row>
    <row r="367" spans="1:12" ht="11.25" hidden="1" customHeight="1">
      <c r="B367" s="596" t="s">
        <v>224</v>
      </c>
      <c r="D367" s="597" t="s">
        <v>225</v>
      </c>
      <c r="E367" s="375" t="s">
        <v>226</v>
      </c>
    </row>
    <row r="368" spans="1:12" ht="11.25" hidden="1" customHeight="1">
      <c r="B368" s="316"/>
      <c r="C368" s="462"/>
    </row>
    <row r="369" spans="1:5" ht="11.25" hidden="1" customHeight="1">
      <c r="A369" s="796" t="s">
        <v>19</v>
      </c>
      <c r="B369" s="796"/>
      <c r="C369" s="785" t="s">
        <v>20</v>
      </c>
      <c r="D369" s="812" t="s">
        <v>21</v>
      </c>
      <c r="E369" s="795" t="s">
        <v>22</v>
      </c>
    </row>
    <row r="370" spans="1:5" ht="11.25" hidden="1" customHeight="1">
      <c r="A370" s="815"/>
      <c r="B370" s="815"/>
      <c r="C370" s="785"/>
      <c r="D370" s="812"/>
      <c r="E370" s="795"/>
    </row>
    <row r="371" spans="1:5" ht="11.25" hidden="1" customHeight="1">
      <c r="A371" s="627"/>
      <c r="B371" s="628"/>
      <c r="C371" s="629"/>
      <c r="D371" s="630"/>
      <c r="E371" s="569"/>
    </row>
    <row r="372" spans="1:5" ht="11.25" hidden="1" customHeight="1">
      <c r="A372" s="631" t="s">
        <v>23</v>
      </c>
      <c r="B372" s="620" t="s">
        <v>24</v>
      </c>
      <c r="C372" s="632" t="s">
        <v>25</v>
      </c>
      <c r="D372" s="633">
        <f>+D374+D377+D382+D386</f>
        <v>0</v>
      </c>
      <c r="E372" s="606" t="e">
        <f>+D372/$D$414</f>
        <v>#DIV/0!</v>
      </c>
    </row>
    <row r="373" spans="1:5" ht="11.25" hidden="1" customHeight="1">
      <c r="A373" s="631"/>
      <c r="B373" s="620"/>
      <c r="C373" s="634"/>
      <c r="D373" s="633"/>
      <c r="E373" s="606"/>
    </row>
    <row r="374" spans="1:5" ht="11.25" hidden="1" customHeight="1">
      <c r="A374" s="598" t="s">
        <v>26</v>
      </c>
      <c r="B374" s="599" t="s">
        <v>27</v>
      </c>
      <c r="C374" s="600" t="s">
        <v>28</v>
      </c>
      <c r="D374" s="601">
        <f>SUM(D375:D375)</f>
        <v>0</v>
      </c>
      <c r="E374" s="606" t="e">
        <f>+D374/$D$414</f>
        <v>#DIV/0!</v>
      </c>
    </row>
    <row r="375" spans="1:5" ht="11.25" hidden="1" customHeight="1">
      <c r="A375" s="603" t="s">
        <v>26</v>
      </c>
      <c r="B375" s="604" t="s">
        <v>29</v>
      </c>
      <c r="C375" s="605" t="s">
        <v>30</v>
      </c>
      <c r="D375" s="81">
        <v>0</v>
      </c>
      <c r="E375" s="622" t="e">
        <f>+D375/$D$414</f>
        <v>#DIV/0!</v>
      </c>
    </row>
    <row r="376" spans="1:5" ht="11.25" hidden="1" customHeight="1">
      <c r="A376" s="603"/>
      <c r="B376" s="604"/>
      <c r="C376" s="605"/>
      <c r="D376" s="602"/>
      <c r="E376" s="622"/>
    </row>
    <row r="377" spans="1:5" ht="11.25" hidden="1" customHeight="1">
      <c r="A377" s="598" t="s">
        <v>26</v>
      </c>
      <c r="B377" s="599" t="s">
        <v>41</v>
      </c>
      <c r="C377" s="600" t="s">
        <v>42</v>
      </c>
      <c r="D377" s="601">
        <f>SUM(D378:D380)</f>
        <v>0</v>
      </c>
      <c r="E377" s="606" t="e">
        <f>+D377/$D$414</f>
        <v>#DIV/0!</v>
      </c>
    </row>
    <row r="378" spans="1:5" ht="11.25" hidden="1" customHeight="1">
      <c r="A378" s="530" t="s">
        <v>26</v>
      </c>
      <c r="B378" s="90" t="s">
        <v>43</v>
      </c>
      <c r="C378" s="323" t="s">
        <v>44</v>
      </c>
      <c r="D378" s="602">
        <v>0</v>
      </c>
      <c r="E378" s="622" t="e">
        <f>+D378/$D$414</f>
        <v>#DIV/0!</v>
      </c>
    </row>
    <row r="379" spans="1:5" ht="11.25" hidden="1" customHeight="1">
      <c r="A379" s="530" t="s">
        <v>26</v>
      </c>
      <c r="B379" s="90" t="s">
        <v>227</v>
      </c>
      <c r="C379" s="323" t="s">
        <v>228</v>
      </c>
      <c r="D379" s="602">
        <v>0</v>
      </c>
      <c r="E379" s="622" t="e">
        <f>+D379/$D$414</f>
        <v>#DIV/0!</v>
      </c>
    </row>
    <row r="380" spans="1:5" ht="11.25" hidden="1" customHeight="1">
      <c r="A380" s="603" t="s">
        <v>26</v>
      </c>
      <c r="B380" s="604" t="s">
        <v>45</v>
      </c>
      <c r="C380" s="605" t="s">
        <v>46</v>
      </c>
      <c r="D380" s="602">
        <v>0</v>
      </c>
      <c r="E380" s="622" t="e">
        <f>+D380/$D$414</f>
        <v>#DIV/0!</v>
      </c>
    </row>
    <row r="381" spans="1:5" ht="11.25" hidden="1" customHeight="1">
      <c r="A381" s="603"/>
      <c r="B381" s="604"/>
      <c r="C381" s="605"/>
      <c r="D381" s="602"/>
      <c r="E381" s="606"/>
    </row>
    <row r="382" spans="1:5" ht="20.399999999999999" hidden="1">
      <c r="A382" s="607" t="s">
        <v>49</v>
      </c>
      <c r="B382" s="608" t="s">
        <v>50</v>
      </c>
      <c r="C382" s="609" t="s">
        <v>51</v>
      </c>
      <c r="D382" s="610">
        <f>SUM(D383:D384)</f>
        <v>0</v>
      </c>
      <c r="E382" s="606" t="e">
        <f>+D382/$D$414</f>
        <v>#DIV/0!</v>
      </c>
    </row>
    <row r="383" spans="1:5" ht="20.399999999999999" hidden="1">
      <c r="A383" s="611" t="s">
        <v>49</v>
      </c>
      <c r="B383" s="612" t="s">
        <v>52</v>
      </c>
      <c r="C383" s="404" t="s">
        <v>53</v>
      </c>
      <c r="D383" s="613">
        <f>((D374+D378+D379)*9.25%)</f>
        <v>0</v>
      </c>
      <c r="E383" s="622" t="e">
        <f>+D383/$D$414</f>
        <v>#DIV/0!</v>
      </c>
    </row>
    <row r="384" spans="1:5" ht="11.25" hidden="1" customHeight="1">
      <c r="A384" s="611" t="s">
        <v>49</v>
      </c>
      <c r="B384" s="612" t="s">
        <v>54</v>
      </c>
      <c r="C384" s="404" t="s">
        <v>55</v>
      </c>
      <c r="D384" s="613">
        <f>((D374+D378+D379)*0.5%)</f>
        <v>0</v>
      </c>
      <c r="E384" s="622" t="e">
        <f>+D384/$D$414</f>
        <v>#DIV/0!</v>
      </c>
    </row>
    <row r="385" spans="1:5" ht="11.25" hidden="1" customHeight="1">
      <c r="A385" s="614"/>
      <c r="B385" s="612"/>
      <c r="C385" s="615"/>
      <c r="D385" s="613"/>
      <c r="E385" s="606"/>
    </row>
    <row r="386" spans="1:5" ht="20.399999999999999" hidden="1">
      <c r="A386" s="607" t="s">
        <v>49</v>
      </c>
      <c r="B386" s="608" t="s">
        <v>56</v>
      </c>
      <c r="C386" s="609" t="s">
        <v>57</v>
      </c>
      <c r="D386" s="610">
        <f>SUM(D387:D389)</f>
        <v>0</v>
      </c>
      <c r="E386" s="606" t="e">
        <f>+D386/$D$414</f>
        <v>#DIV/0!</v>
      </c>
    </row>
    <row r="387" spans="1:5" ht="20.399999999999999" hidden="1">
      <c r="A387" s="611" t="s">
        <v>49</v>
      </c>
      <c r="B387" s="612" t="s">
        <v>58</v>
      </c>
      <c r="C387" s="404" t="s">
        <v>59</v>
      </c>
      <c r="D387" s="613">
        <f>((D374+D378+D379)*5.42%)</f>
        <v>0</v>
      </c>
      <c r="E387" s="622" t="e">
        <f>+D387/$D$414</f>
        <v>#DIV/0!</v>
      </c>
    </row>
    <row r="388" spans="1:5" ht="20.399999999999999" hidden="1">
      <c r="A388" s="616" t="s">
        <v>49</v>
      </c>
      <c r="B388" s="617" t="s">
        <v>60</v>
      </c>
      <c r="C388" s="618" t="s">
        <v>61</v>
      </c>
      <c r="D388" s="613">
        <f>((D374+D378+D379)*3%)</f>
        <v>0</v>
      </c>
      <c r="E388" s="622" t="e">
        <f>+D388/$D$414</f>
        <v>#DIV/0!</v>
      </c>
    </row>
    <row r="389" spans="1:5" ht="11.25" hidden="1" customHeight="1">
      <c r="A389" s="616" t="s">
        <v>49</v>
      </c>
      <c r="B389" s="617" t="s">
        <v>62</v>
      </c>
      <c r="C389" s="618" t="s">
        <v>63</v>
      </c>
      <c r="D389" s="613">
        <f>((D374+D378+D379)*1.5%)</f>
        <v>0</v>
      </c>
      <c r="E389" s="622" t="e">
        <f>+D389/$D$414</f>
        <v>#DIV/0!</v>
      </c>
    </row>
    <row r="390" spans="1:5" ht="11.25" hidden="1" customHeight="1">
      <c r="A390" s="635"/>
      <c r="B390" s="636"/>
      <c r="C390" s="357"/>
      <c r="D390" s="630"/>
      <c r="E390" s="569"/>
    </row>
    <row r="391" spans="1:5" ht="11.25" hidden="1" customHeight="1">
      <c r="A391" s="568"/>
      <c r="B391" s="289"/>
      <c r="C391" s="361"/>
      <c r="D391" s="630"/>
      <c r="E391" s="569"/>
    </row>
    <row r="392" spans="1:5" ht="11.25" hidden="1" customHeight="1">
      <c r="A392" s="568" t="s">
        <v>64</v>
      </c>
      <c r="B392" s="289">
        <v>2</v>
      </c>
      <c r="C392" s="322" t="s">
        <v>122</v>
      </c>
      <c r="D392" s="637">
        <f>+D401+D394+D398+D405</f>
        <v>0</v>
      </c>
      <c r="E392" s="569" t="e">
        <f>+D392/D414</f>
        <v>#DIV/0!</v>
      </c>
    </row>
    <row r="393" spans="1:5" ht="11.25" hidden="1" customHeight="1">
      <c r="A393" s="568"/>
      <c r="B393" s="289"/>
      <c r="C393" s="361"/>
      <c r="D393" s="630"/>
      <c r="E393" s="572"/>
    </row>
    <row r="394" spans="1:5" ht="11.25" hidden="1" customHeight="1">
      <c r="A394" s="570" t="s">
        <v>64</v>
      </c>
      <c r="B394" s="299" t="s">
        <v>123</v>
      </c>
      <c r="C394" s="328" t="s">
        <v>124</v>
      </c>
      <c r="D394" s="610">
        <f>SUM(D395:D396)</f>
        <v>0</v>
      </c>
      <c r="E394" s="569" t="e">
        <f>+D394/D414</f>
        <v>#DIV/0!</v>
      </c>
    </row>
    <row r="395" spans="1:5" ht="11.25" hidden="1" customHeight="1">
      <c r="A395" s="577" t="s">
        <v>64</v>
      </c>
      <c r="B395" s="425" t="s">
        <v>125</v>
      </c>
      <c r="C395" s="588" t="s">
        <v>217</v>
      </c>
      <c r="D395" s="81">
        <v>0</v>
      </c>
      <c r="E395" s="572" t="e">
        <f>+D395/D414</f>
        <v>#DIV/0!</v>
      </c>
    </row>
    <row r="396" spans="1:5" ht="11.25" hidden="1" customHeight="1">
      <c r="A396" s="530" t="s">
        <v>64</v>
      </c>
      <c r="B396" s="90" t="s">
        <v>127</v>
      </c>
      <c r="C396" s="323" t="s">
        <v>128</v>
      </c>
      <c r="D396" s="613">
        <v>0</v>
      </c>
      <c r="E396" s="572" t="e">
        <f>+D396/D414</f>
        <v>#DIV/0!</v>
      </c>
    </row>
    <row r="397" spans="1:5" ht="11.25" hidden="1" customHeight="1">
      <c r="A397" s="568"/>
      <c r="B397" s="289"/>
      <c r="C397" s="361"/>
      <c r="D397" s="630"/>
      <c r="E397" s="572"/>
    </row>
    <row r="398" spans="1:5" ht="20.399999999999999" hidden="1">
      <c r="A398" s="570" t="s">
        <v>64</v>
      </c>
      <c r="B398" s="299" t="s">
        <v>131</v>
      </c>
      <c r="C398" s="328" t="s">
        <v>132</v>
      </c>
      <c r="D398" s="610">
        <f>+D399</f>
        <v>0</v>
      </c>
      <c r="E398" s="569" t="e">
        <f>+D398/D414</f>
        <v>#DIV/0!</v>
      </c>
    </row>
    <row r="399" spans="1:5" ht="11.25" hidden="1" customHeight="1">
      <c r="A399" s="530" t="s">
        <v>64</v>
      </c>
      <c r="B399" s="90" t="s">
        <v>133</v>
      </c>
      <c r="C399" s="323" t="s">
        <v>134</v>
      </c>
      <c r="D399" s="613">
        <v>0</v>
      </c>
      <c r="E399" s="572" t="e">
        <f>+D399/D414</f>
        <v>#DIV/0!</v>
      </c>
    </row>
    <row r="400" spans="1:5" ht="11.25" hidden="1" customHeight="1">
      <c r="A400" s="568"/>
      <c r="B400" s="289"/>
      <c r="C400" s="361"/>
      <c r="D400" s="630"/>
      <c r="E400" s="572"/>
    </row>
    <row r="401" spans="1:12" ht="11.25" hidden="1" customHeight="1">
      <c r="A401" s="570" t="s">
        <v>64</v>
      </c>
      <c r="B401" s="299" t="s">
        <v>139</v>
      </c>
      <c r="C401" s="328" t="s">
        <v>140</v>
      </c>
      <c r="D401" s="610">
        <f>SUM(D402:D403)</f>
        <v>0</v>
      </c>
      <c r="E401" s="569" t="e">
        <f>+D401/D414</f>
        <v>#DIV/0!</v>
      </c>
    </row>
    <row r="402" spans="1:12" ht="11.25" hidden="1" customHeight="1">
      <c r="A402" s="530" t="s">
        <v>64</v>
      </c>
      <c r="B402" s="90" t="s">
        <v>141</v>
      </c>
      <c r="C402" s="323" t="s">
        <v>142</v>
      </c>
      <c r="D402" s="613">
        <v>0</v>
      </c>
      <c r="E402" s="572" t="e">
        <f>+D402/D414</f>
        <v>#DIV/0!</v>
      </c>
    </row>
    <row r="403" spans="1:12" ht="11.25" hidden="1" customHeight="1">
      <c r="A403" s="530" t="s">
        <v>64</v>
      </c>
      <c r="B403" s="90" t="s">
        <v>143</v>
      </c>
      <c r="C403" s="323" t="s">
        <v>144</v>
      </c>
      <c r="D403" s="613">
        <v>0</v>
      </c>
      <c r="E403" s="572" t="e">
        <f>+D403/D414</f>
        <v>#DIV/0!</v>
      </c>
    </row>
    <row r="404" spans="1:12" ht="11.25" hidden="1" customHeight="1">
      <c r="A404" s="638"/>
      <c r="B404" s="639"/>
      <c r="D404" s="640"/>
      <c r="E404" s="572"/>
    </row>
    <row r="405" spans="1:12" ht="11.25" hidden="1" customHeight="1">
      <c r="A405" s="570" t="s">
        <v>64</v>
      </c>
      <c r="B405" s="299" t="s">
        <v>145</v>
      </c>
      <c r="C405" s="328" t="s">
        <v>146</v>
      </c>
      <c r="D405" s="610">
        <f>+D406</f>
        <v>0</v>
      </c>
      <c r="E405" s="569" t="e">
        <f>+D405/D414</f>
        <v>#DIV/0!</v>
      </c>
    </row>
    <row r="406" spans="1:12" ht="11.25" hidden="1" customHeight="1">
      <c r="A406" s="638" t="s">
        <v>64</v>
      </c>
      <c r="B406" s="639" t="s">
        <v>155</v>
      </c>
      <c r="C406" s="323" t="s">
        <v>156</v>
      </c>
      <c r="D406" s="613">
        <v>0</v>
      </c>
      <c r="E406" s="572" t="e">
        <f>+D406/D414</f>
        <v>#DIV/0!</v>
      </c>
    </row>
    <row r="407" spans="1:12" ht="11.25" hidden="1" customHeight="1">
      <c r="A407" s="641"/>
      <c r="B407" s="642"/>
      <c r="C407" s="380"/>
      <c r="D407" s="630"/>
      <c r="E407" s="572"/>
    </row>
    <row r="408" spans="1:12" ht="11.25" hidden="1" customHeight="1">
      <c r="A408" s="641"/>
      <c r="B408" s="642"/>
      <c r="C408" s="380"/>
      <c r="D408" s="630"/>
      <c r="E408" s="572"/>
    </row>
    <row r="409" spans="1:12" ht="11.25" hidden="1" customHeight="1">
      <c r="A409" s="568">
        <v>2</v>
      </c>
      <c r="B409" s="289">
        <v>5</v>
      </c>
      <c r="C409" s="322" t="s">
        <v>157</v>
      </c>
      <c r="D409" s="637">
        <f>+D411</f>
        <v>0</v>
      </c>
      <c r="E409" s="569" t="e">
        <f>+D409/$D$414</f>
        <v>#DIV/0!</v>
      </c>
    </row>
    <row r="410" spans="1:12" ht="11.25" hidden="1" customHeight="1">
      <c r="A410" s="568"/>
      <c r="B410" s="289"/>
      <c r="C410" s="325"/>
      <c r="D410" s="637"/>
      <c r="E410" s="569"/>
    </row>
    <row r="411" spans="1:12" ht="11.25" hidden="1" customHeight="1">
      <c r="A411" s="570"/>
      <c r="B411" s="299" t="s">
        <v>171</v>
      </c>
      <c r="C411" s="328" t="s">
        <v>172</v>
      </c>
      <c r="D411" s="643">
        <f>+D412</f>
        <v>0</v>
      </c>
      <c r="E411" s="569" t="e">
        <f>+D411/$D$414</f>
        <v>#DIV/0!</v>
      </c>
    </row>
    <row r="412" spans="1:12" ht="11.25" hidden="1" customHeight="1">
      <c r="A412" s="530" t="s">
        <v>229</v>
      </c>
      <c r="B412" s="90" t="s">
        <v>230</v>
      </c>
      <c r="C412" s="323" t="s">
        <v>231</v>
      </c>
      <c r="D412" s="644">
        <v>0</v>
      </c>
      <c r="E412" s="572" t="e">
        <f>+D412/$D$414</f>
        <v>#DIV/0!</v>
      </c>
    </row>
    <row r="413" spans="1:12" ht="11.25" hidden="1" customHeight="1">
      <c r="A413" s="530"/>
      <c r="B413" s="90"/>
      <c r="D413" s="645"/>
      <c r="E413" s="572"/>
    </row>
    <row r="414" spans="1:12" ht="18" hidden="1" customHeight="1">
      <c r="A414" s="797" t="s">
        <v>232</v>
      </c>
      <c r="B414" s="798"/>
      <c r="C414" s="799"/>
      <c r="D414" s="646">
        <f>+D409+D372+D392</f>
        <v>0</v>
      </c>
      <c r="E414" s="647" t="e">
        <f>+D414/D414</f>
        <v>#DIV/0!</v>
      </c>
      <c r="H414" s="333"/>
      <c r="I414" s="333"/>
      <c r="J414" s="333"/>
      <c r="K414" s="333"/>
      <c r="L414" s="333"/>
    </row>
    <row r="415" spans="1:12" ht="10.199999999999999" hidden="1">
      <c r="A415" s="648"/>
      <c r="B415" s="648"/>
      <c r="C415" s="648"/>
      <c r="D415" s="649"/>
      <c r="E415" s="650"/>
      <c r="H415" s="333"/>
      <c r="I415" s="333"/>
      <c r="J415" s="333"/>
      <c r="K415" s="333"/>
      <c r="L415" s="333"/>
    </row>
    <row r="416" spans="1:12" ht="10.199999999999999" hidden="1">
      <c r="A416" s="648"/>
      <c r="B416" s="648"/>
      <c r="C416" s="648"/>
      <c r="D416" s="649"/>
      <c r="E416" s="650"/>
      <c r="H416" s="333"/>
      <c r="I416" s="333"/>
      <c r="J416" s="333"/>
      <c r="K416" s="333"/>
      <c r="L416" s="333"/>
    </row>
    <row r="417" spans="1:12" ht="10.199999999999999" hidden="1">
      <c r="A417" s="648"/>
      <c r="B417" s="648"/>
      <c r="C417" s="648"/>
      <c r="D417" s="649"/>
      <c r="E417" s="650"/>
      <c r="H417" s="333"/>
      <c r="I417" s="333"/>
      <c r="J417" s="333"/>
      <c r="K417" s="333"/>
      <c r="L417" s="333"/>
    </row>
    <row r="418" spans="1:12" ht="10.199999999999999" hidden="1">
      <c r="A418" s="648"/>
      <c r="B418" s="648"/>
      <c r="C418" s="648"/>
      <c r="D418" s="649"/>
      <c r="E418" s="650"/>
      <c r="H418" s="333"/>
      <c r="I418" s="333"/>
      <c r="J418" s="333"/>
      <c r="K418" s="333"/>
      <c r="L418" s="333"/>
    </row>
    <row r="419" spans="1:12" ht="10.199999999999999" hidden="1">
      <c r="A419" s="648"/>
      <c r="B419" s="648"/>
      <c r="C419" s="648"/>
      <c r="D419" s="649"/>
      <c r="E419" s="650"/>
      <c r="H419" s="333"/>
      <c r="I419" s="333"/>
      <c r="J419" s="333"/>
      <c r="K419" s="333"/>
      <c r="L419" s="333"/>
    </row>
    <row r="420" spans="1:12" ht="10.199999999999999" hidden="1">
      <c r="B420" s="596" t="s">
        <v>233</v>
      </c>
      <c r="D420" s="597" t="s">
        <v>234</v>
      </c>
      <c r="E420" s="375" t="s">
        <v>235</v>
      </c>
      <c r="H420" s="333"/>
      <c r="I420" s="333"/>
      <c r="J420" s="333"/>
      <c r="K420" s="333"/>
      <c r="L420" s="333"/>
    </row>
    <row r="421" spans="1:12" ht="13.8" hidden="1" customHeight="1">
      <c r="B421" s="316"/>
      <c r="C421" s="462"/>
      <c r="H421" s="333"/>
      <c r="I421" s="333"/>
      <c r="J421" s="333"/>
      <c r="K421" s="333"/>
      <c r="L421" s="333"/>
    </row>
    <row r="422" spans="1:12" ht="10.199999999999999" hidden="1">
      <c r="A422" s="796" t="s">
        <v>19</v>
      </c>
      <c r="B422" s="796"/>
      <c r="C422" s="810" t="s">
        <v>20</v>
      </c>
      <c r="D422" s="811" t="s">
        <v>21</v>
      </c>
      <c r="E422" s="795" t="s">
        <v>22</v>
      </c>
      <c r="H422" s="333"/>
      <c r="I422" s="333"/>
      <c r="J422" s="333"/>
      <c r="K422" s="333"/>
      <c r="L422" s="333"/>
    </row>
    <row r="423" spans="1:12" ht="10.199999999999999" hidden="1">
      <c r="A423" s="796"/>
      <c r="B423" s="796"/>
      <c r="C423" s="810"/>
      <c r="D423" s="811"/>
      <c r="E423" s="795"/>
      <c r="H423" s="333"/>
      <c r="I423" s="333"/>
      <c r="J423" s="333"/>
      <c r="K423" s="333"/>
      <c r="L423" s="333"/>
    </row>
    <row r="424" spans="1:12" ht="10.199999999999999" hidden="1">
      <c r="A424" s="627"/>
      <c r="B424" s="628"/>
      <c r="C424" s="629"/>
      <c r="D424" s="566"/>
      <c r="E424" s="651"/>
      <c r="H424" s="333"/>
      <c r="I424" s="333"/>
      <c r="J424" s="333"/>
      <c r="K424" s="333"/>
      <c r="L424" s="333"/>
    </row>
    <row r="425" spans="1:12" ht="10.199999999999999" hidden="1">
      <c r="A425" s="631" t="s">
        <v>23</v>
      </c>
      <c r="B425" s="620" t="s">
        <v>24</v>
      </c>
      <c r="C425" s="632" t="s">
        <v>25</v>
      </c>
      <c r="D425" s="633">
        <f>+D427+D430+D435+D439</f>
        <v>0</v>
      </c>
      <c r="E425" s="606" t="e">
        <f>+D425/$D$477</f>
        <v>#DIV/0!</v>
      </c>
      <c r="H425" s="333"/>
      <c r="I425" s="333"/>
      <c r="J425" s="333"/>
      <c r="K425" s="333"/>
      <c r="L425" s="333"/>
    </row>
    <row r="426" spans="1:12" ht="10.199999999999999" hidden="1">
      <c r="A426" s="631"/>
      <c r="B426" s="620"/>
      <c r="C426" s="634"/>
      <c r="D426" s="633"/>
      <c r="E426" s="606"/>
      <c r="H426" s="333"/>
      <c r="I426" s="333"/>
      <c r="J426" s="333"/>
      <c r="K426" s="333"/>
      <c r="L426" s="333"/>
    </row>
    <row r="427" spans="1:12" ht="10.199999999999999" hidden="1">
      <c r="A427" s="598" t="s">
        <v>26</v>
      </c>
      <c r="B427" s="599" t="s">
        <v>27</v>
      </c>
      <c r="C427" s="600" t="s">
        <v>28</v>
      </c>
      <c r="D427" s="601">
        <f>SUM(D428:D428)</f>
        <v>0</v>
      </c>
      <c r="E427" s="606" t="e">
        <f>+D427/$D$477</f>
        <v>#DIV/0!</v>
      </c>
      <c r="H427" s="333"/>
      <c r="I427" s="333"/>
      <c r="J427" s="333"/>
      <c r="K427" s="333"/>
      <c r="L427" s="333"/>
    </row>
    <row r="428" spans="1:12" ht="10.199999999999999" hidden="1">
      <c r="A428" s="603" t="s">
        <v>26</v>
      </c>
      <c r="B428" s="604" t="s">
        <v>29</v>
      </c>
      <c r="C428" s="605" t="s">
        <v>30</v>
      </c>
      <c r="D428" s="81">
        <v>0</v>
      </c>
      <c r="E428" s="622" t="e">
        <f>+D428/$D$477</f>
        <v>#DIV/0!</v>
      </c>
      <c r="H428" s="333"/>
      <c r="I428" s="333"/>
      <c r="J428" s="333"/>
      <c r="K428" s="333"/>
      <c r="L428" s="333"/>
    </row>
    <row r="429" spans="1:12" ht="10.199999999999999" hidden="1">
      <c r="A429" s="603"/>
      <c r="B429" s="604"/>
      <c r="C429" s="605"/>
      <c r="D429" s="602"/>
      <c r="E429" s="622"/>
      <c r="H429" s="333"/>
      <c r="I429" s="333"/>
      <c r="J429" s="333"/>
      <c r="K429" s="333"/>
      <c r="L429" s="333"/>
    </row>
    <row r="430" spans="1:12" ht="10.199999999999999" hidden="1">
      <c r="A430" s="598" t="s">
        <v>26</v>
      </c>
      <c r="B430" s="599" t="s">
        <v>41</v>
      </c>
      <c r="C430" s="600" t="s">
        <v>42</v>
      </c>
      <c r="D430" s="601">
        <f>SUM(D431:D433)</f>
        <v>0</v>
      </c>
      <c r="E430" s="606" t="e">
        <f>+D430/$D$477</f>
        <v>#DIV/0!</v>
      </c>
      <c r="H430" s="333"/>
      <c r="I430" s="333"/>
      <c r="J430" s="333"/>
      <c r="K430" s="333"/>
      <c r="L430" s="333"/>
    </row>
    <row r="431" spans="1:12" ht="10.199999999999999" hidden="1">
      <c r="A431" s="530" t="s">
        <v>26</v>
      </c>
      <c r="B431" s="90" t="s">
        <v>43</v>
      </c>
      <c r="C431" s="323" t="s">
        <v>44</v>
      </c>
      <c r="D431" s="602">
        <v>0</v>
      </c>
      <c r="E431" s="622" t="e">
        <f>+D431/$D$477</f>
        <v>#DIV/0!</v>
      </c>
      <c r="H431" s="333"/>
      <c r="I431" s="333"/>
      <c r="J431" s="333"/>
      <c r="K431" s="333"/>
      <c r="L431" s="333"/>
    </row>
    <row r="432" spans="1:12" ht="10.199999999999999" hidden="1">
      <c r="A432" s="603" t="s">
        <v>26</v>
      </c>
      <c r="B432" s="604" t="s">
        <v>45</v>
      </c>
      <c r="C432" s="605" t="s">
        <v>46</v>
      </c>
      <c r="D432" s="602">
        <v>0</v>
      </c>
      <c r="E432" s="622" t="e">
        <f>+D432/$D$477</f>
        <v>#DIV/0!</v>
      </c>
      <c r="H432" s="333"/>
      <c r="I432" s="333"/>
      <c r="J432" s="333"/>
      <c r="K432" s="333"/>
      <c r="L432" s="333"/>
    </row>
    <row r="433" spans="1:12" ht="10.199999999999999" hidden="1">
      <c r="A433" s="603" t="s">
        <v>26</v>
      </c>
      <c r="B433" s="604" t="s">
        <v>47</v>
      </c>
      <c r="C433" s="605" t="s">
        <v>48</v>
      </c>
      <c r="D433" s="602">
        <v>0</v>
      </c>
      <c r="E433" s="622" t="e">
        <f>+D433/$D$477</f>
        <v>#DIV/0!</v>
      </c>
      <c r="H433" s="333"/>
      <c r="I433" s="333"/>
      <c r="J433" s="333"/>
      <c r="K433" s="333"/>
      <c r="L433" s="333"/>
    </row>
    <row r="434" spans="1:12" ht="10.199999999999999" hidden="1">
      <c r="A434" s="603"/>
      <c r="B434" s="604"/>
      <c r="C434" s="605"/>
      <c r="D434" s="602"/>
      <c r="E434" s="606"/>
      <c r="H434" s="333"/>
      <c r="I434" s="333"/>
      <c r="J434" s="333"/>
      <c r="K434" s="333"/>
      <c r="L434" s="333"/>
    </row>
    <row r="435" spans="1:12" ht="20.399999999999999" hidden="1">
      <c r="A435" s="607" t="s">
        <v>49</v>
      </c>
      <c r="B435" s="608" t="s">
        <v>50</v>
      </c>
      <c r="C435" s="609" t="s">
        <v>51</v>
      </c>
      <c r="D435" s="610">
        <f>SUM(D436:D437)</f>
        <v>0</v>
      </c>
      <c r="E435" s="606" t="e">
        <f>+D435/$D$477</f>
        <v>#DIV/0!</v>
      </c>
      <c r="H435" s="333"/>
      <c r="I435" s="333"/>
      <c r="J435" s="333"/>
      <c r="K435" s="333"/>
      <c r="L435" s="333"/>
    </row>
    <row r="436" spans="1:12" ht="20.399999999999999" hidden="1">
      <c r="A436" s="611" t="s">
        <v>49</v>
      </c>
      <c r="B436" s="612" t="s">
        <v>52</v>
      </c>
      <c r="C436" s="404" t="s">
        <v>53</v>
      </c>
      <c r="D436" s="613">
        <v>0</v>
      </c>
      <c r="E436" s="622" t="e">
        <f>+D436/$D$477</f>
        <v>#DIV/0!</v>
      </c>
      <c r="H436" s="333"/>
      <c r="I436" s="333"/>
      <c r="J436" s="333"/>
      <c r="K436" s="333"/>
      <c r="L436" s="333"/>
    </row>
    <row r="437" spans="1:12" ht="10.199999999999999" hidden="1">
      <c r="A437" s="611" t="s">
        <v>49</v>
      </c>
      <c r="B437" s="612" t="s">
        <v>54</v>
      </c>
      <c r="C437" s="404" t="s">
        <v>55</v>
      </c>
      <c r="D437" s="613">
        <v>0</v>
      </c>
      <c r="E437" s="622" t="e">
        <f>+D437/$D$477</f>
        <v>#DIV/0!</v>
      </c>
      <c r="H437" s="333"/>
      <c r="I437" s="333"/>
      <c r="J437" s="333"/>
      <c r="K437" s="333"/>
      <c r="L437" s="333"/>
    </row>
    <row r="438" spans="1:12" ht="10.199999999999999" hidden="1">
      <c r="A438" s="614"/>
      <c r="B438" s="612"/>
      <c r="C438" s="615"/>
      <c r="D438" s="613"/>
      <c r="E438" s="606"/>
      <c r="H438" s="333"/>
      <c r="I438" s="333"/>
      <c r="J438" s="333"/>
      <c r="K438" s="333"/>
      <c r="L438" s="333"/>
    </row>
    <row r="439" spans="1:12" ht="20.399999999999999" hidden="1">
      <c r="A439" s="607" t="s">
        <v>49</v>
      </c>
      <c r="B439" s="608" t="s">
        <v>56</v>
      </c>
      <c r="C439" s="609" t="s">
        <v>57</v>
      </c>
      <c r="D439" s="610">
        <f>SUM(D440:D442)</f>
        <v>0</v>
      </c>
      <c r="E439" s="606" t="e">
        <f>+D439/$D$477</f>
        <v>#DIV/0!</v>
      </c>
      <c r="H439" s="333"/>
      <c r="I439" s="333"/>
      <c r="J439" s="333"/>
      <c r="K439" s="333"/>
      <c r="L439" s="333"/>
    </row>
    <row r="440" spans="1:12" ht="20.399999999999999" hidden="1">
      <c r="A440" s="611" t="s">
        <v>49</v>
      </c>
      <c r="B440" s="612" t="s">
        <v>58</v>
      </c>
      <c r="C440" s="404" t="s">
        <v>59</v>
      </c>
      <c r="D440" s="613">
        <v>0</v>
      </c>
      <c r="E440" s="622" t="e">
        <f>+D440/$D$477</f>
        <v>#DIV/0!</v>
      </c>
      <c r="H440" s="333"/>
      <c r="I440" s="333"/>
      <c r="J440" s="333"/>
      <c r="K440" s="333"/>
      <c r="L440" s="333"/>
    </row>
    <row r="441" spans="1:12" ht="20.399999999999999" hidden="1">
      <c r="A441" s="616" t="s">
        <v>49</v>
      </c>
      <c r="B441" s="617" t="s">
        <v>60</v>
      </c>
      <c r="C441" s="618" t="s">
        <v>61</v>
      </c>
      <c r="D441" s="613">
        <v>0</v>
      </c>
      <c r="E441" s="622" t="e">
        <f>+D441/$D$477</f>
        <v>#DIV/0!</v>
      </c>
      <c r="H441" s="333"/>
      <c r="I441" s="333"/>
      <c r="J441" s="333"/>
      <c r="K441" s="333"/>
      <c r="L441" s="333"/>
    </row>
    <row r="442" spans="1:12" ht="10.199999999999999" hidden="1">
      <c r="A442" s="616" t="s">
        <v>49</v>
      </c>
      <c r="B442" s="617" t="s">
        <v>62</v>
      </c>
      <c r="C442" s="618" t="s">
        <v>63</v>
      </c>
      <c r="D442" s="613">
        <v>0</v>
      </c>
      <c r="E442" s="622" t="e">
        <f>+D442/$D$477</f>
        <v>#DIV/0!</v>
      </c>
      <c r="H442" s="333"/>
      <c r="I442" s="333"/>
      <c r="J442" s="333"/>
      <c r="K442" s="333"/>
      <c r="L442" s="333"/>
    </row>
    <row r="443" spans="1:12" ht="10.199999999999999" hidden="1">
      <c r="A443" s="635"/>
      <c r="B443" s="635"/>
      <c r="C443" s="357"/>
      <c r="D443" s="652"/>
      <c r="E443" s="622"/>
      <c r="H443" s="333"/>
      <c r="I443" s="333"/>
      <c r="J443" s="333"/>
      <c r="K443" s="333"/>
      <c r="L443" s="333"/>
    </row>
    <row r="444" spans="1:12" ht="10.199999999999999" hidden="1">
      <c r="A444" s="635"/>
      <c r="B444" s="635"/>
      <c r="C444" s="357"/>
      <c r="D444" s="652"/>
      <c r="E444" s="622"/>
      <c r="H444" s="333"/>
      <c r="I444" s="333"/>
      <c r="J444" s="333"/>
      <c r="K444" s="333"/>
      <c r="L444" s="333"/>
    </row>
    <row r="445" spans="1:12" ht="10.199999999999999" hidden="1">
      <c r="A445" s="631" t="s">
        <v>64</v>
      </c>
      <c r="B445" s="620" t="s">
        <v>205</v>
      </c>
      <c r="C445" s="632" t="s">
        <v>65</v>
      </c>
      <c r="D445" s="633">
        <f>+D447</f>
        <v>0</v>
      </c>
      <c r="E445" s="606" t="e">
        <f t="shared" ref="E445:E448" si="5">+D445/$D$477</f>
        <v>#DIV/0!</v>
      </c>
      <c r="H445" s="333"/>
      <c r="I445" s="333"/>
      <c r="J445" s="333"/>
      <c r="K445" s="333"/>
      <c r="L445" s="333"/>
    </row>
    <row r="446" spans="1:12" ht="10.199999999999999" hidden="1">
      <c r="A446" s="635"/>
      <c r="B446" s="635"/>
      <c r="C446" s="357"/>
      <c r="D446" s="652"/>
      <c r="E446" s="622"/>
      <c r="H446" s="333"/>
      <c r="I446" s="333"/>
      <c r="J446" s="333"/>
      <c r="K446" s="333"/>
      <c r="L446" s="333"/>
    </row>
    <row r="447" spans="1:12" ht="10.199999999999999" hidden="1">
      <c r="A447" s="607" t="s">
        <v>64</v>
      </c>
      <c r="B447" s="608">
        <v>1.08</v>
      </c>
      <c r="C447" s="609" t="s">
        <v>103</v>
      </c>
      <c r="D447" s="610">
        <f>+D448</f>
        <v>0</v>
      </c>
      <c r="E447" s="606" t="e">
        <f t="shared" si="5"/>
        <v>#DIV/0!</v>
      </c>
      <c r="H447" s="333"/>
      <c r="I447" s="333"/>
      <c r="J447" s="333"/>
      <c r="K447" s="333"/>
      <c r="L447" s="333"/>
    </row>
    <row r="448" spans="1:12" ht="10.199999999999999" hidden="1">
      <c r="A448" s="611" t="s">
        <v>64</v>
      </c>
      <c r="B448" s="612" t="s">
        <v>110</v>
      </c>
      <c r="C448" s="404" t="s">
        <v>111</v>
      </c>
      <c r="D448" s="613">
        <v>0</v>
      </c>
      <c r="E448" s="622" t="e">
        <f t="shared" si="5"/>
        <v>#DIV/0!</v>
      </c>
      <c r="H448" s="333"/>
      <c r="I448" s="333"/>
      <c r="J448" s="333"/>
      <c r="K448" s="333"/>
      <c r="L448" s="333"/>
    </row>
    <row r="449" spans="1:12" ht="13.2" hidden="1">
      <c r="A449" s="779"/>
      <c r="B449" s="780"/>
      <c r="C449" s="781"/>
      <c r="D449" s="652"/>
      <c r="E449" s="651"/>
      <c r="H449" s="333"/>
      <c r="I449" s="333"/>
      <c r="J449" s="333"/>
      <c r="K449" s="333"/>
      <c r="L449" s="333"/>
    </row>
    <row r="450" spans="1:12" ht="10.199999999999999" hidden="1">
      <c r="A450" s="635"/>
      <c r="B450" s="635"/>
      <c r="C450" s="357"/>
      <c r="D450" s="652"/>
      <c r="E450" s="651"/>
      <c r="H450" s="333"/>
      <c r="I450" s="333"/>
      <c r="J450" s="333"/>
      <c r="K450" s="333"/>
      <c r="L450" s="333"/>
    </row>
    <row r="451" spans="1:12" ht="10.199999999999999" hidden="1">
      <c r="A451" s="631" t="s">
        <v>64</v>
      </c>
      <c r="B451" s="620">
        <v>2</v>
      </c>
      <c r="C451" s="632" t="s">
        <v>122</v>
      </c>
      <c r="D451" s="633">
        <f>+D453+D458+D461+D467+D464</f>
        <v>0</v>
      </c>
      <c r="E451" s="606" t="e">
        <f>+D451/$D$477</f>
        <v>#DIV/0!</v>
      </c>
      <c r="H451" s="333"/>
      <c r="I451" s="333"/>
      <c r="J451" s="333"/>
      <c r="K451" s="333"/>
      <c r="L451" s="333"/>
    </row>
    <row r="452" spans="1:12" ht="10.199999999999999" hidden="1">
      <c r="A452" s="579"/>
      <c r="B452" s="289"/>
      <c r="C452" s="361"/>
      <c r="D452" s="652"/>
      <c r="E452" s="622"/>
      <c r="H452" s="333"/>
      <c r="I452" s="333"/>
      <c r="J452" s="333"/>
      <c r="K452" s="333"/>
      <c r="L452" s="333"/>
    </row>
    <row r="453" spans="1:12" ht="10.199999999999999" hidden="1">
      <c r="A453" s="607" t="s">
        <v>64</v>
      </c>
      <c r="B453" s="608" t="s">
        <v>123</v>
      </c>
      <c r="C453" s="609" t="s">
        <v>124</v>
      </c>
      <c r="D453" s="610">
        <f>SUM(D454:D456)</f>
        <v>0</v>
      </c>
      <c r="E453" s="606" t="e">
        <f>+D453/$D$477</f>
        <v>#DIV/0!</v>
      </c>
      <c r="H453" s="333"/>
      <c r="I453" s="333"/>
      <c r="J453" s="333"/>
      <c r="K453" s="333"/>
      <c r="L453" s="333"/>
    </row>
    <row r="454" spans="1:12" ht="10.199999999999999" hidden="1">
      <c r="A454" s="611" t="s">
        <v>64</v>
      </c>
      <c r="B454" s="612" t="s">
        <v>125</v>
      </c>
      <c r="C454" s="404" t="s">
        <v>126</v>
      </c>
      <c r="D454" s="613">
        <v>0</v>
      </c>
      <c r="E454" s="622" t="e">
        <f>+D454/$D$477</f>
        <v>#DIV/0!</v>
      </c>
      <c r="H454" s="333"/>
      <c r="I454" s="333"/>
      <c r="J454" s="333"/>
      <c r="K454" s="333"/>
      <c r="L454" s="333"/>
    </row>
    <row r="455" spans="1:12" ht="10.199999999999999" hidden="1">
      <c r="A455" s="616" t="s">
        <v>64</v>
      </c>
      <c r="B455" s="612" t="s">
        <v>127</v>
      </c>
      <c r="C455" s="404" t="s">
        <v>128</v>
      </c>
      <c r="D455" s="613">
        <v>0</v>
      </c>
      <c r="E455" s="622" t="e">
        <f>+D455/$D$477</f>
        <v>#DIV/0!</v>
      </c>
      <c r="H455" s="333"/>
      <c r="I455" s="333"/>
      <c r="J455" s="333"/>
      <c r="K455" s="333"/>
      <c r="L455" s="333"/>
    </row>
    <row r="456" spans="1:12" ht="10.199999999999999" hidden="1">
      <c r="A456" s="616" t="s">
        <v>64</v>
      </c>
      <c r="B456" s="612" t="s">
        <v>218</v>
      </c>
      <c r="C456" s="404" t="s">
        <v>219</v>
      </c>
      <c r="D456" s="613">
        <v>0</v>
      </c>
      <c r="E456" s="622" t="e">
        <f>+D456/$D$477</f>
        <v>#DIV/0!</v>
      </c>
      <c r="H456" s="333"/>
      <c r="I456" s="333"/>
      <c r="J456" s="333"/>
      <c r="K456" s="333"/>
      <c r="L456" s="333"/>
    </row>
    <row r="457" spans="1:12" ht="10.199999999999999" hidden="1">
      <c r="A457" s="579"/>
      <c r="B457" s="289"/>
      <c r="C457" s="361"/>
      <c r="D457" s="652"/>
      <c r="E457" s="572"/>
      <c r="H457" s="333"/>
      <c r="I457" s="333"/>
      <c r="J457" s="333"/>
      <c r="K457" s="333"/>
      <c r="L457" s="333"/>
    </row>
    <row r="458" spans="1:12" ht="10.199999999999999" hidden="1">
      <c r="A458" s="607" t="s">
        <v>64</v>
      </c>
      <c r="B458" s="608" t="s">
        <v>236</v>
      </c>
      <c r="C458" s="609" t="s">
        <v>237</v>
      </c>
      <c r="D458" s="610">
        <f>+D459</f>
        <v>0</v>
      </c>
      <c r="E458" s="606" t="e">
        <f>+D458/$D$477</f>
        <v>#DIV/0!</v>
      </c>
      <c r="H458" s="333"/>
      <c r="I458" s="333"/>
      <c r="J458" s="333"/>
      <c r="K458" s="333"/>
      <c r="L458" s="333"/>
    </row>
    <row r="459" spans="1:12" ht="10.199999999999999" hidden="1">
      <c r="A459" s="611" t="s">
        <v>64</v>
      </c>
      <c r="B459" s="612" t="s">
        <v>238</v>
      </c>
      <c r="C459" s="404" t="s">
        <v>239</v>
      </c>
      <c r="D459" s="613">
        <v>0</v>
      </c>
      <c r="E459" s="622" t="e">
        <f>+D459/$D$477</f>
        <v>#DIV/0!</v>
      </c>
      <c r="H459" s="333"/>
      <c r="I459" s="333"/>
      <c r="J459" s="333"/>
      <c r="K459" s="333"/>
      <c r="L459" s="333"/>
    </row>
    <row r="460" spans="1:12" ht="10.199999999999999" hidden="1">
      <c r="A460" s="579"/>
      <c r="B460" s="289"/>
      <c r="C460" s="361"/>
      <c r="D460" s="652"/>
      <c r="E460" s="572"/>
      <c r="H460" s="333"/>
      <c r="I460" s="333"/>
      <c r="J460" s="333"/>
      <c r="K460" s="333"/>
      <c r="L460" s="333"/>
    </row>
    <row r="461" spans="1:12" ht="20.399999999999999" hidden="1">
      <c r="A461" s="533" t="s">
        <v>64</v>
      </c>
      <c r="B461" s="299" t="s">
        <v>131</v>
      </c>
      <c r="C461" s="653" t="s">
        <v>132</v>
      </c>
      <c r="D461" s="575">
        <f>SUM(D462:D462)</f>
        <v>0</v>
      </c>
      <c r="E461" s="606" t="e">
        <f>+D461/$D$477</f>
        <v>#DIV/0!</v>
      </c>
      <c r="H461" s="333"/>
      <c r="I461" s="333"/>
      <c r="J461" s="333"/>
      <c r="K461" s="333"/>
      <c r="L461" s="333"/>
    </row>
    <row r="462" spans="1:12" ht="10.199999999999999" hidden="1">
      <c r="A462" s="284" t="s">
        <v>64</v>
      </c>
      <c r="B462" s="90" t="s">
        <v>240</v>
      </c>
      <c r="C462" s="586" t="s">
        <v>241</v>
      </c>
      <c r="D462" s="81">
        <v>0</v>
      </c>
      <c r="E462" s="622" t="e">
        <f>+D462/$D$477</f>
        <v>#DIV/0!</v>
      </c>
      <c r="H462" s="333"/>
      <c r="I462" s="333"/>
      <c r="J462" s="333"/>
      <c r="K462" s="333"/>
      <c r="L462" s="333"/>
    </row>
    <row r="463" spans="1:12" ht="10.199999999999999" hidden="1">
      <c r="A463" s="579"/>
      <c r="B463" s="289"/>
      <c r="C463" s="361"/>
      <c r="D463" s="652"/>
      <c r="E463" s="622"/>
      <c r="H463" s="333"/>
      <c r="I463" s="333"/>
      <c r="J463" s="333"/>
      <c r="K463" s="333"/>
      <c r="L463" s="333"/>
    </row>
    <row r="464" spans="1:12" ht="10.199999999999999" hidden="1">
      <c r="A464" s="533" t="s">
        <v>64</v>
      </c>
      <c r="B464" s="299">
        <v>2.04</v>
      </c>
      <c r="C464" s="653" t="s">
        <v>220</v>
      </c>
      <c r="D464" s="575">
        <f>+D465</f>
        <v>0</v>
      </c>
      <c r="E464" s="622" t="e">
        <f>+D464/$D$477</f>
        <v>#DIV/0!</v>
      </c>
      <c r="H464" s="333"/>
      <c r="I464" s="333"/>
      <c r="J464" s="333"/>
      <c r="K464" s="333"/>
      <c r="L464" s="333"/>
    </row>
    <row r="465" spans="1:12" ht="10.199999999999999" hidden="1">
      <c r="A465" s="284" t="s">
        <v>64</v>
      </c>
      <c r="B465" s="90" t="s">
        <v>143</v>
      </c>
      <c r="C465" s="586" t="s">
        <v>144</v>
      </c>
      <c r="D465" s="81">
        <v>0</v>
      </c>
      <c r="E465" s="622" t="e">
        <f t="shared" ref="E465" si="6">+D465/$D$477</f>
        <v>#DIV/0!</v>
      </c>
      <c r="H465" s="333"/>
      <c r="I465" s="333"/>
      <c r="J465" s="333"/>
      <c r="K465" s="333"/>
      <c r="L465" s="333"/>
    </row>
    <row r="466" spans="1:12" ht="10.199999999999999" hidden="1">
      <c r="A466" s="579"/>
      <c r="B466" s="289"/>
      <c r="C466" s="361"/>
      <c r="D466" s="652"/>
      <c r="E466" s="572"/>
      <c r="H466" s="333"/>
      <c r="I466" s="333"/>
      <c r="J466" s="333"/>
      <c r="K466" s="333"/>
      <c r="L466" s="333"/>
    </row>
    <row r="467" spans="1:12" ht="10.199999999999999" hidden="1">
      <c r="A467" s="278" t="s">
        <v>64</v>
      </c>
      <c r="B467" s="299">
        <v>2.99</v>
      </c>
      <c r="C467" s="654" t="s">
        <v>209</v>
      </c>
      <c r="D467" s="571">
        <f>SUM(D468:D469)</f>
        <v>0</v>
      </c>
      <c r="E467" s="606" t="e">
        <f>+D467/$D$477</f>
        <v>#DIV/0!</v>
      </c>
      <c r="H467" s="333"/>
      <c r="I467" s="333"/>
      <c r="J467" s="333"/>
      <c r="K467" s="333"/>
      <c r="L467" s="333"/>
    </row>
    <row r="468" spans="1:12" ht="10.199999999999999" hidden="1">
      <c r="A468" s="80" t="s">
        <v>64</v>
      </c>
      <c r="B468" s="90" t="s">
        <v>151</v>
      </c>
      <c r="C468" s="68" t="s">
        <v>152</v>
      </c>
      <c r="D468" s="81">
        <v>0</v>
      </c>
      <c r="E468" s="622" t="e">
        <f>+D468/$D$477</f>
        <v>#DIV/0!</v>
      </c>
      <c r="H468" s="333"/>
      <c r="I468" s="333"/>
      <c r="J468" s="333"/>
      <c r="K468" s="333"/>
      <c r="L468" s="333"/>
    </row>
    <row r="469" spans="1:12" ht="10.199999999999999" hidden="1">
      <c r="A469" s="80" t="s">
        <v>64</v>
      </c>
      <c r="B469" s="90" t="s">
        <v>153</v>
      </c>
      <c r="C469" s="68" t="s">
        <v>154</v>
      </c>
      <c r="D469" s="81">
        <v>0</v>
      </c>
      <c r="E469" s="622" t="e">
        <f>+D469/$D$477</f>
        <v>#DIV/0!</v>
      </c>
      <c r="H469" s="333"/>
      <c r="I469" s="333"/>
      <c r="J469" s="333"/>
      <c r="K469" s="333"/>
      <c r="L469" s="333"/>
    </row>
    <row r="470" spans="1:12" ht="10.199999999999999" hidden="1">
      <c r="A470" s="579"/>
      <c r="B470" s="289"/>
      <c r="C470" s="361"/>
      <c r="D470" s="652"/>
      <c r="E470" s="572"/>
      <c r="H470" s="333"/>
      <c r="I470" s="333"/>
      <c r="J470" s="333"/>
      <c r="K470" s="333"/>
      <c r="L470" s="333"/>
    </row>
    <row r="471" spans="1:12" ht="10.199999999999999" hidden="1">
      <c r="A471" s="579"/>
      <c r="B471" s="289"/>
      <c r="C471" s="361"/>
      <c r="D471" s="652"/>
      <c r="E471" s="572"/>
      <c r="H471" s="333"/>
      <c r="I471" s="333"/>
      <c r="J471" s="333"/>
      <c r="K471" s="333"/>
      <c r="L471" s="333"/>
    </row>
    <row r="472" spans="1:12" ht="10.199999999999999" hidden="1">
      <c r="A472" s="616"/>
      <c r="B472" s="289" t="s">
        <v>191</v>
      </c>
      <c r="C472" s="322" t="s">
        <v>192</v>
      </c>
      <c r="D472" s="633">
        <f>+D474</f>
        <v>0</v>
      </c>
      <c r="E472" s="606" t="e">
        <f>+D472/$D$477</f>
        <v>#DIV/0!</v>
      </c>
      <c r="H472" s="333"/>
      <c r="I472" s="333"/>
      <c r="J472" s="333"/>
      <c r="K472" s="333"/>
      <c r="L472" s="333"/>
    </row>
    <row r="473" spans="1:12" ht="10.199999999999999" hidden="1">
      <c r="A473" s="616"/>
      <c r="B473" s="617"/>
      <c r="C473" s="618"/>
      <c r="D473" s="613"/>
      <c r="E473" s="622"/>
      <c r="H473" s="333"/>
      <c r="I473" s="333"/>
      <c r="J473" s="333"/>
      <c r="K473" s="333"/>
      <c r="L473" s="333"/>
    </row>
    <row r="474" spans="1:12" ht="10.199999999999999" hidden="1">
      <c r="A474" s="570">
        <v>4</v>
      </c>
      <c r="B474" s="299" t="s">
        <v>193</v>
      </c>
      <c r="C474" s="328" t="s">
        <v>194</v>
      </c>
      <c r="D474" s="610">
        <f>+D475</f>
        <v>0</v>
      </c>
      <c r="E474" s="606" t="e">
        <f>+D474/$D$477</f>
        <v>#DIV/0!</v>
      </c>
      <c r="H474" s="333"/>
      <c r="I474" s="333"/>
      <c r="J474" s="333"/>
      <c r="K474" s="333"/>
      <c r="L474" s="333"/>
    </row>
    <row r="475" spans="1:12" ht="10.199999999999999" hidden="1">
      <c r="A475" s="530">
        <v>4</v>
      </c>
      <c r="B475" s="604" t="s">
        <v>197</v>
      </c>
      <c r="C475" s="323" t="s">
        <v>198</v>
      </c>
      <c r="D475" s="613">
        <v>0</v>
      </c>
      <c r="E475" s="622" t="e">
        <f>+D475/$D$477</f>
        <v>#DIV/0!</v>
      </c>
      <c r="H475" s="333"/>
      <c r="I475" s="333"/>
      <c r="J475" s="333"/>
      <c r="K475" s="333"/>
      <c r="L475" s="333"/>
    </row>
    <row r="476" spans="1:12" ht="10.199999999999999" hidden="1">
      <c r="A476" s="530"/>
      <c r="B476" s="90"/>
      <c r="D476" s="81"/>
      <c r="E476" s="572"/>
      <c r="H476" s="333"/>
      <c r="I476" s="333"/>
      <c r="J476" s="333"/>
      <c r="K476" s="333"/>
      <c r="L476" s="333"/>
    </row>
    <row r="477" spans="1:12" ht="18" hidden="1" customHeight="1">
      <c r="A477" s="797" t="s">
        <v>242</v>
      </c>
      <c r="B477" s="798"/>
      <c r="C477" s="799"/>
      <c r="D477" s="655">
        <f>+D472+D425+D451+D445</f>
        <v>0</v>
      </c>
      <c r="E477" s="647" t="e">
        <f>+D477/D477</f>
        <v>#DIV/0!</v>
      </c>
      <c r="H477" s="333"/>
      <c r="I477" s="333"/>
      <c r="J477" s="333"/>
      <c r="K477" s="333"/>
      <c r="L477" s="333"/>
    </row>
    <row r="478" spans="1:12" ht="11.25" hidden="1" customHeight="1">
      <c r="B478" s="316"/>
      <c r="C478" s="462"/>
    </row>
    <row r="479" spans="1:12" ht="11.25" hidden="1" customHeight="1">
      <c r="B479" s="316"/>
      <c r="C479" s="462"/>
    </row>
    <row r="480" spans="1:12" ht="11.25" hidden="1" customHeight="1">
      <c r="B480" s="316"/>
      <c r="C480" s="462"/>
    </row>
    <row r="481" spans="1:5" ht="11.25" hidden="1" customHeight="1">
      <c r="B481" s="316"/>
      <c r="C481" s="462"/>
    </row>
    <row r="482" spans="1:5" ht="11.25" hidden="1" customHeight="1">
      <c r="B482" s="316"/>
      <c r="C482" s="462"/>
    </row>
    <row r="483" spans="1:5" ht="11.25" hidden="1" customHeight="1">
      <c r="B483" s="596" t="s">
        <v>243</v>
      </c>
      <c r="D483" s="597" t="s">
        <v>244</v>
      </c>
    </row>
    <row r="484" spans="1:5" ht="11.25" hidden="1" customHeight="1">
      <c r="C484" s="498"/>
      <c r="D484" s="358"/>
    </row>
    <row r="485" spans="1:5" ht="10.199999999999999" hidden="1">
      <c r="A485" s="796" t="s">
        <v>19</v>
      </c>
      <c r="B485" s="796"/>
      <c r="C485" s="810" t="s">
        <v>20</v>
      </c>
      <c r="D485" s="811" t="s">
        <v>21</v>
      </c>
      <c r="E485" s="795" t="s">
        <v>22</v>
      </c>
    </row>
    <row r="486" spans="1:5" ht="10.199999999999999" hidden="1">
      <c r="A486" s="796"/>
      <c r="B486" s="796"/>
      <c r="C486" s="810"/>
      <c r="D486" s="811"/>
      <c r="E486" s="795"/>
    </row>
    <row r="487" spans="1:5" ht="10.199999999999999" hidden="1">
      <c r="A487" s="564"/>
      <c r="B487" s="565"/>
      <c r="C487" s="361"/>
      <c r="D487" s="566"/>
      <c r="E487" s="567"/>
    </row>
    <row r="488" spans="1:5" ht="10.199999999999999" hidden="1">
      <c r="A488" s="568" t="s">
        <v>23</v>
      </c>
      <c r="B488" s="289" t="s">
        <v>24</v>
      </c>
      <c r="C488" s="322" t="s">
        <v>25</v>
      </c>
      <c r="D488" s="89">
        <f>+D490+D494+D499+D503</f>
        <v>0</v>
      </c>
      <c r="E488" s="569" t="e">
        <f>+D488/$D$579</f>
        <v>#DIV/0!</v>
      </c>
    </row>
    <row r="489" spans="1:5" ht="10.199999999999999" hidden="1">
      <c r="A489" s="568"/>
      <c r="B489" s="289"/>
      <c r="C489" s="325"/>
      <c r="D489" s="89"/>
      <c r="E489" s="569"/>
    </row>
    <row r="490" spans="1:5" ht="10.199999999999999" hidden="1">
      <c r="A490" s="570" t="s">
        <v>26</v>
      </c>
      <c r="B490" s="299" t="s">
        <v>27</v>
      </c>
      <c r="C490" s="328" t="s">
        <v>28</v>
      </c>
      <c r="D490" s="571">
        <f>SUM(D491:D492)</f>
        <v>0</v>
      </c>
      <c r="E490" s="569" t="e">
        <f>+D490/$D$579</f>
        <v>#DIV/0!</v>
      </c>
    </row>
    <row r="491" spans="1:5" ht="10.199999999999999" hidden="1">
      <c r="A491" s="530" t="s">
        <v>26</v>
      </c>
      <c r="B491" s="90" t="s">
        <v>29</v>
      </c>
      <c r="C491" s="323" t="s">
        <v>30</v>
      </c>
      <c r="D491" s="81">
        <f>D584+D622</f>
        <v>0</v>
      </c>
      <c r="E491" s="572" t="e">
        <f>+D491/$D$579</f>
        <v>#DIV/0!</v>
      </c>
    </row>
    <row r="492" spans="1:5" ht="10.199999999999999" hidden="1">
      <c r="A492" s="530" t="s">
        <v>26</v>
      </c>
      <c r="B492" s="90" t="s">
        <v>31</v>
      </c>
      <c r="C492" s="323" t="s">
        <v>32</v>
      </c>
      <c r="D492" s="81">
        <f>+D641</f>
        <v>0</v>
      </c>
      <c r="E492" s="572" t="e">
        <f>+D492/$D$579</f>
        <v>#DIV/0!</v>
      </c>
    </row>
    <row r="493" spans="1:5" ht="10.199999999999999" hidden="1">
      <c r="A493" s="530"/>
      <c r="B493" s="90"/>
      <c r="D493" s="81"/>
      <c r="E493" s="572"/>
    </row>
    <row r="494" spans="1:5" ht="10.199999999999999" hidden="1">
      <c r="A494" s="570" t="s">
        <v>26</v>
      </c>
      <c r="B494" s="299" t="s">
        <v>41</v>
      </c>
      <c r="C494" s="328" t="s">
        <v>42</v>
      </c>
      <c r="D494" s="571">
        <f>SUM(D495:D497)</f>
        <v>0</v>
      </c>
      <c r="E494" s="569" t="e">
        <f>+D494/$D$579</f>
        <v>#DIV/0!</v>
      </c>
    </row>
    <row r="495" spans="1:5" ht="10.199999999999999" hidden="1">
      <c r="A495" s="530" t="s">
        <v>26</v>
      </c>
      <c r="B495" s="90" t="s">
        <v>43</v>
      </c>
      <c r="C495" s="323" t="s">
        <v>44</v>
      </c>
      <c r="D495" s="602">
        <f>+D585+D623</f>
        <v>0</v>
      </c>
      <c r="E495" s="572" t="e">
        <f>+D495/$D$579</f>
        <v>#DIV/0!</v>
      </c>
    </row>
    <row r="496" spans="1:5" ht="10.199999999999999" hidden="1">
      <c r="A496" s="530" t="s">
        <v>26</v>
      </c>
      <c r="B496" s="90" t="s">
        <v>45</v>
      </c>
      <c r="C496" s="323" t="s">
        <v>46</v>
      </c>
      <c r="D496" s="81">
        <f>+D586+D624</f>
        <v>0</v>
      </c>
      <c r="E496" s="572" t="e">
        <f>+D496/$D$579</f>
        <v>#DIV/0!</v>
      </c>
    </row>
    <row r="497" spans="1:5" ht="10.199999999999999" hidden="1">
      <c r="A497" s="530" t="s">
        <v>26</v>
      </c>
      <c r="B497" s="90" t="s">
        <v>47</v>
      </c>
      <c r="C497" s="323" t="s">
        <v>48</v>
      </c>
      <c r="D497" s="81">
        <f>+D587+D625+D642</f>
        <v>0</v>
      </c>
      <c r="E497" s="572" t="e">
        <f>+D497/$D$579</f>
        <v>#DIV/0!</v>
      </c>
    </row>
    <row r="498" spans="1:5" ht="10.199999999999999" hidden="1">
      <c r="A498" s="530"/>
      <c r="B498" s="90"/>
      <c r="D498" s="81"/>
      <c r="E498" s="569"/>
    </row>
    <row r="499" spans="1:5" ht="20.399999999999999" hidden="1">
      <c r="A499" s="533" t="s">
        <v>49</v>
      </c>
      <c r="B499" s="574" t="s">
        <v>50</v>
      </c>
      <c r="C499" s="337" t="s">
        <v>51</v>
      </c>
      <c r="D499" s="575">
        <f>SUM(D500:D501)</f>
        <v>0</v>
      </c>
      <c r="E499" s="569" t="e">
        <f>+D499/$D$579</f>
        <v>#DIV/0!</v>
      </c>
    </row>
    <row r="500" spans="1:5" ht="20.399999999999999" hidden="1">
      <c r="A500" s="284" t="s">
        <v>49</v>
      </c>
      <c r="B500" s="282" t="s">
        <v>52</v>
      </c>
      <c r="C500" s="341" t="s">
        <v>53</v>
      </c>
      <c r="D500" s="576">
        <f>+D588</f>
        <v>0</v>
      </c>
      <c r="E500" s="572" t="e">
        <f>+D500/$D$579</f>
        <v>#DIV/0!</v>
      </c>
    </row>
    <row r="501" spans="1:5" ht="10.199999999999999" hidden="1">
      <c r="A501" s="284" t="s">
        <v>49</v>
      </c>
      <c r="B501" s="282" t="s">
        <v>54</v>
      </c>
      <c r="C501" s="341" t="s">
        <v>55</v>
      </c>
      <c r="D501" s="576">
        <f>+D589+D627</f>
        <v>0</v>
      </c>
      <c r="E501" s="572" t="e">
        <f>+D501/$D$579</f>
        <v>#DIV/0!</v>
      </c>
    </row>
    <row r="502" spans="1:5" ht="10.199999999999999" hidden="1">
      <c r="A502" s="293"/>
      <c r="B502" s="282"/>
      <c r="C502" s="344"/>
      <c r="D502" s="576"/>
      <c r="E502" s="569"/>
    </row>
    <row r="503" spans="1:5" ht="20.399999999999999" hidden="1">
      <c r="A503" s="533" t="s">
        <v>49</v>
      </c>
      <c r="B503" s="574" t="s">
        <v>56</v>
      </c>
      <c r="C503" s="337" t="s">
        <v>57</v>
      </c>
      <c r="D503" s="575">
        <f>SUM(D504:D506)</f>
        <v>0</v>
      </c>
      <c r="E503" s="569" t="e">
        <f>+D503/$D$579</f>
        <v>#DIV/0!</v>
      </c>
    </row>
    <row r="504" spans="1:5" ht="20.399999999999999" hidden="1">
      <c r="A504" s="284" t="s">
        <v>49</v>
      </c>
      <c r="B504" s="282" t="s">
        <v>58</v>
      </c>
      <c r="C504" s="341" t="s">
        <v>59</v>
      </c>
      <c r="D504" s="576">
        <f>+D590+D628</f>
        <v>0</v>
      </c>
      <c r="E504" s="572" t="e">
        <f>+D504/$D$579</f>
        <v>#DIV/0!</v>
      </c>
    </row>
    <row r="505" spans="1:5" ht="20.399999999999999" hidden="1">
      <c r="A505" s="525" t="s">
        <v>49</v>
      </c>
      <c r="B505" s="425" t="s">
        <v>60</v>
      </c>
      <c r="C505" s="292" t="s">
        <v>61</v>
      </c>
      <c r="D505" s="576">
        <f>+D591+D629</f>
        <v>0</v>
      </c>
      <c r="E505" s="572" t="e">
        <f>+D505/$D$579</f>
        <v>#DIV/0!</v>
      </c>
    </row>
    <row r="506" spans="1:5" ht="10.199999999999999" hidden="1">
      <c r="A506" s="525" t="s">
        <v>49</v>
      </c>
      <c r="B506" s="425" t="s">
        <v>62</v>
      </c>
      <c r="C506" s="292" t="s">
        <v>63</v>
      </c>
      <c r="D506" s="576">
        <f>+D592+D630</f>
        <v>0</v>
      </c>
      <c r="E506" s="572" t="e">
        <f>+D506/$D$579</f>
        <v>#DIV/0!</v>
      </c>
    </row>
    <row r="507" spans="1:5" ht="10.199999999999999" hidden="1">
      <c r="A507" s="525"/>
      <c r="B507" s="425"/>
      <c r="C507" s="292"/>
      <c r="D507" s="576"/>
      <c r="E507" s="572"/>
    </row>
    <row r="508" spans="1:5" ht="10.199999999999999" hidden="1">
      <c r="A508" s="525"/>
      <c r="B508" s="425"/>
      <c r="C508" s="292"/>
      <c r="D508" s="576"/>
      <c r="E508" s="572"/>
    </row>
    <row r="509" spans="1:5" ht="10.199999999999999" hidden="1">
      <c r="A509" s="525" t="s">
        <v>64</v>
      </c>
      <c r="B509" s="428" t="s">
        <v>205</v>
      </c>
      <c r="C509" s="656" t="s">
        <v>65</v>
      </c>
      <c r="D509" s="89">
        <f>+D511+D514+D523+D520</f>
        <v>0</v>
      </c>
      <c r="E509" s="569" t="e">
        <f>+D509/$D$579</f>
        <v>#DIV/0!</v>
      </c>
    </row>
    <row r="510" spans="1:5" ht="10.199999999999999" hidden="1">
      <c r="A510" s="525"/>
      <c r="B510" s="425"/>
      <c r="C510" s="292"/>
      <c r="D510" s="576"/>
      <c r="E510" s="572"/>
    </row>
    <row r="511" spans="1:5" ht="10.199999999999999" hidden="1">
      <c r="A511" s="533" t="s">
        <v>64</v>
      </c>
      <c r="B511" s="657" t="s">
        <v>72</v>
      </c>
      <c r="C511" s="658" t="s">
        <v>73</v>
      </c>
      <c r="D511" s="575">
        <f>+D512</f>
        <v>0</v>
      </c>
      <c r="E511" s="569" t="e">
        <f>+D511/$D$579</f>
        <v>#DIV/0!</v>
      </c>
    </row>
    <row r="512" spans="1:5" ht="10.199999999999999" hidden="1">
      <c r="A512" s="525" t="s">
        <v>64</v>
      </c>
      <c r="B512" s="425" t="s">
        <v>76</v>
      </c>
      <c r="C512" s="292" t="s">
        <v>77</v>
      </c>
      <c r="D512" s="576">
        <f>+D593</f>
        <v>0</v>
      </c>
      <c r="E512" s="572" t="e">
        <f>+D512/$D$579</f>
        <v>#DIV/0!</v>
      </c>
    </row>
    <row r="513" spans="1:5" ht="10.199999999999999" hidden="1">
      <c r="A513" s="525"/>
      <c r="B513" s="425"/>
      <c r="C513" s="292"/>
      <c r="D513" s="576"/>
      <c r="E513" s="572"/>
    </row>
    <row r="514" spans="1:5" ht="10.199999999999999" hidden="1">
      <c r="A514" s="533" t="s">
        <v>64</v>
      </c>
      <c r="B514" s="657" t="s">
        <v>89</v>
      </c>
      <c r="C514" s="658" t="s">
        <v>90</v>
      </c>
      <c r="D514" s="575">
        <f>SUM(D515:D518)</f>
        <v>0</v>
      </c>
      <c r="E514" s="569" t="e">
        <f>+D514/$D$579</f>
        <v>#DIV/0!</v>
      </c>
    </row>
    <row r="515" spans="1:5" ht="10.199999999999999" hidden="1">
      <c r="A515" s="525" t="s">
        <v>64</v>
      </c>
      <c r="B515" s="425" t="s">
        <v>245</v>
      </c>
      <c r="C515" s="292" t="s">
        <v>246</v>
      </c>
      <c r="D515" s="576">
        <f>+D594</f>
        <v>0</v>
      </c>
      <c r="E515" s="572" t="e">
        <f>+D515/$D$579</f>
        <v>#DIV/0!</v>
      </c>
    </row>
    <row r="516" spans="1:5" ht="10.199999999999999" hidden="1">
      <c r="A516" s="525" t="s">
        <v>64</v>
      </c>
      <c r="B516" s="425" t="s">
        <v>207</v>
      </c>
      <c r="C516" s="292" t="s">
        <v>216</v>
      </c>
      <c r="D516" s="576">
        <f>+D595</f>
        <v>0</v>
      </c>
      <c r="E516" s="572" t="e">
        <f>+D516/$D$579</f>
        <v>#DIV/0!</v>
      </c>
    </row>
    <row r="517" spans="1:5" ht="10.199999999999999" hidden="1">
      <c r="A517" s="525" t="s">
        <v>64</v>
      </c>
      <c r="B517" s="425" t="s">
        <v>93</v>
      </c>
      <c r="C517" s="292" t="s">
        <v>94</v>
      </c>
      <c r="D517" s="576">
        <f>+D644</f>
        <v>0</v>
      </c>
      <c r="E517" s="572" t="e">
        <f>+D517/$D$579</f>
        <v>#DIV/0!</v>
      </c>
    </row>
    <row r="518" spans="1:5" ht="10.199999999999999" hidden="1">
      <c r="A518" s="525" t="s">
        <v>64</v>
      </c>
      <c r="B518" s="425" t="s">
        <v>97</v>
      </c>
      <c r="C518" s="292" t="s">
        <v>98</v>
      </c>
      <c r="D518" s="576">
        <f>+D645+D596</f>
        <v>0</v>
      </c>
      <c r="E518" s="572" t="e">
        <f>+D518/$D$579</f>
        <v>#DIV/0!</v>
      </c>
    </row>
    <row r="519" spans="1:5" ht="10.199999999999999" hidden="1">
      <c r="A519" s="525"/>
      <c r="B519" s="425"/>
      <c r="C519" s="292"/>
      <c r="D519" s="576"/>
      <c r="E519" s="572"/>
    </row>
    <row r="520" spans="1:5" ht="10.199999999999999" hidden="1">
      <c r="A520" s="533" t="s">
        <v>64</v>
      </c>
      <c r="B520" s="657" t="s">
        <v>247</v>
      </c>
      <c r="C520" s="658" t="s">
        <v>248</v>
      </c>
      <c r="D520" s="575">
        <f>+D521</f>
        <v>0</v>
      </c>
      <c r="E520" s="569" t="e">
        <f>+D520/$D$579</f>
        <v>#DIV/0!</v>
      </c>
    </row>
    <row r="521" spans="1:5" ht="10.199999999999999" hidden="1">
      <c r="A521" s="525" t="s">
        <v>64</v>
      </c>
      <c r="B521" s="425" t="s">
        <v>249</v>
      </c>
      <c r="C521" s="292" t="s">
        <v>250</v>
      </c>
      <c r="D521" s="576">
        <f>+D643</f>
        <v>0</v>
      </c>
      <c r="E521" s="572" t="e">
        <f>+D521/$D$579</f>
        <v>#DIV/0!</v>
      </c>
    </row>
    <row r="522" spans="1:5" ht="10.199999999999999" hidden="1">
      <c r="A522" s="525"/>
      <c r="B522" s="425"/>
      <c r="C522" s="292"/>
      <c r="D522" s="576"/>
      <c r="E522" s="572"/>
    </row>
    <row r="523" spans="1:5" ht="10.199999999999999" hidden="1">
      <c r="A523" s="533" t="s">
        <v>64</v>
      </c>
      <c r="B523" s="657" t="s">
        <v>251</v>
      </c>
      <c r="C523" s="658" t="s">
        <v>103</v>
      </c>
      <c r="D523" s="575">
        <f>SUM(D524:D527)</f>
        <v>0</v>
      </c>
      <c r="E523" s="569" t="e">
        <f>+D523/$D$579</f>
        <v>#DIV/0!</v>
      </c>
    </row>
    <row r="524" spans="1:5" ht="10.199999999999999" hidden="1">
      <c r="A524" s="525" t="s">
        <v>64</v>
      </c>
      <c r="B524" s="425" t="s">
        <v>252</v>
      </c>
      <c r="C524" s="292" t="s">
        <v>253</v>
      </c>
      <c r="D524" s="576">
        <f>+D597</f>
        <v>0</v>
      </c>
      <c r="E524" s="572" t="e">
        <f>+D524/$D$579</f>
        <v>#DIV/0!</v>
      </c>
    </row>
    <row r="525" spans="1:5" ht="10.199999999999999" hidden="1">
      <c r="A525" s="525" t="s">
        <v>64</v>
      </c>
      <c r="B525" s="425" t="s">
        <v>108</v>
      </c>
      <c r="C525" s="292" t="s">
        <v>109</v>
      </c>
      <c r="D525" s="576">
        <f>+D631+D598</f>
        <v>0</v>
      </c>
      <c r="E525" s="572" t="e">
        <f>+D525/$D$579</f>
        <v>#DIV/0!</v>
      </c>
    </row>
    <row r="526" spans="1:5" ht="10.199999999999999" hidden="1">
      <c r="A526" s="525" t="s">
        <v>64</v>
      </c>
      <c r="B526" s="425" t="s">
        <v>106</v>
      </c>
      <c r="C526" s="292" t="s">
        <v>107</v>
      </c>
      <c r="D526" s="576">
        <f>+D599</f>
        <v>0</v>
      </c>
      <c r="E526" s="572" t="e">
        <f>+D526/$D$579</f>
        <v>#DIV/0!</v>
      </c>
    </row>
    <row r="527" spans="1:5" ht="20.399999999999999" hidden="1">
      <c r="A527" s="525" t="s">
        <v>64</v>
      </c>
      <c r="B527" s="425" t="s">
        <v>114</v>
      </c>
      <c r="C527" s="292" t="s">
        <v>115</v>
      </c>
      <c r="D527" s="576">
        <f>+D646+D600</f>
        <v>0</v>
      </c>
      <c r="E527" s="572" t="e">
        <f>+D527/$D$579</f>
        <v>#DIV/0!</v>
      </c>
    </row>
    <row r="528" spans="1:5" ht="10.199999999999999" hidden="1">
      <c r="A528" s="525"/>
      <c r="B528" s="425"/>
      <c r="C528" s="292"/>
      <c r="D528" s="576"/>
      <c r="E528" s="572"/>
    </row>
    <row r="529" spans="1:5" ht="10.199999999999999" hidden="1">
      <c r="A529" s="525"/>
      <c r="B529" s="425"/>
      <c r="C529" s="292"/>
      <c r="D529" s="576"/>
      <c r="E529" s="572"/>
    </row>
    <row r="530" spans="1:5" ht="10.199999999999999" hidden="1">
      <c r="A530" s="525" t="s">
        <v>64</v>
      </c>
      <c r="B530" s="428">
        <v>2</v>
      </c>
      <c r="C530" s="656" t="s">
        <v>122</v>
      </c>
      <c r="D530" s="89">
        <f>+D537+D532+D543+D547</f>
        <v>0</v>
      </c>
      <c r="E530" s="569" t="e">
        <f>+D530/$D$579</f>
        <v>#DIV/0!</v>
      </c>
    </row>
    <row r="531" spans="1:5" ht="10.199999999999999" hidden="1">
      <c r="A531" s="525"/>
      <c r="B531" s="425"/>
      <c r="C531" s="292"/>
      <c r="D531" s="68"/>
      <c r="E531" s="572"/>
    </row>
    <row r="532" spans="1:5" ht="10.199999999999999" hidden="1">
      <c r="A532" s="607" t="s">
        <v>64</v>
      </c>
      <c r="B532" s="659" t="s">
        <v>123</v>
      </c>
      <c r="C532" s="660" t="s">
        <v>124</v>
      </c>
      <c r="D532" s="610">
        <f>SUM(D533:D535)</f>
        <v>0</v>
      </c>
      <c r="E532" s="569" t="e">
        <f>+D532/$D$579</f>
        <v>#DIV/0!</v>
      </c>
    </row>
    <row r="533" spans="1:5" ht="10.199999999999999" hidden="1">
      <c r="A533" s="611" t="s">
        <v>64</v>
      </c>
      <c r="B533" s="617" t="s">
        <v>125</v>
      </c>
      <c r="C533" s="618" t="s">
        <v>126</v>
      </c>
      <c r="D533" s="613">
        <f>+D632</f>
        <v>0</v>
      </c>
      <c r="E533" s="572" t="e">
        <f>+D533/$D$579</f>
        <v>#DIV/0!</v>
      </c>
    </row>
    <row r="534" spans="1:5" ht="10.199999999999999" hidden="1">
      <c r="A534" s="611" t="s">
        <v>64</v>
      </c>
      <c r="B534" s="617" t="s">
        <v>127</v>
      </c>
      <c r="C534" s="618" t="s">
        <v>128</v>
      </c>
      <c r="D534" s="613">
        <f>+D601+D647</f>
        <v>0</v>
      </c>
      <c r="E534" s="572" t="e">
        <f>+D534/$D$579</f>
        <v>#DIV/0!</v>
      </c>
    </row>
    <row r="535" spans="1:5" ht="10.199999999999999" hidden="1">
      <c r="A535" s="611" t="s">
        <v>64</v>
      </c>
      <c r="B535" s="617" t="s">
        <v>218</v>
      </c>
      <c r="C535" s="618" t="s">
        <v>219</v>
      </c>
      <c r="D535" s="613">
        <f>+D602</f>
        <v>0</v>
      </c>
      <c r="E535" s="572" t="e">
        <f>+D535/$D$579</f>
        <v>#DIV/0!</v>
      </c>
    </row>
    <row r="536" spans="1:5" ht="10.199999999999999" hidden="1">
      <c r="A536" s="611"/>
      <c r="B536" s="617"/>
      <c r="C536" s="618"/>
      <c r="D536" s="613"/>
      <c r="E536" s="572"/>
    </row>
    <row r="537" spans="1:5" ht="20.399999999999999" hidden="1">
      <c r="A537" s="533" t="s">
        <v>64</v>
      </c>
      <c r="B537" s="657" t="s">
        <v>131</v>
      </c>
      <c r="C537" s="658" t="s">
        <v>132</v>
      </c>
      <c r="D537" s="575">
        <f>SUM(D538:D541)</f>
        <v>0</v>
      </c>
      <c r="E537" s="569" t="e">
        <f>+D537/$D$579</f>
        <v>#DIV/0!</v>
      </c>
    </row>
    <row r="538" spans="1:5" ht="10.199999999999999" hidden="1">
      <c r="A538" s="525" t="s">
        <v>64</v>
      </c>
      <c r="B538" s="425" t="s">
        <v>133</v>
      </c>
      <c r="C538" s="292" t="s">
        <v>134</v>
      </c>
      <c r="D538" s="576">
        <f>+D603+D648</f>
        <v>0</v>
      </c>
      <c r="E538" s="572" t="e">
        <f>+D538/$D$579</f>
        <v>#DIV/0!</v>
      </c>
    </row>
    <row r="539" spans="1:5" ht="10.199999999999999" hidden="1">
      <c r="A539" s="525" t="s">
        <v>64</v>
      </c>
      <c r="B539" s="425" t="s">
        <v>254</v>
      </c>
      <c r="C539" s="292" t="s">
        <v>255</v>
      </c>
      <c r="D539" s="576">
        <f>+D649+D604</f>
        <v>0</v>
      </c>
      <c r="E539" s="572" t="e">
        <f>+D539/$D$579</f>
        <v>#DIV/0!</v>
      </c>
    </row>
    <row r="540" spans="1:5" ht="10.199999999999999" hidden="1">
      <c r="A540" s="525" t="s">
        <v>64</v>
      </c>
      <c r="B540" s="425" t="s">
        <v>240</v>
      </c>
      <c r="C540" s="292" t="s">
        <v>241</v>
      </c>
      <c r="D540" s="576">
        <f>+D650</f>
        <v>0</v>
      </c>
      <c r="E540" s="572" t="e">
        <f>+D540/$D$579</f>
        <v>#DIV/0!</v>
      </c>
    </row>
    <row r="541" spans="1:5" ht="20.399999999999999" hidden="1">
      <c r="A541" s="525" t="s">
        <v>64</v>
      </c>
      <c r="B541" s="425" t="s">
        <v>256</v>
      </c>
      <c r="C541" s="292" t="s">
        <v>257</v>
      </c>
      <c r="D541" s="576">
        <f>+D605+D651</f>
        <v>0</v>
      </c>
      <c r="E541" s="572" t="e">
        <f>+D541/$D$579</f>
        <v>#DIV/0!</v>
      </c>
    </row>
    <row r="542" spans="1:5" ht="10.199999999999999" hidden="1">
      <c r="A542" s="525"/>
      <c r="B542" s="425"/>
      <c r="C542" s="292"/>
      <c r="D542" s="576"/>
      <c r="E542" s="572"/>
    </row>
    <row r="543" spans="1:5" ht="10.199999999999999" hidden="1">
      <c r="A543" s="607" t="s">
        <v>64</v>
      </c>
      <c r="B543" s="659">
        <v>2.04</v>
      </c>
      <c r="C543" s="660" t="s">
        <v>220</v>
      </c>
      <c r="D543" s="610">
        <f>SUM(D544:D545)</f>
        <v>0</v>
      </c>
      <c r="E543" s="569" t="e">
        <f>+D543/$D$579</f>
        <v>#DIV/0!</v>
      </c>
    </row>
    <row r="544" spans="1:5" ht="10.199999999999999" hidden="1">
      <c r="A544" s="611" t="s">
        <v>64</v>
      </c>
      <c r="B544" s="617" t="s">
        <v>141</v>
      </c>
      <c r="C544" s="618" t="s">
        <v>142</v>
      </c>
      <c r="D544" s="613">
        <f>+D606</f>
        <v>0</v>
      </c>
      <c r="E544" s="572" t="e">
        <f>+D544/$D$579</f>
        <v>#DIV/0!</v>
      </c>
    </row>
    <row r="545" spans="1:5" ht="10.199999999999999" hidden="1">
      <c r="A545" s="616" t="s">
        <v>64</v>
      </c>
      <c r="B545" s="617" t="s">
        <v>143</v>
      </c>
      <c r="C545" s="618" t="s">
        <v>144</v>
      </c>
      <c r="D545" s="613">
        <f>+D607+D652</f>
        <v>0</v>
      </c>
      <c r="E545" s="572" t="e">
        <f>+D545/$D$579</f>
        <v>#DIV/0!</v>
      </c>
    </row>
    <row r="546" spans="1:5" ht="10.199999999999999" hidden="1">
      <c r="A546" s="616"/>
      <c r="B546" s="617"/>
      <c r="C546" s="618"/>
      <c r="D546" s="613"/>
      <c r="E546" s="572"/>
    </row>
    <row r="547" spans="1:5" ht="10.199999999999999" hidden="1">
      <c r="A547" s="607" t="s">
        <v>64</v>
      </c>
      <c r="B547" s="659">
        <v>2.99</v>
      </c>
      <c r="C547" s="660" t="s">
        <v>209</v>
      </c>
      <c r="D547" s="610">
        <f>+D548</f>
        <v>0</v>
      </c>
      <c r="E547" s="569" t="e">
        <f t="shared" ref="E547:E548" si="7">+D547/$D$579</f>
        <v>#DIV/0!</v>
      </c>
    </row>
    <row r="548" spans="1:5" ht="10.199999999999999" hidden="1">
      <c r="A548" s="616" t="s">
        <v>64</v>
      </c>
      <c r="B548" s="617" t="s">
        <v>155</v>
      </c>
      <c r="C548" s="618" t="s">
        <v>156</v>
      </c>
      <c r="D548" s="613">
        <f>+D608</f>
        <v>0</v>
      </c>
      <c r="E548" s="572" t="e">
        <f t="shared" si="7"/>
        <v>#DIV/0!</v>
      </c>
    </row>
    <row r="549" spans="1:5" ht="10.199999999999999" hidden="1">
      <c r="A549" s="525"/>
      <c r="B549" s="425"/>
      <c r="C549" s="292"/>
      <c r="D549" s="576"/>
      <c r="E549" s="572"/>
    </row>
    <row r="550" spans="1:5" ht="10.199999999999999" hidden="1">
      <c r="A550" s="525"/>
      <c r="B550" s="425"/>
      <c r="C550" s="292"/>
      <c r="D550" s="576"/>
      <c r="E550" s="572"/>
    </row>
    <row r="551" spans="1:5" ht="10.199999999999999" hidden="1">
      <c r="A551" s="525">
        <v>2</v>
      </c>
      <c r="B551" s="428">
        <v>5</v>
      </c>
      <c r="C551" s="656" t="s">
        <v>157</v>
      </c>
      <c r="D551" s="89">
        <f>+D553+D561+D564</f>
        <v>0</v>
      </c>
      <c r="E551" s="569" t="e">
        <f>+D551/$D$579</f>
        <v>#DIV/0!</v>
      </c>
    </row>
    <row r="552" spans="1:5" ht="10.199999999999999" hidden="1">
      <c r="A552" s="533"/>
      <c r="B552" s="657"/>
      <c r="C552" s="658"/>
      <c r="D552" s="576"/>
      <c r="E552" s="572"/>
    </row>
    <row r="553" spans="1:5" ht="10.199999999999999" hidden="1">
      <c r="A553" s="533" t="s">
        <v>158</v>
      </c>
      <c r="B553" s="657" t="s">
        <v>159</v>
      </c>
      <c r="C553" s="658" t="s">
        <v>160</v>
      </c>
      <c r="D553" s="575">
        <f>SUM(D554:D559)</f>
        <v>0</v>
      </c>
      <c r="E553" s="569" t="e">
        <f>+D553/$D$579</f>
        <v>#DIV/0!</v>
      </c>
    </row>
    <row r="554" spans="1:5" ht="10.199999999999999" hidden="1">
      <c r="A554" s="525" t="s">
        <v>158</v>
      </c>
      <c r="B554" s="425" t="s">
        <v>221</v>
      </c>
      <c r="C554" s="292" t="s">
        <v>222</v>
      </c>
      <c r="D554" s="576">
        <f>+D609</f>
        <v>0</v>
      </c>
      <c r="E554" s="572" t="e">
        <f>+D554/$D$579</f>
        <v>#DIV/0!</v>
      </c>
    </row>
    <row r="555" spans="1:5" ht="10.199999999999999" hidden="1">
      <c r="A555" s="525" t="s">
        <v>158</v>
      </c>
      <c r="B555" s="425" t="s">
        <v>161</v>
      </c>
      <c r="C555" s="292" t="s">
        <v>162</v>
      </c>
      <c r="D555" s="576">
        <f>+D653</f>
        <v>0</v>
      </c>
      <c r="E555" s="572" t="e">
        <f>+D555/$D$579</f>
        <v>#DIV/0!</v>
      </c>
    </row>
    <row r="556" spans="1:5" ht="10.199999999999999" hidden="1">
      <c r="A556" s="525" t="s">
        <v>158</v>
      </c>
      <c r="B556" s="425" t="s">
        <v>163</v>
      </c>
      <c r="C556" s="292" t="s">
        <v>164</v>
      </c>
      <c r="D556" s="576">
        <f>+D655</f>
        <v>0</v>
      </c>
      <c r="E556" s="572"/>
    </row>
    <row r="557" spans="1:5" ht="10.199999999999999" hidden="1">
      <c r="A557" s="525" t="s">
        <v>158</v>
      </c>
      <c r="B557" s="425" t="s">
        <v>165</v>
      </c>
      <c r="C557" s="292" t="s">
        <v>166</v>
      </c>
      <c r="D557" s="576">
        <f>+D654</f>
        <v>0</v>
      </c>
      <c r="E557" s="572" t="e">
        <f>+D557/$D$579</f>
        <v>#DIV/0!</v>
      </c>
    </row>
    <row r="558" spans="1:5" ht="10.199999999999999" hidden="1">
      <c r="A558" s="525" t="s">
        <v>158</v>
      </c>
      <c r="B558" s="425" t="s">
        <v>167</v>
      </c>
      <c r="C558" s="292" t="s">
        <v>168</v>
      </c>
      <c r="D558" s="576">
        <f>+D656+D610</f>
        <v>0</v>
      </c>
      <c r="E558" s="572" t="e">
        <f>+D558/$D$579</f>
        <v>#DIV/0!</v>
      </c>
    </row>
    <row r="559" spans="1:5" ht="10.199999999999999" hidden="1">
      <c r="A559" s="525" t="s">
        <v>158</v>
      </c>
      <c r="B559" s="425" t="s">
        <v>169</v>
      </c>
      <c r="C559" s="292" t="s">
        <v>170</v>
      </c>
      <c r="D559" s="576">
        <f>+D611</f>
        <v>0</v>
      </c>
      <c r="E559" s="572" t="e">
        <f>+D559/$D$579</f>
        <v>#DIV/0!</v>
      </c>
    </row>
    <row r="560" spans="1:5" ht="10.199999999999999" hidden="1">
      <c r="A560" s="525"/>
      <c r="B560" s="425"/>
      <c r="C560" s="292"/>
      <c r="D560" s="576"/>
      <c r="E560" s="572"/>
    </row>
    <row r="561" spans="1:5" ht="10.199999999999999" hidden="1">
      <c r="A561" s="533"/>
      <c r="B561" s="657" t="s">
        <v>171</v>
      </c>
      <c r="C561" s="658" t="s">
        <v>172</v>
      </c>
      <c r="D561" s="575">
        <f>+D562</f>
        <v>0</v>
      </c>
      <c r="E561" s="569" t="e">
        <f>+D561/$D$579</f>
        <v>#DIV/0!</v>
      </c>
    </row>
    <row r="562" spans="1:5" ht="10.199999999999999" hidden="1">
      <c r="A562" s="525" t="s">
        <v>173</v>
      </c>
      <c r="B562" s="425" t="s">
        <v>174</v>
      </c>
      <c r="C562" s="292" t="s">
        <v>175</v>
      </c>
      <c r="D562" s="576">
        <f>+D612+D633</f>
        <v>0</v>
      </c>
      <c r="E562" s="572" t="e">
        <f>+D562/$D$579</f>
        <v>#DIV/0!</v>
      </c>
    </row>
    <row r="563" spans="1:5" ht="10.199999999999999" hidden="1">
      <c r="A563" s="525"/>
      <c r="B563" s="425"/>
      <c r="C563" s="292"/>
      <c r="D563" s="576"/>
      <c r="E563" s="572"/>
    </row>
    <row r="564" spans="1:5" ht="10.199999999999999" hidden="1">
      <c r="A564" s="278" t="s">
        <v>158</v>
      </c>
      <c r="B564" s="299" t="s">
        <v>176</v>
      </c>
      <c r="C564" s="654" t="s">
        <v>177</v>
      </c>
      <c r="D564" s="571">
        <f>+D565</f>
        <v>0</v>
      </c>
      <c r="E564" s="569" t="e">
        <f>+D564/$D$579</f>
        <v>#DIV/0!</v>
      </c>
    </row>
    <row r="565" spans="1:5" ht="10.199999999999999" hidden="1">
      <c r="A565" s="80" t="s">
        <v>178</v>
      </c>
      <c r="B565" s="90" t="s">
        <v>179</v>
      </c>
      <c r="C565" s="68" t="s">
        <v>258</v>
      </c>
      <c r="D565" s="81">
        <f>+D657+D613</f>
        <v>0</v>
      </c>
      <c r="E565" s="572" t="e">
        <f>+D565/$D$579</f>
        <v>#DIV/0!</v>
      </c>
    </row>
    <row r="566" spans="1:5" ht="10.199999999999999" hidden="1">
      <c r="A566" s="525"/>
      <c r="B566" s="425"/>
      <c r="C566" s="292"/>
      <c r="D566" s="576"/>
      <c r="E566" s="572"/>
    </row>
    <row r="567" spans="1:5" ht="10.199999999999999" hidden="1">
      <c r="A567" s="525"/>
      <c r="B567" s="425"/>
      <c r="C567" s="292"/>
      <c r="D567" s="576"/>
      <c r="E567" s="572"/>
    </row>
    <row r="568" spans="1:5" ht="10.199999999999999" hidden="1">
      <c r="A568" s="525" t="s">
        <v>348</v>
      </c>
      <c r="B568" s="428" t="s">
        <v>512</v>
      </c>
      <c r="C568" s="656" t="s">
        <v>185</v>
      </c>
      <c r="D568" s="89">
        <f>+D571</f>
        <v>0</v>
      </c>
      <c r="E568" s="569" t="e">
        <f>+D568/$D$579</f>
        <v>#DIV/0!</v>
      </c>
    </row>
    <row r="569" spans="1:5" ht="10.199999999999999" hidden="1">
      <c r="A569" s="533"/>
      <c r="B569" s="657"/>
      <c r="C569" s="658"/>
      <c r="D569" s="576"/>
      <c r="E569" s="572"/>
    </row>
    <row r="570" spans="1:5" ht="10.199999999999999" hidden="1">
      <c r="A570" s="533" t="s">
        <v>184</v>
      </c>
      <c r="B570" s="657" t="s">
        <v>513</v>
      </c>
      <c r="C570" s="658" t="s">
        <v>514</v>
      </c>
      <c r="D570" s="575">
        <f>+D571</f>
        <v>0</v>
      </c>
      <c r="E570" s="569" t="e">
        <f>+D570/$D$579</f>
        <v>#DIV/0!</v>
      </c>
    </row>
    <row r="571" spans="1:5" ht="10.199999999999999" hidden="1">
      <c r="A571" s="525" t="s">
        <v>184</v>
      </c>
      <c r="B571" s="425" t="s">
        <v>466</v>
      </c>
      <c r="C571" s="292" t="s">
        <v>467</v>
      </c>
      <c r="D571" s="576">
        <f>+D614</f>
        <v>0</v>
      </c>
      <c r="E571" s="572" t="e">
        <f>+D571/$D$579</f>
        <v>#DIV/0!</v>
      </c>
    </row>
    <row r="572" spans="1:5" ht="10.199999999999999" hidden="1">
      <c r="A572" s="525"/>
      <c r="B572" s="425"/>
      <c r="C572" s="292"/>
      <c r="D572" s="576"/>
      <c r="E572" s="572"/>
    </row>
    <row r="573" spans="1:5" ht="10.199999999999999" hidden="1">
      <c r="A573" s="525"/>
      <c r="B573" s="425"/>
      <c r="C573" s="292"/>
      <c r="D573" s="576"/>
      <c r="E573" s="572"/>
    </row>
    <row r="574" spans="1:5" ht="10.199999999999999" hidden="1">
      <c r="A574" s="525"/>
      <c r="B574" s="428" t="s">
        <v>191</v>
      </c>
      <c r="C574" s="656" t="s">
        <v>192</v>
      </c>
      <c r="D574" s="89">
        <f>+D576</f>
        <v>0</v>
      </c>
      <c r="E574" s="569" t="e">
        <f>+D574/$D$579</f>
        <v>#DIV/0!</v>
      </c>
    </row>
    <row r="575" spans="1:5" ht="10.199999999999999" hidden="1">
      <c r="A575" s="525"/>
      <c r="B575" s="425"/>
      <c r="C575" s="292"/>
      <c r="D575" s="576"/>
      <c r="E575" s="572"/>
    </row>
    <row r="576" spans="1:5" ht="10.199999999999999" hidden="1">
      <c r="A576" s="533">
        <v>4</v>
      </c>
      <c r="B576" s="657" t="s">
        <v>193</v>
      </c>
      <c r="C576" s="658" t="s">
        <v>194</v>
      </c>
      <c r="D576" s="575">
        <f>+D577</f>
        <v>0</v>
      </c>
      <c r="E576" s="569" t="e">
        <f>+D576/$D$579</f>
        <v>#DIV/0!</v>
      </c>
    </row>
    <row r="577" spans="1:12" ht="10.199999999999999" hidden="1">
      <c r="A577" s="525">
        <v>4</v>
      </c>
      <c r="B577" s="425" t="s">
        <v>197</v>
      </c>
      <c r="C577" s="292" t="s">
        <v>198</v>
      </c>
      <c r="D577" s="576">
        <f>D615+D634</f>
        <v>0</v>
      </c>
      <c r="E577" s="572" t="e">
        <f>+D577/$D$579</f>
        <v>#DIV/0!</v>
      </c>
    </row>
    <row r="578" spans="1:12" ht="10.199999999999999" hidden="1">
      <c r="A578" s="530"/>
      <c r="B578" s="90"/>
      <c r="D578" s="81"/>
      <c r="E578" s="572"/>
    </row>
    <row r="579" spans="1:12" ht="18" hidden="1" customHeight="1">
      <c r="A579" s="797" t="s">
        <v>259</v>
      </c>
      <c r="B579" s="798"/>
      <c r="C579" s="799"/>
      <c r="D579" s="655">
        <f>+D574+D488+D551+D530+D509+D568</f>
        <v>0</v>
      </c>
      <c r="E579" s="647" t="e">
        <f>+D579/D579</f>
        <v>#DIV/0!</v>
      </c>
      <c r="H579" s="333"/>
      <c r="I579" s="333"/>
      <c r="J579" s="333"/>
      <c r="K579" s="333"/>
      <c r="L579" s="333"/>
    </row>
    <row r="580" spans="1:12" ht="11.25" hidden="1" customHeight="1">
      <c r="B580" s="316"/>
      <c r="C580" s="462"/>
      <c r="F580" s="333">
        <f>+D579-D616-D635-D658</f>
        <v>0</v>
      </c>
    </row>
    <row r="581" spans="1:12" ht="10.199999999999999" hidden="1">
      <c r="C581" s="498"/>
      <c r="D581" s="358"/>
    </row>
    <row r="582" spans="1:12" ht="10.199999999999999" hidden="1">
      <c r="B582" s="316"/>
      <c r="C582" s="393" t="s">
        <v>260</v>
      </c>
      <c r="D582" s="375" t="s">
        <v>261</v>
      </c>
    </row>
    <row r="583" spans="1:12" ht="10.199999999999999" hidden="1">
      <c r="B583" s="411"/>
      <c r="C583" s="412"/>
      <c r="D583" s="413"/>
    </row>
    <row r="584" spans="1:12" ht="10.199999999999999" hidden="1">
      <c r="B584" s="401" t="s">
        <v>29</v>
      </c>
      <c r="C584" s="341" t="s">
        <v>30</v>
      </c>
      <c r="D584" s="402">
        <v>0</v>
      </c>
    </row>
    <row r="585" spans="1:12" ht="10.199999999999999" hidden="1">
      <c r="B585" s="439" t="s">
        <v>43</v>
      </c>
      <c r="C585" s="323" t="s">
        <v>44</v>
      </c>
      <c r="D585" s="402"/>
    </row>
    <row r="586" spans="1:12" ht="10.199999999999999" hidden="1">
      <c r="B586" s="401" t="s">
        <v>45</v>
      </c>
      <c r="C586" s="341" t="s">
        <v>46</v>
      </c>
      <c r="D586" s="402">
        <v>0</v>
      </c>
    </row>
    <row r="587" spans="1:12" ht="10.199999999999999" hidden="1">
      <c r="B587" s="401" t="s">
        <v>47</v>
      </c>
      <c r="C587" s="341" t="s">
        <v>48</v>
      </c>
      <c r="D587" s="400">
        <v>0</v>
      </c>
      <c r="H587" s="323" t="s">
        <v>795</v>
      </c>
      <c r="I587" s="333">
        <f>+D587+'MODIFICACION N° 04'!D566</f>
        <v>0</v>
      </c>
    </row>
    <row r="588" spans="1:12" ht="20.399999999999999" hidden="1">
      <c r="B588" s="401" t="s">
        <v>52</v>
      </c>
      <c r="C588" s="341" t="s">
        <v>262</v>
      </c>
      <c r="D588" s="402">
        <v>0</v>
      </c>
    </row>
    <row r="589" spans="1:12" ht="10.199999999999999" hidden="1">
      <c r="B589" s="401" t="s">
        <v>54</v>
      </c>
      <c r="C589" s="341" t="s">
        <v>55</v>
      </c>
      <c r="D589" s="402">
        <v>0</v>
      </c>
    </row>
    <row r="590" spans="1:12" ht="20.399999999999999" hidden="1">
      <c r="B590" s="401" t="s">
        <v>58</v>
      </c>
      <c r="C590" s="341" t="s">
        <v>59</v>
      </c>
      <c r="D590" s="764">
        <v>0</v>
      </c>
    </row>
    <row r="591" spans="1:12" ht="20.399999999999999" hidden="1">
      <c r="B591" s="401" t="s">
        <v>60</v>
      </c>
      <c r="C591" s="341" t="s">
        <v>263</v>
      </c>
      <c r="D591" s="764">
        <v>0</v>
      </c>
    </row>
    <row r="592" spans="1:12" ht="10.199999999999999" hidden="1">
      <c r="B592" s="401" t="s">
        <v>62</v>
      </c>
      <c r="C592" s="341" t="s">
        <v>63</v>
      </c>
      <c r="D592" s="764">
        <v>0</v>
      </c>
    </row>
    <row r="593" spans="2:4" ht="10.199999999999999" hidden="1">
      <c r="B593" s="401" t="s">
        <v>76</v>
      </c>
      <c r="C593" s="341" t="s">
        <v>77</v>
      </c>
      <c r="D593" s="402">
        <v>0</v>
      </c>
    </row>
    <row r="594" spans="2:4" ht="10.199999999999999" hidden="1">
      <c r="B594" s="401" t="s">
        <v>245</v>
      </c>
      <c r="C594" s="341" t="s">
        <v>246</v>
      </c>
      <c r="D594" s="402">
        <v>0</v>
      </c>
    </row>
    <row r="595" spans="2:4" ht="10.199999999999999" hidden="1">
      <c r="B595" s="401" t="s">
        <v>207</v>
      </c>
      <c r="C595" s="341" t="s">
        <v>216</v>
      </c>
      <c r="D595" s="402">
        <v>0</v>
      </c>
    </row>
    <row r="596" spans="2:4" ht="10.199999999999999" hidden="1">
      <c r="B596" s="401" t="s">
        <v>97</v>
      </c>
      <c r="C596" s="341" t="s">
        <v>264</v>
      </c>
      <c r="D596" s="400">
        <v>0</v>
      </c>
    </row>
    <row r="597" spans="2:4" ht="10.199999999999999" hidden="1">
      <c r="B597" s="401" t="s">
        <v>252</v>
      </c>
      <c r="C597" s="341" t="s">
        <v>253</v>
      </c>
      <c r="D597" s="402">
        <v>0</v>
      </c>
    </row>
    <row r="598" spans="2:4" ht="10.199999999999999" hidden="1">
      <c r="B598" s="401" t="s">
        <v>108</v>
      </c>
      <c r="C598" s="341" t="s">
        <v>109</v>
      </c>
      <c r="D598" s="402">
        <v>0</v>
      </c>
    </row>
    <row r="599" spans="2:4" ht="10.199999999999999" hidden="1">
      <c r="B599" s="401" t="s">
        <v>106</v>
      </c>
      <c r="C599" s="341" t="s">
        <v>107</v>
      </c>
      <c r="D599" s="402">
        <v>0</v>
      </c>
    </row>
    <row r="600" spans="2:4" ht="20.399999999999999" hidden="1">
      <c r="B600" s="401" t="s">
        <v>114</v>
      </c>
      <c r="C600" s="341" t="s">
        <v>115</v>
      </c>
      <c r="D600" s="402">
        <v>0</v>
      </c>
    </row>
    <row r="601" spans="2:4" ht="10.199999999999999" hidden="1">
      <c r="B601" s="401" t="s">
        <v>127</v>
      </c>
      <c r="C601" s="341" t="s">
        <v>128</v>
      </c>
      <c r="D601" s="402">
        <v>0</v>
      </c>
    </row>
    <row r="602" spans="2:4" ht="10.199999999999999" hidden="1">
      <c r="B602" s="401" t="s">
        <v>218</v>
      </c>
      <c r="C602" s="341" t="s">
        <v>219</v>
      </c>
      <c r="D602" s="402">
        <v>0</v>
      </c>
    </row>
    <row r="603" spans="2:4" ht="10.199999999999999" hidden="1">
      <c r="B603" s="401" t="s">
        <v>133</v>
      </c>
      <c r="C603" s="341" t="s">
        <v>134</v>
      </c>
      <c r="D603" s="402">
        <v>0</v>
      </c>
    </row>
    <row r="604" spans="2:4" ht="10.199999999999999" hidden="1">
      <c r="B604" s="401" t="s">
        <v>254</v>
      </c>
      <c r="C604" s="341" t="s">
        <v>255</v>
      </c>
      <c r="D604" s="402">
        <v>0</v>
      </c>
    </row>
    <row r="605" spans="2:4" ht="20.399999999999999" hidden="1">
      <c r="B605" s="401" t="s">
        <v>256</v>
      </c>
      <c r="C605" s="341" t="s">
        <v>257</v>
      </c>
      <c r="D605" s="402">
        <v>0</v>
      </c>
    </row>
    <row r="606" spans="2:4" ht="10.199999999999999" hidden="1">
      <c r="B606" s="401" t="s">
        <v>141</v>
      </c>
      <c r="C606" s="341" t="s">
        <v>142</v>
      </c>
      <c r="D606" s="402">
        <v>0</v>
      </c>
    </row>
    <row r="607" spans="2:4" ht="10.199999999999999" hidden="1">
      <c r="B607" s="401" t="s">
        <v>143</v>
      </c>
      <c r="C607" s="341" t="s">
        <v>144</v>
      </c>
      <c r="D607" s="402">
        <v>0</v>
      </c>
    </row>
    <row r="608" spans="2:4" ht="10.199999999999999" hidden="1">
      <c r="B608" s="401" t="s">
        <v>155</v>
      </c>
      <c r="C608" s="341" t="s">
        <v>156</v>
      </c>
      <c r="D608" s="402">
        <v>0</v>
      </c>
    </row>
    <row r="609" spans="1:8" ht="10.199999999999999" hidden="1">
      <c r="B609" s="401" t="s">
        <v>221</v>
      </c>
      <c r="C609" s="341" t="s">
        <v>222</v>
      </c>
      <c r="D609" s="402">
        <v>0</v>
      </c>
    </row>
    <row r="610" spans="1:8" ht="10.199999999999999" hidden="1">
      <c r="B610" s="401" t="s">
        <v>167</v>
      </c>
      <c r="C610" s="341" t="s">
        <v>168</v>
      </c>
      <c r="D610" s="402">
        <v>0</v>
      </c>
    </row>
    <row r="611" spans="1:8" ht="10.199999999999999" hidden="1">
      <c r="B611" s="401" t="s">
        <v>169</v>
      </c>
      <c r="C611" s="341" t="s">
        <v>170</v>
      </c>
      <c r="D611" s="402">
        <v>0</v>
      </c>
    </row>
    <row r="612" spans="1:8" ht="10.199999999999999" hidden="1">
      <c r="B612" s="401" t="s">
        <v>174</v>
      </c>
      <c r="C612" s="341" t="s">
        <v>175</v>
      </c>
      <c r="D612" s="400">
        <v>0</v>
      </c>
    </row>
    <row r="613" spans="1:8" ht="10.199999999999999" hidden="1">
      <c r="B613" s="401" t="s">
        <v>179</v>
      </c>
      <c r="C613" s="341" t="s">
        <v>258</v>
      </c>
      <c r="D613" s="400">
        <v>0</v>
      </c>
    </row>
    <row r="614" spans="1:8" ht="10.199999999999999" hidden="1">
      <c r="B614" s="401" t="s">
        <v>466</v>
      </c>
      <c r="C614" s="341" t="s">
        <v>467</v>
      </c>
      <c r="D614" s="400"/>
    </row>
    <row r="615" spans="1:8" ht="10.199999999999999" hidden="1">
      <c r="B615" s="401" t="s">
        <v>197</v>
      </c>
      <c r="C615" s="341" t="s">
        <v>198</v>
      </c>
      <c r="D615" s="400">
        <v>0</v>
      </c>
    </row>
    <row r="616" spans="1:8" ht="10.199999999999999" hidden="1">
      <c r="B616" s="401"/>
      <c r="C616" s="440" t="s">
        <v>265</v>
      </c>
      <c r="D616" s="415">
        <f>SUM(D583:D615)</f>
        <v>0</v>
      </c>
    </row>
    <row r="617" spans="1:8" ht="10.199999999999999" hidden="1">
      <c r="B617" s="416"/>
      <c r="C617" s="417"/>
      <c r="D617" s="418"/>
    </row>
    <row r="618" spans="1:8" ht="10.199999999999999" hidden="1">
      <c r="B618" s="440"/>
      <c r="C618" s="661"/>
      <c r="D618" s="490"/>
    </row>
    <row r="619" spans="1:8" ht="11.25" hidden="1" customHeight="1">
      <c r="A619" s="323"/>
      <c r="B619" s="68"/>
      <c r="D619" s="68"/>
      <c r="E619" s="68"/>
    </row>
    <row r="620" spans="1:8" ht="11.25" hidden="1" customHeight="1">
      <c r="A620" s="323"/>
      <c r="B620" s="316"/>
      <c r="C620" s="393" t="s">
        <v>266</v>
      </c>
      <c r="D620" s="375" t="s">
        <v>267</v>
      </c>
      <c r="E620" s="68"/>
    </row>
    <row r="621" spans="1:8" ht="11.25" hidden="1" customHeight="1">
      <c r="A621" s="323"/>
      <c r="B621" s="411"/>
      <c r="C621" s="412"/>
      <c r="D621" s="413"/>
      <c r="E621" s="68"/>
    </row>
    <row r="622" spans="1:8" ht="11.25" hidden="1" customHeight="1">
      <c r="A622" s="323"/>
      <c r="B622" s="401" t="s">
        <v>29</v>
      </c>
      <c r="C622" s="341" t="s">
        <v>30</v>
      </c>
      <c r="D622" s="400">
        <v>0</v>
      </c>
      <c r="E622" s="68"/>
    </row>
    <row r="623" spans="1:8" ht="11.25" hidden="1" customHeight="1">
      <c r="A623" s="323"/>
      <c r="B623" s="439" t="s">
        <v>43</v>
      </c>
      <c r="C623" s="323" t="s">
        <v>44</v>
      </c>
      <c r="D623" s="402"/>
      <c r="E623" s="68"/>
      <c r="H623" s="333"/>
    </row>
    <row r="624" spans="1:8" ht="11.25" hidden="1" customHeight="1">
      <c r="A624" s="323"/>
      <c r="B624" s="401" t="s">
        <v>45</v>
      </c>
      <c r="C624" s="341" t="s">
        <v>46</v>
      </c>
      <c r="D624" s="402">
        <v>0</v>
      </c>
      <c r="E624" s="68"/>
    </row>
    <row r="625" spans="1:5" ht="11.25" hidden="1" customHeight="1">
      <c r="A625" s="323"/>
      <c r="B625" s="401" t="s">
        <v>47</v>
      </c>
      <c r="C625" s="341" t="s">
        <v>48</v>
      </c>
      <c r="D625" s="402"/>
      <c r="E625" s="68"/>
    </row>
    <row r="626" spans="1:5" ht="20.399999999999999" hidden="1">
      <c r="A626" s="323"/>
      <c r="B626" s="401" t="s">
        <v>52</v>
      </c>
      <c r="C626" s="341" t="s">
        <v>262</v>
      </c>
      <c r="D626" s="402">
        <v>0</v>
      </c>
      <c r="E626" s="68"/>
    </row>
    <row r="627" spans="1:5" ht="10.199999999999999" hidden="1">
      <c r="A627" s="323"/>
      <c r="B627" s="401" t="s">
        <v>54</v>
      </c>
      <c r="C627" s="341" t="s">
        <v>55</v>
      </c>
      <c r="D627" s="402">
        <v>0</v>
      </c>
      <c r="E627" s="68"/>
    </row>
    <row r="628" spans="1:5" ht="20.399999999999999" hidden="1">
      <c r="A628" s="323"/>
      <c r="B628" s="401" t="s">
        <v>58</v>
      </c>
      <c r="C628" s="341" t="s">
        <v>59</v>
      </c>
      <c r="D628" s="402">
        <v>0</v>
      </c>
      <c r="E628" s="68"/>
    </row>
    <row r="629" spans="1:5" ht="20.399999999999999" hidden="1">
      <c r="A629" s="323"/>
      <c r="B629" s="401" t="s">
        <v>60</v>
      </c>
      <c r="C629" s="341" t="s">
        <v>263</v>
      </c>
      <c r="D629" s="402">
        <v>0</v>
      </c>
      <c r="E629" s="68"/>
    </row>
    <row r="630" spans="1:5" ht="10.199999999999999" hidden="1">
      <c r="A630" s="323"/>
      <c r="B630" s="401" t="s">
        <v>62</v>
      </c>
      <c r="C630" s="341" t="s">
        <v>63</v>
      </c>
      <c r="D630" s="402">
        <v>0</v>
      </c>
      <c r="E630" s="68"/>
    </row>
    <row r="631" spans="1:5" ht="10.199999999999999" hidden="1">
      <c r="A631" s="323"/>
      <c r="B631" s="401" t="s">
        <v>108</v>
      </c>
      <c r="C631" s="341" t="s">
        <v>109</v>
      </c>
      <c r="D631" s="402">
        <v>0</v>
      </c>
      <c r="E631" s="68"/>
    </row>
    <row r="632" spans="1:5" ht="10.199999999999999" hidden="1">
      <c r="A632" s="323"/>
      <c r="B632" s="401" t="s">
        <v>125</v>
      </c>
      <c r="C632" s="341" t="s">
        <v>126</v>
      </c>
      <c r="D632" s="400"/>
      <c r="E632" s="68"/>
    </row>
    <row r="633" spans="1:5" ht="10.199999999999999" hidden="1">
      <c r="A633" s="323"/>
      <c r="B633" s="662" t="s">
        <v>174</v>
      </c>
      <c r="C633" s="404" t="s">
        <v>175</v>
      </c>
      <c r="D633" s="414">
        <v>0</v>
      </c>
      <c r="E633" s="68"/>
    </row>
    <row r="634" spans="1:5" ht="10.199999999999999" hidden="1">
      <c r="A634" s="323"/>
      <c r="B634" s="401" t="s">
        <v>197</v>
      </c>
      <c r="C634" s="341" t="s">
        <v>198</v>
      </c>
      <c r="D634" s="400">
        <v>0</v>
      </c>
      <c r="E634" s="68"/>
    </row>
    <row r="635" spans="1:5" ht="11.25" hidden="1" customHeight="1">
      <c r="A635" s="323"/>
      <c r="B635" s="401"/>
      <c r="C635" s="440" t="s">
        <v>265</v>
      </c>
      <c r="D635" s="415">
        <f>SUM(D621:D634)</f>
        <v>0</v>
      </c>
      <c r="E635" s="68"/>
    </row>
    <row r="636" spans="1:5" ht="11.25" hidden="1" customHeight="1">
      <c r="A636" s="323"/>
      <c r="B636" s="416"/>
      <c r="C636" s="417"/>
      <c r="D636" s="418"/>
      <c r="E636" s="68"/>
    </row>
    <row r="637" spans="1:5" ht="11.25" hidden="1" customHeight="1">
      <c r="A637" s="323"/>
      <c r="B637" s="440"/>
      <c r="C637" s="661"/>
      <c r="D637" s="490"/>
      <c r="E637" s="68"/>
    </row>
    <row r="638" spans="1:5" ht="11.25" hidden="1" customHeight="1">
      <c r="A638" s="323"/>
      <c r="B638" s="440"/>
      <c r="C638" s="661"/>
      <c r="D638" s="490"/>
      <c r="E638" s="68"/>
    </row>
    <row r="639" spans="1:5" ht="11.25" hidden="1" customHeight="1">
      <c r="A639" s="323"/>
      <c r="B639" s="316"/>
      <c r="C639" s="393" t="s">
        <v>268</v>
      </c>
      <c r="D639" s="375" t="s">
        <v>269</v>
      </c>
      <c r="E639" s="323"/>
    </row>
    <row r="640" spans="1:5" ht="10.199999999999999" hidden="1">
      <c r="A640" s="323"/>
      <c r="B640" s="411"/>
      <c r="C640" s="412"/>
      <c r="D640" s="413"/>
      <c r="E640" s="68"/>
    </row>
    <row r="641" spans="1:5" ht="10.199999999999999" hidden="1">
      <c r="A641" s="323"/>
      <c r="B641" s="401" t="s">
        <v>31</v>
      </c>
      <c r="C641" s="341" t="s">
        <v>32</v>
      </c>
      <c r="D641" s="402">
        <v>0</v>
      </c>
      <c r="E641" s="68"/>
    </row>
    <row r="642" spans="1:5" ht="10.199999999999999" hidden="1">
      <c r="A642" s="323"/>
      <c r="B642" s="401" t="s">
        <v>47</v>
      </c>
      <c r="C642" s="341" t="s">
        <v>48</v>
      </c>
      <c r="D642" s="400"/>
      <c r="E642" s="68"/>
    </row>
    <row r="643" spans="1:5" ht="10.199999999999999" hidden="1">
      <c r="A643" s="323"/>
      <c r="B643" s="401" t="s">
        <v>249</v>
      </c>
      <c r="C643" s="341" t="s">
        <v>250</v>
      </c>
      <c r="D643" s="402">
        <v>0</v>
      </c>
      <c r="E643" s="68"/>
    </row>
    <row r="644" spans="1:5" ht="10.199999999999999" hidden="1">
      <c r="A644" s="323"/>
      <c r="B644" s="401" t="s">
        <v>93</v>
      </c>
      <c r="C644" s="341" t="s">
        <v>94</v>
      </c>
      <c r="D644" s="402">
        <v>0</v>
      </c>
      <c r="E644" s="68"/>
    </row>
    <row r="645" spans="1:5" ht="10.199999999999999" hidden="1">
      <c r="A645" s="323"/>
      <c r="B645" s="401" t="s">
        <v>97</v>
      </c>
      <c r="C645" s="341" t="s">
        <v>264</v>
      </c>
      <c r="D645" s="402">
        <v>0</v>
      </c>
      <c r="E645" s="68"/>
    </row>
    <row r="646" spans="1:5" ht="20.399999999999999" hidden="1">
      <c r="A646" s="323"/>
      <c r="B646" s="401" t="s">
        <v>114</v>
      </c>
      <c r="C646" s="341" t="s">
        <v>115</v>
      </c>
      <c r="D646" s="402">
        <v>0</v>
      </c>
      <c r="E646" s="68"/>
    </row>
    <row r="647" spans="1:5" ht="10.199999999999999" hidden="1">
      <c r="A647" s="323"/>
      <c r="B647" s="401" t="s">
        <v>127</v>
      </c>
      <c r="C647" s="341" t="s">
        <v>128</v>
      </c>
      <c r="D647" s="402">
        <v>0</v>
      </c>
      <c r="E647" s="68"/>
    </row>
    <row r="648" spans="1:5" ht="10.199999999999999" hidden="1">
      <c r="A648" s="323"/>
      <c r="B648" s="401" t="s">
        <v>133</v>
      </c>
      <c r="C648" s="341" t="s">
        <v>134</v>
      </c>
      <c r="D648" s="402">
        <v>0</v>
      </c>
      <c r="E648" s="68"/>
    </row>
    <row r="649" spans="1:5" ht="10.199999999999999" hidden="1">
      <c r="A649" s="323"/>
      <c r="B649" s="401" t="s">
        <v>254</v>
      </c>
      <c r="C649" s="341" t="s">
        <v>255</v>
      </c>
      <c r="D649" s="402">
        <v>0</v>
      </c>
      <c r="E649" s="68"/>
    </row>
    <row r="650" spans="1:5" ht="10.199999999999999" hidden="1">
      <c r="A650" s="323"/>
      <c r="B650" s="401" t="s">
        <v>240</v>
      </c>
      <c r="C650" s="341" t="s">
        <v>241</v>
      </c>
      <c r="D650" s="402">
        <v>0</v>
      </c>
      <c r="E650" s="68"/>
    </row>
    <row r="651" spans="1:5" ht="20.399999999999999" hidden="1">
      <c r="A651" s="323"/>
      <c r="B651" s="401" t="s">
        <v>256</v>
      </c>
      <c r="C651" s="341" t="s">
        <v>270</v>
      </c>
      <c r="D651" s="402">
        <v>0</v>
      </c>
      <c r="E651" s="68"/>
    </row>
    <row r="652" spans="1:5" ht="10.199999999999999" hidden="1">
      <c r="A652" s="323"/>
      <c r="B652" s="401" t="s">
        <v>143</v>
      </c>
      <c r="C652" s="341" t="s">
        <v>144</v>
      </c>
      <c r="D652" s="400">
        <v>0</v>
      </c>
      <c r="E652" s="68"/>
    </row>
    <row r="653" spans="1:5" ht="10.199999999999999" hidden="1">
      <c r="A653" s="323"/>
      <c r="B653" s="401" t="s">
        <v>161</v>
      </c>
      <c r="C653" s="341" t="s">
        <v>162</v>
      </c>
      <c r="D653" s="402">
        <v>0</v>
      </c>
      <c r="E653" s="68"/>
    </row>
    <row r="654" spans="1:5" ht="9.6" hidden="1" customHeight="1">
      <c r="A654" s="323"/>
      <c r="B654" s="401" t="s">
        <v>165</v>
      </c>
      <c r="C654" s="341" t="s">
        <v>166</v>
      </c>
      <c r="D654" s="402">
        <v>0</v>
      </c>
      <c r="E654" s="68"/>
    </row>
    <row r="655" spans="1:5" ht="9.6" hidden="1" customHeight="1">
      <c r="A655" s="323"/>
      <c r="B655" s="401" t="s">
        <v>163</v>
      </c>
      <c r="C655" s="341" t="s">
        <v>164</v>
      </c>
      <c r="D655" s="400">
        <v>0</v>
      </c>
      <c r="E655" s="68"/>
    </row>
    <row r="656" spans="1:5" ht="14.1" hidden="1" customHeight="1">
      <c r="A656" s="323"/>
      <c r="B656" s="401" t="s">
        <v>167</v>
      </c>
      <c r="C656" s="341" t="s">
        <v>168</v>
      </c>
      <c r="D656" s="400">
        <v>0</v>
      </c>
      <c r="E656" s="68"/>
    </row>
    <row r="657" spans="1:5" ht="10.199999999999999" hidden="1">
      <c r="A657" s="323"/>
      <c r="B657" s="401" t="s">
        <v>179</v>
      </c>
      <c r="C657" s="341" t="s">
        <v>258</v>
      </c>
      <c r="D657" s="400">
        <v>0</v>
      </c>
      <c r="E657" s="68"/>
    </row>
    <row r="658" spans="1:5" ht="10.199999999999999" hidden="1">
      <c r="A658" s="323"/>
      <c r="B658" s="401"/>
      <c r="C658" s="440" t="s">
        <v>265</v>
      </c>
      <c r="D658" s="415">
        <f>SUM(D640:D657)</f>
        <v>0</v>
      </c>
      <c r="E658" s="68"/>
    </row>
    <row r="659" spans="1:5" ht="10.199999999999999" hidden="1">
      <c r="A659" s="323"/>
      <c r="B659" s="663"/>
      <c r="C659" s="664"/>
      <c r="D659" s="665"/>
      <c r="E659" s="68"/>
    </row>
    <row r="660" spans="1:5" ht="11.25" hidden="1" customHeight="1">
      <c r="A660" s="323"/>
      <c r="B660" s="68"/>
      <c r="D660" s="68"/>
      <c r="E660" s="68"/>
    </row>
    <row r="661" spans="1:5" ht="11.25" hidden="1" customHeight="1">
      <c r="A661" s="323"/>
      <c r="B661" s="68"/>
      <c r="D661" s="68"/>
      <c r="E661" s="68"/>
    </row>
    <row r="662" spans="1:5" ht="11.25" hidden="1" customHeight="1">
      <c r="A662" s="323"/>
      <c r="B662" s="68"/>
      <c r="D662" s="68"/>
      <c r="E662" s="68"/>
    </row>
    <row r="663" spans="1:5" ht="11.25" hidden="1" customHeight="1">
      <c r="A663" s="323"/>
      <c r="B663" s="68"/>
      <c r="D663" s="68"/>
      <c r="E663" s="68"/>
    </row>
    <row r="664" spans="1:5" ht="11.25" hidden="1" customHeight="1">
      <c r="A664" s="323"/>
      <c r="B664" s="68"/>
      <c r="D664" s="68"/>
      <c r="E664" s="68"/>
    </row>
    <row r="665" spans="1:5" ht="11.25" hidden="1" customHeight="1">
      <c r="A665" s="67"/>
      <c r="B665" s="666" t="s">
        <v>271</v>
      </c>
      <c r="C665" s="313"/>
      <c r="D665" s="597" t="s">
        <v>272</v>
      </c>
      <c r="E665" s="375" t="s">
        <v>273</v>
      </c>
    </row>
    <row r="666" spans="1:5" ht="11.25" hidden="1" customHeight="1">
      <c r="A666" s="67"/>
      <c r="B666" s="433"/>
      <c r="C666" s="313"/>
      <c r="D666" s="314"/>
      <c r="E666" s="372"/>
    </row>
    <row r="667" spans="1:5" ht="10.8" hidden="1" customHeight="1">
      <c r="A667" s="800" t="s">
        <v>19</v>
      </c>
      <c r="B667" s="801"/>
      <c r="C667" s="804" t="s">
        <v>20</v>
      </c>
      <c r="D667" s="813" t="s">
        <v>21</v>
      </c>
      <c r="E667" s="783" t="s">
        <v>22</v>
      </c>
    </row>
    <row r="668" spans="1:5" ht="10.8" hidden="1" customHeight="1">
      <c r="A668" s="802"/>
      <c r="B668" s="803"/>
      <c r="C668" s="805"/>
      <c r="D668" s="814"/>
      <c r="E668" s="784"/>
    </row>
    <row r="669" spans="1:5" ht="10.8" hidden="1" customHeight="1">
      <c r="A669" s="626"/>
      <c r="B669" s="317"/>
      <c r="C669" s="86"/>
      <c r="D669" s="652"/>
      <c r="E669" s="569"/>
    </row>
    <row r="670" spans="1:5" ht="10.8" hidden="1" customHeight="1">
      <c r="A670" s="568" t="s">
        <v>23</v>
      </c>
      <c r="B670" s="289" t="s">
        <v>24</v>
      </c>
      <c r="C670" s="322" t="s">
        <v>25</v>
      </c>
      <c r="D670" s="89">
        <f>+D672+D675+D681+D685</f>
        <v>0</v>
      </c>
      <c r="E670" s="569" t="e">
        <f>+D670/$D$702</f>
        <v>#DIV/0!</v>
      </c>
    </row>
    <row r="671" spans="1:5" ht="10.8" hidden="1" customHeight="1">
      <c r="A671" s="568"/>
      <c r="B671" s="289"/>
      <c r="C671" s="325"/>
      <c r="D671" s="89"/>
      <c r="E671" s="569"/>
    </row>
    <row r="672" spans="1:5" ht="10.8" hidden="1" customHeight="1">
      <c r="A672" s="570" t="s">
        <v>26</v>
      </c>
      <c r="B672" s="299" t="s">
        <v>27</v>
      </c>
      <c r="C672" s="328" t="s">
        <v>28</v>
      </c>
      <c r="D672" s="571">
        <f>SUM(D673:D673)</f>
        <v>0</v>
      </c>
      <c r="E672" s="569" t="e">
        <f>+D672/$D$702</f>
        <v>#DIV/0!</v>
      </c>
    </row>
    <row r="673" spans="1:5" ht="10.8" hidden="1" customHeight="1">
      <c r="A673" s="530" t="s">
        <v>26</v>
      </c>
      <c r="B673" s="90" t="s">
        <v>29</v>
      </c>
      <c r="C673" s="323" t="s">
        <v>30</v>
      </c>
      <c r="D673" s="81">
        <v>0</v>
      </c>
      <c r="E673" s="572" t="e">
        <f>+D673/$D$702</f>
        <v>#DIV/0!</v>
      </c>
    </row>
    <row r="674" spans="1:5" ht="10.8" hidden="1" customHeight="1">
      <c r="A674" s="530"/>
      <c r="B674" s="90"/>
      <c r="D674" s="81"/>
      <c r="E674" s="572"/>
    </row>
    <row r="675" spans="1:5" ht="10.8" hidden="1" customHeight="1">
      <c r="A675" s="570" t="s">
        <v>26</v>
      </c>
      <c r="B675" s="299" t="s">
        <v>41</v>
      </c>
      <c r="C675" s="328" t="s">
        <v>42</v>
      </c>
      <c r="D675" s="571">
        <f>SUM(D676:D679)</f>
        <v>0</v>
      </c>
      <c r="E675" s="569" t="e">
        <f>+D675/$D$702</f>
        <v>#DIV/0!</v>
      </c>
    </row>
    <row r="676" spans="1:5" ht="10.8" hidden="1" customHeight="1">
      <c r="A676" s="530" t="s">
        <v>26</v>
      </c>
      <c r="B676" s="90" t="s">
        <v>43</v>
      </c>
      <c r="C676" s="323" t="s">
        <v>44</v>
      </c>
      <c r="D676" s="81"/>
      <c r="E676" s="572" t="e">
        <f>+D676/$D$702</f>
        <v>#DIV/0!</v>
      </c>
    </row>
    <row r="677" spans="1:5" ht="10.8" hidden="1" customHeight="1">
      <c r="A677" s="530" t="s">
        <v>26</v>
      </c>
      <c r="B677" s="90" t="s">
        <v>45</v>
      </c>
      <c r="C677" s="323" t="s">
        <v>46</v>
      </c>
      <c r="D677" s="602">
        <v>0</v>
      </c>
      <c r="E677" s="572" t="e">
        <f>+D677/$D$702</f>
        <v>#DIV/0!</v>
      </c>
    </row>
    <row r="678" spans="1:5" ht="10.8" hidden="1" customHeight="1">
      <c r="A678" s="530" t="s">
        <v>26</v>
      </c>
      <c r="B678" s="90" t="s">
        <v>47</v>
      </c>
      <c r="C678" s="323" t="s">
        <v>48</v>
      </c>
      <c r="D678" s="602"/>
      <c r="E678" s="572" t="e">
        <f>+D678/$D$702</f>
        <v>#DIV/0!</v>
      </c>
    </row>
    <row r="679" spans="1:5" ht="10.8" hidden="1" customHeight="1">
      <c r="A679" s="530" t="s">
        <v>26</v>
      </c>
      <c r="B679" s="90" t="s">
        <v>342</v>
      </c>
      <c r="C679" s="323" t="s">
        <v>343</v>
      </c>
      <c r="D679" s="81"/>
      <c r="E679" s="572" t="e">
        <f t="shared" ref="E679" si="8">+D679/$D$702</f>
        <v>#DIV/0!</v>
      </c>
    </row>
    <row r="680" spans="1:5" ht="10.8" hidden="1" customHeight="1">
      <c r="A680" s="530"/>
      <c r="B680" s="90"/>
      <c r="D680" s="81"/>
      <c r="E680" s="572"/>
    </row>
    <row r="681" spans="1:5" ht="20.399999999999999" hidden="1">
      <c r="A681" s="533" t="s">
        <v>49</v>
      </c>
      <c r="B681" s="574" t="s">
        <v>50</v>
      </c>
      <c r="C681" s="337" t="s">
        <v>51</v>
      </c>
      <c r="D681" s="610">
        <f>SUM(D682:D683)</f>
        <v>0</v>
      </c>
      <c r="E681" s="569" t="e">
        <f>+D681/$D$702</f>
        <v>#DIV/0!</v>
      </c>
    </row>
    <row r="682" spans="1:5" ht="20.399999999999999" hidden="1">
      <c r="A682" s="284" t="s">
        <v>49</v>
      </c>
      <c r="B682" s="282" t="s">
        <v>52</v>
      </c>
      <c r="C682" s="341" t="s">
        <v>53</v>
      </c>
      <c r="D682" s="613">
        <v>0</v>
      </c>
      <c r="E682" s="572" t="e">
        <f>+D682/$D$702</f>
        <v>#DIV/0!</v>
      </c>
    </row>
    <row r="683" spans="1:5" ht="10.199999999999999" hidden="1">
      <c r="A683" s="284" t="s">
        <v>49</v>
      </c>
      <c r="B683" s="282" t="s">
        <v>54</v>
      </c>
      <c r="C683" s="341" t="s">
        <v>55</v>
      </c>
      <c r="D683" s="613">
        <v>0</v>
      </c>
      <c r="E683" s="572" t="e">
        <f>+D683/$D$702</f>
        <v>#DIV/0!</v>
      </c>
    </row>
    <row r="684" spans="1:5" ht="10.199999999999999" hidden="1">
      <c r="A684" s="293"/>
      <c r="B684" s="282"/>
      <c r="C684" s="344"/>
      <c r="D684" s="613"/>
      <c r="E684" s="606"/>
    </row>
    <row r="685" spans="1:5" ht="20.399999999999999" hidden="1">
      <c r="A685" s="533" t="s">
        <v>49</v>
      </c>
      <c r="B685" s="574" t="s">
        <v>56</v>
      </c>
      <c r="C685" s="337" t="s">
        <v>57</v>
      </c>
      <c r="D685" s="610">
        <f>SUM(D686:D688)</f>
        <v>0</v>
      </c>
      <c r="E685" s="569" t="e">
        <f>+D685/$D$702</f>
        <v>#DIV/0!</v>
      </c>
    </row>
    <row r="686" spans="1:5" ht="20.399999999999999" hidden="1">
      <c r="A686" s="284" t="s">
        <v>49</v>
      </c>
      <c r="B686" s="282" t="s">
        <v>58</v>
      </c>
      <c r="C686" s="341" t="s">
        <v>59</v>
      </c>
      <c r="D686" s="613">
        <v>0</v>
      </c>
      <c r="E686" s="572" t="e">
        <f>+D686/$D$702</f>
        <v>#DIV/0!</v>
      </c>
    </row>
    <row r="687" spans="1:5" ht="20.399999999999999" hidden="1">
      <c r="A687" s="525" t="s">
        <v>49</v>
      </c>
      <c r="B687" s="425" t="s">
        <v>60</v>
      </c>
      <c r="C687" s="292" t="s">
        <v>61</v>
      </c>
      <c r="D687" s="613">
        <v>0</v>
      </c>
      <c r="E687" s="572" t="e">
        <f>+D687/$D$702</f>
        <v>#DIV/0!</v>
      </c>
    </row>
    <row r="688" spans="1:5" ht="10.8" hidden="1" customHeight="1">
      <c r="A688" s="525" t="s">
        <v>49</v>
      </c>
      <c r="B688" s="425" t="s">
        <v>62</v>
      </c>
      <c r="C688" s="292" t="s">
        <v>63</v>
      </c>
      <c r="D688" s="613">
        <v>0</v>
      </c>
      <c r="E688" s="572" t="e">
        <f>+D688/$D$702</f>
        <v>#DIV/0!</v>
      </c>
    </row>
    <row r="689" spans="1:12" ht="10.8" hidden="1" customHeight="1">
      <c r="A689" s="635"/>
      <c r="B689" s="635"/>
      <c r="C689" s="86"/>
      <c r="D689" s="652"/>
      <c r="E689" s="651"/>
    </row>
    <row r="690" spans="1:12" ht="10.8" hidden="1" customHeight="1">
      <c r="A690" s="568"/>
      <c r="B690" s="289"/>
      <c r="C690" s="668"/>
      <c r="D690" s="652"/>
      <c r="E690" s="669"/>
    </row>
    <row r="691" spans="1:12" ht="10.8" hidden="1" customHeight="1">
      <c r="A691" s="568" t="s">
        <v>64</v>
      </c>
      <c r="B691" s="289">
        <v>1</v>
      </c>
      <c r="C691" s="328" t="s">
        <v>65</v>
      </c>
      <c r="D691" s="89">
        <f>+D693</f>
        <v>0</v>
      </c>
      <c r="E691" s="569" t="e">
        <f>+D691/D702</f>
        <v>#DIV/0!</v>
      </c>
    </row>
    <row r="692" spans="1:12" ht="10.8" hidden="1" customHeight="1">
      <c r="A692" s="568"/>
      <c r="B692" s="289"/>
      <c r="C692" s="361"/>
      <c r="D692" s="652"/>
      <c r="E692" s="669"/>
    </row>
    <row r="693" spans="1:12" ht="10.8" hidden="1" customHeight="1">
      <c r="A693" s="570" t="s">
        <v>64</v>
      </c>
      <c r="B693" s="299" t="s">
        <v>89</v>
      </c>
      <c r="C693" s="328" t="s">
        <v>90</v>
      </c>
      <c r="D693" s="610">
        <f>+D694</f>
        <v>0</v>
      </c>
      <c r="E693" s="569" t="e">
        <f>+D693/D702</f>
        <v>#DIV/0!</v>
      </c>
    </row>
    <row r="694" spans="1:12" ht="10.8" hidden="1" customHeight="1">
      <c r="A694" s="525" t="s">
        <v>64</v>
      </c>
      <c r="B694" s="425" t="s">
        <v>95</v>
      </c>
      <c r="C694" s="292" t="s">
        <v>96</v>
      </c>
      <c r="D694" s="613">
        <v>0</v>
      </c>
      <c r="E694" s="669" t="e">
        <f>+D694/D702</f>
        <v>#DIV/0!</v>
      </c>
    </row>
    <row r="695" spans="1:12" ht="10.8" hidden="1" customHeight="1">
      <c r="A695" s="568"/>
      <c r="B695" s="289"/>
      <c r="C695" s="361"/>
      <c r="D695" s="652"/>
      <c r="E695" s="669"/>
    </row>
    <row r="696" spans="1:12" ht="10.8" hidden="1" customHeight="1">
      <c r="A696" s="568"/>
      <c r="B696" s="289"/>
      <c r="C696" s="361"/>
      <c r="D696" s="652"/>
      <c r="E696" s="669"/>
    </row>
    <row r="697" spans="1:12" ht="10.8" hidden="1" customHeight="1">
      <c r="A697" s="568"/>
      <c r="B697" s="289" t="s">
        <v>191</v>
      </c>
      <c r="C697" s="328" t="s">
        <v>192</v>
      </c>
      <c r="D697" s="89">
        <f>+D699</f>
        <v>0</v>
      </c>
      <c r="E697" s="569" t="e">
        <f>+D697/$D$702</f>
        <v>#DIV/0!</v>
      </c>
    </row>
    <row r="698" spans="1:12" ht="10.8" hidden="1" customHeight="1">
      <c r="A698" s="568"/>
      <c r="B698" s="289"/>
      <c r="C698" s="325"/>
      <c r="D698" s="89"/>
      <c r="E698" s="569"/>
    </row>
    <row r="699" spans="1:12" ht="11.25" hidden="1" customHeight="1">
      <c r="A699" s="570">
        <v>4</v>
      </c>
      <c r="B699" s="299" t="s">
        <v>193</v>
      </c>
      <c r="C699" s="328" t="s">
        <v>194</v>
      </c>
      <c r="D699" s="571">
        <f>SUM(D700:D700)</f>
        <v>0</v>
      </c>
      <c r="E699" s="569" t="e">
        <f>+D699/$D$702</f>
        <v>#DIV/0!</v>
      </c>
    </row>
    <row r="700" spans="1:12" ht="11.25" hidden="1" customHeight="1">
      <c r="A700" s="530">
        <v>4</v>
      </c>
      <c r="B700" s="90" t="s">
        <v>197</v>
      </c>
      <c r="C700" s="323" t="s">
        <v>198</v>
      </c>
      <c r="D700" s="81">
        <v>0</v>
      </c>
      <c r="E700" s="572" t="e">
        <f>+D700/$D$702</f>
        <v>#DIV/0!</v>
      </c>
    </row>
    <row r="701" spans="1:12" ht="11.25" hidden="1" customHeight="1">
      <c r="A701" s="530"/>
      <c r="B701" s="90"/>
      <c r="D701" s="81"/>
      <c r="E701" s="572"/>
    </row>
    <row r="702" spans="1:12" ht="18" hidden="1" customHeight="1">
      <c r="A702" s="797" t="s">
        <v>274</v>
      </c>
      <c r="B702" s="798"/>
      <c r="C702" s="799"/>
      <c r="D702" s="655">
        <f>+D697+D670+D691</f>
        <v>0</v>
      </c>
      <c r="E702" s="647" t="e">
        <f>+D702/D702</f>
        <v>#DIV/0!</v>
      </c>
      <c r="H702" s="333"/>
      <c r="I702" s="333"/>
      <c r="J702" s="333"/>
      <c r="K702" s="333"/>
      <c r="L702" s="333"/>
    </row>
    <row r="703" spans="1:12" ht="11.25" hidden="1" customHeight="1">
      <c r="A703" s="67"/>
      <c r="B703" s="433"/>
      <c r="C703" s="317"/>
      <c r="D703" s="358"/>
      <c r="E703" s="372"/>
    </row>
    <row r="704" spans="1:12" ht="11.25" hidden="1" customHeight="1">
      <c r="A704" s="67"/>
      <c r="B704" s="433"/>
      <c r="C704" s="317"/>
      <c r="D704" s="358"/>
      <c r="E704" s="372"/>
    </row>
    <row r="705" spans="1:5" ht="11.25" hidden="1" customHeight="1">
      <c r="A705" s="67"/>
      <c r="B705" s="433"/>
      <c r="C705" s="317"/>
      <c r="D705" s="358"/>
      <c r="E705" s="372"/>
    </row>
    <row r="706" spans="1:5" ht="11.25" hidden="1" customHeight="1">
      <c r="A706" s="67"/>
      <c r="B706" s="433"/>
      <c r="C706" s="317"/>
      <c r="D706" s="358"/>
      <c r="E706" s="372"/>
    </row>
    <row r="707" spans="1:5" ht="11.25" hidden="1" customHeight="1">
      <c r="A707" s="67"/>
      <c r="B707" s="433"/>
      <c r="C707" s="317"/>
      <c r="D707" s="358"/>
      <c r="E707" s="372"/>
    </row>
    <row r="708" spans="1:5" ht="11.25" hidden="1" customHeight="1">
      <c r="B708" s="596" t="s">
        <v>275</v>
      </c>
      <c r="D708" s="597" t="s">
        <v>276</v>
      </c>
    </row>
    <row r="709" spans="1:5" ht="11.25" hidden="1" customHeight="1">
      <c r="B709" s="316"/>
      <c r="C709" s="462"/>
    </row>
    <row r="710" spans="1:5" ht="11.25" hidden="1" customHeight="1">
      <c r="A710" s="800" t="s">
        <v>19</v>
      </c>
      <c r="B710" s="801"/>
      <c r="C710" s="804" t="s">
        <v>20</v>
      </c>
      <c r="D710" s="813" t="s">
        <v>21</v>
      </c>
      <c r="E710" s="783" t="s">
        <v>22</v>
      </c>
    </row>
    <row r="711" spans="1:5" ht="11.25" hidden="1" customHeight="1">
      <c r="A711" s="802"/>
      <c r="B711" s="803"/>
      <c r="C711" s="805"/>
      <c r="D711" s="814"/>
      <c r="E711" s="784"/>
    </row>
    <row r="712" spans="1:5" ht="11.25" hidden="1" customHeight="1">
      <c r="A712" s="670"/>
      <c r="B712" s="671"/>
      <c r="C712" s="672"/>
      <c r="D712" s="566"/>
      <c r="E712" s="567"/>
    </row>
    <row r="713" spans="1:5" ht="10.199999999999999" hidden="1" customHeight="1">
      <c r="A713" s="568" t="s">
        <v>23</v>
      </c>
      <c r="B713" s="289" t="s">
        <v>24</v>
      </c>
      <c r="C713" s="322" t="s">
        <v>25</v>
      </c>
      <c r="D713" s="89">
        <f>+D715+D718+D723+D727</f>
        <v>0</v>
      </c>
      <c r="E713" s="569" t="e">
        <f>+D713/$D$807</f>
        <v>#DIV/0!</v>
      </c>
    </row>
    <row r="714" spans="1:5" ht="10.199999999999999" hidden="1" customHeight="1">
      <c r="A714" s="568"/>
      <c r="B714" s="289"/>
      <c r="C714" s="325"/>
      <c r="D714" s="89"/>
      <c r="E714" s="569"/>
    </row>
    <row r="715" spans="1:5" ht="10.199999999999999" hidden="1" customHeight="1">
      <c r="A715" s="570" t="s">
        <v>26</v>
      </c>
      <c r="B715" s="299" t="s">
        <v>27</v>
      </c>
      <c r="C715" s="328" t="s">
        <v>28</v>
      </c>
      <c r="D715" s="571">
        <f>SUM(D716:D716)</f>
        <v>0</v>
      </c>
      <c r="E715" s="569" t="e">
        <f>+D715/$D$807</f>
        <v>#DIV/0!</v>
      </c>
    </row>
    <row r="716" spans="1:5" ht="10.199999999999999" hidden="1" customHeight="1">
      <c r="A716" s="530" t="s">
        <v>26</v>
      </c>
      <c r="B716" s="90" t="s">
        <v>29</v>
      </c>
      <c r="C716" s="323" t="s">
        <v>30</v>
      </c>
      <c r="D716" s="81">
        <f>+D812+D877</f>
        <v>0</v>
      </c>
      <c r="E716" s="572" t="e">
        <f>+D716/$D$807</f>
        <v>#DIV/0!</v>
      </c>
    </row>
    <row r="717" spans="1:5" ht="10.199999999999999" hidden="1" customHeight="1">
      <c r="A717" s="530"/>
      <c r="B717" s="90"/>
      <c r="D717" s="81"/>
      <c r="E717" s="572"/>
    </row>
    <row r="718" spans="1:5" ht="10.199999999999999" hidden="1" customHeight="1">
      <c r="A718" s="570" t="s">
        <v>26</v>
      </c>
      <c r="B718" s="299" t="s">
        <v>41</v>
      </c>
      <c r="C718" s="328" t="s">
        <v>42</v>
      </c>
      <c r="D718" s="571">
        <f>SUM(D719:D721)</f>
        <v>0</v>
      </c>
      <c r="E718" s="569" t="e">
        <f>+D718/$D$807</f>
        <v>#DIV/0!</v>
      </c>
    </row>
    <row r="719" spans="1:5" ht="10.199999999999999" hidden="1" customHeight="1">
      <c r="A719" s="530" t="s">
        <v>26</v>
      </c>
      <c r="B719" s="90" t="s">
        <v>43</v>
      </c>
      <c r="C719" s="323" t="s">
        <v>44</v>
      </c>
      <c r="D719" s="81">
        <f>+D813+D897</f>
        <v>0</v>
      </c>
      <c r="E719" s="572" t="e">
        <f>+D719/$D$807</f>
        <v>#DIV/0!</v>
      </c>
    </row>
    <row r="720" spans="1:5" ht="10.199999999999999" hidden="1" customHeight="1">
      <c r="A720" s="530" t="s">
        <v>26</v>
      </c>
      <c r="B720" s="90" t="s">
        <v>45</v>
      </c>
      <c r="C720" s="323" t="s">
        <v>46</v>
      </c>
      <c r="D720" s="81">
        <f>+D814</f>
        <v>0</v>
      </c>
      <c r="E720" s="572" t="e">
        <f>+D720/$D$807</f>
        <v>#DIV/0!</v>
      </c>
    </row>
    <row r="721" spans="1:5" ht="10.199999999999999" hidden="1" customHeight="1">
      <c r="A721" s="530"/>
      <c r="B721" s="90" t="s">
        <v>47</v>
      </c>
      <c r="C721" s="323" t="s">
        <v>48</v>
      </c>
      <c r="D721" s="81">
        <f>D815</f>
        <v>0</v>
      </c>
      <c r="E721" s="569"/>
    </row>
    <row r="722" spans="1:5" ht="10.199999999999999" hidden="1" customHeight="1">
      <c r="A722" s="530"/>
      <c r="B722" s="90"/>
      <c r="D722" s="81"/>
      <c r="E722" s="569"/>
    </row>
    <row r="723" spans="1:5" ht="20.399999999999999" hidden="1">
      <c r="A723" s="533" t="s">
        <v>49</v>
      </c>
      <c r="B723" s="574" t="s">
        <v>50</v>
      </c>
      <c r="C723" s="337" t="s">
        <v>51</v>
      </c>
      <c r="D723" s="575">
        <f>SUM(D724:D725)</f>
        <v>0</v>
      </c>
      <c r="E723" s="569" t="e">
        <f>+D723/$D$807</f>
        <v>#DIV/0!</v>
      </c>
    </row>
    <row r="724" spans="1:5" ht="20.399999999999999" hidden="1">
      <c r="A724" s="284" t="s">
        <v>49</v>
      </c>
      <c r="B724" s="282" t="s">
        <v>52</v>
      </c>
      <c r="C724" s="341" t="s">
        <v>53</v>
      </c>
      <c r="D724" s="576">
        <f>+D816</f>
        <v>0</v>
      </c>
      <c r="E724" s="572" t="e">
        <f>+D724/$D$807</f>
        <v>#DIV/0!</v>
      </c>
    </row>
    <row r="725" spans="1:5" ht="10.199999999999999" hidden="1">
      <c r="A725" s="284" t="s">
        <v>49</v>
      </c>
      <c r="B725" s="282" t="s">
        <v>54</v>
      </c>
      <c r="C725" s="341" t="s">
        <v>55</v>
      </c>
      <c r="D725" s="576">
        <f>+D817</f>
        <v>0</v>
      </c>
      <c r="E725" s="572" t="e">
        <f>+D725/$D$807</f>
        <v>#DIV/0!</v>
      </c>
    </row>
    <row r="726" spans="1:5" ht="10.199999999999999" hidden="1" customHeight="1">
      <c r="A726" s="293"/>
      <c r="B726" s="282"/>
      <c r="C726" s="344"/>
      <c r="D726" s="576"/>
      <c r="E726" s="569"/>
    </row>
    <row r="727" spans="1:5" ht="20.399999999999999" hidden="1">
      <c r="A727" s="533" t="s">
        <v>49</v>
      </c>
      <c r="B727" s="574" t="s">
        <v>56</v>
      </c>
      <c r="C727" s="337" t="s">
        <v>57</v>
      </c>
      <c r="D727" s="575">
        <f>SUM(D728:D730)</f>
        <v>0</v>
      </c>
      <c r="E727" s="569" t="e">
        <f>+D727/$D$807</f>
        <v>#DIV/0!</v>
      </c>
    </row>
    <row r="728" spans="1:5" ht="20.399999999999999" hidden="1">
      <c r="A728" s="284" t="s">
        <v>49</v>
      </c>
      <c r="B728" s="282" t="s">
        <v>58</v>
      </c>
      <c r="C728" s="341" t="s">
        <v>59</v>
      </c>
      <c r="D728" s="576">
        <f>+D818</f>
        <v>0</v>
      </c>
      <c r="E728" s="572" t="e">
        <f>+D728/$D$807</f>
        <v>#DIV/0!</v>
      </c>
    </row>
    <row r="729" spans="1:5" ht="20.399999999999999" hidden="1">
      <c r="A729" s="525" t="s">
        <v>49</v>
      </c>
      <c r="B729" s="425" t="s">
        <v>60</v>
      </c>
      <c r="C729" s="292" t="s">
        <v>61</v>
      </c>
      <c r="D729" s="576">
        <f>+D819</f>
        <v>0</v>
      </c>
      <c r="E729" s="572" t="e">
        <f>+D729/$D$807</f>
        <v>#DIV/0!</v>
      </c>
    </row>
    <row r="730" spans="1:5" ht="10.199999999999999" hidden="1" customHeight="1">
      <c r="A730" s="525" t="s">
        <v>49</v>
      </c>
      <c r="B730" s="425" t="s">
        <v>62</v>
      </c>
      <c r="C730" s="292" t="s">
        <v>63</v>
      </c>
      <c r="D730" s="576">
        <f>+D820</f>
        <v>0</v>
      </c>
      <c r="E730" s="572" t="e">
        <f>+D730/$D$807</f>
        <v>#DIV/0!</v>
      </c>
    </row>
    <row r="731" spans="1:5" ht="11.25" hidden="1" customHeight="1">
      <c r="A731" s="587"/>
      <c r="B731" s="428"/>
      <c r="C731" s="673"/>
      <c r="D731" s="652"/>
      <c r="E731" s="572"/>
    </row>
    <row r="732" spans="1:5" ht="11.25" hidden="1" customHeight="1">
      <c r="A732" s="579"/>
      <c r="B732" s="428"/>
      <c r="C732" s="668"/>
      <c r="D732" s="652"/>
      <c r="E732" s="572"/>
    </row>
    <row r="733" spans="1:5" ht="10.199999999999999" hidden="1">
      <c r="A733" s="568" t="s">
        <v>64</v>
      </c>
      <c r="B733" s="428" t="s">
        <v>205</v>
      </c>
      <c r="C733" s="656" t="s">
        <v>65</v>
      </c>
      <c r="D733" s="89">
        <f>+D739+D749+D735+D744+D752+D756</f>
        <v>0</v>
      </c>
      <c r="E733" s="569" t="e">
        <f>+D733/$D$807</f>
        <v>#DIV/0!</v>
      </c>
    </row>
    <row r="734" spans="1:5" ht="10.199999999999999" hidden="1">
      <c r="A734" s="579"/>
      <c r="B734" s="428"/>
      <c r="C734" s="674"/>
      <c r="D734" s="89"/>
      <c r="E734" s="572"/>
    </row>
    <row r="735" spans="1:5" ht="10.199999999999999" hidden="1">
      <c r="A735" s="533" t="s">
        <v>64</v>
      </c>
      <c r="B735" s="299" t="s">
        <v>66</v>
      </c>
      <c r="C735" s="653" t="s">
        <v>67</v>
      </c>
      <c r="D735" s="571">
        <f>SUM(D736:D737)</f>
        <v>0</v>
      </c>
      <c r="E735" s="569" t="e">
        <f>+D735/$D$807</f>
        <v>#DIV/0!</v>
      </c>
    </row>
    <row r="736" spans="1:5" ht="10.199999999999999" hidden="1">
      <c r="A736" s="530" t="s">
        <v>64</v>
      </c>
      <c r="B736" s="90" t="s">
        <v>70</v>
      </c>
      <c r="C736" s="586" t="s">
        <v>71</v>
      </c>
      <c r="D736" s="81">
        <f>+D863+D837</f>
        <v>0</v>
      </c>
      <c r="E736" s="572" t="e">
        <f>+D736/$D$807</f>
        <v>#DIV/0!</v>
      </c>
    </row>
    <row r="737" spans="1:5" ht="10.199999999999999" hidden="1">
      <c r="A737" s="591" t="s">
        <v>64</v>
      </c>
      <c r="B737" s="439" t="s">
        <v>277</v>
      </c>
      <c r="C737" s="588" t="s">
        <v>278</v>
      </c>
      <c r="D737" s="81">
        <f>+D821</f>
        <v>0</v>
      </c>
      <c r="E737" s="572" t="e">
        <f>+D737/$D$807</f>
        <v>#DIV/0!</v>
      </c>
    </row>
    <row r="738" spans="1:5" ht="10.199999999999999" hidden="1">
      <c r="A738" s="579"/>
      <c r="B738" s="428"/>
      <c r="C738" s="674"/>
      <c r="D738" s="89"/>
      <c r="E738" s="572"/>
    </row>
    <row r="739" spans="1:5" ht="10.199999999999999" hidden="1">
      <c r="A739" s="592" t="s">
        <v>64</v>
      </c>
      <c r="B739" s="573" t="s">
        <v>279</v>
      </c>
      <c r="C739" s="534" t="s">
        <v>78</v>
      </c>
      <c r="D739" s="571">
        <f>SUM(D740:D742)</f>
        <v>0</v>
      </c>
      <c r="E739" s="569" t="e">
        <f>+D739/$D$807</f>
        <v>#DIV/0!</v>
      </c>
    </row>
    <row r="740" spans="1:5" ht="10.199999999999999" hidden="1">
      <c r="A740" s="577" t="s">
        <v>64</v>
      </c>
      <c r="B740" s="425" t="s">
        <v>79</v>
      </c>
      <c r="C740" s="588" t="s">
        <v>80</v>
      </c>
      <c r="D740" s="81">
        <f>+D898</f>
        <v>0</v>
      </c>
      <c r="E740" s="572" t="e">
        <f>+D740/$D$807</f>
        <v>#DIV/0!</v>
      </c>
    </row>
    <row r="741" spans="1:5" ht="10.199999999999999" hidden="1">
      <c r="A741" s="577" t="s">
        <v>64</v>
      </c>
      <c r="B741" s="425" t="s">
        <v>214</v>
      </c>
      <c r="C741" s="588" t="s">
        <v>215</v>
      </c>
      <c r="D741" s="81">
        <f>+D864+D899</f>
        <v>0</v>
      </c>
      <c r="E741" s="572" t="e">
        <f>+D741/$D$807</f>
        <v>#DIV/0!</v>
      </c>
    </row>
    <row r="742" spans="1:5" ht="10.199999999999999" hidden="1">
      <c r="A742" s="577" t="s">
        <v>64</v>
      </c>
      <c r="B742" s="425" t="s">
        <v>81</v>
      </c>
      <c r="C742" s="588" t="s">
        <v>82</v>
      </c>
      <c r="D742" s="81">
        <f>+D900+D879</f>
        <v>0</v>
      </c>
      <c r="E742" s="572" t="e">
        <f>+D742/$D$807</f>
        <v>#DIV/0!</v>
      </c>
    </row>
    <row r="743" spans="1:5" ht="10.199999999999999" hidden="1">
      <c r="A743" s="579"/>
      <c r="B743" s="428"/>
      <c r="C743" s="674"/>
      <c r="D743" s="89"/>
      <c r="E743" s="572"/>
    </row>
    <row r="744" spans="1:5" ht="10.199999999999999" hidden="1">
      <c r="A744" s="579" t="s">
        <v>64</v>
      </c>
      <c r="B744" s="574" t="s">
        <v>89</v>
      </c>
      <c r="C744" s="337" t="s">
        <v>90</v>
      </c>
      <c r="D744" s="571">
        <f>SUM(D745:D747)</f>
        <v>0</v>
      </c>
      <c r="E744" s="569" t="e">
        <f>+D744/$D$807</f>
        <v>#DIV/0!</v>
      </c>
    </row>
    <row r="745" spans="1:5" ht="10.199999999999999" hidden="1">
      <c r="A745" s="577" t="s">
        <v>64</v>
      </c>
      <c r="B745" s="282" t="s">
        <v>207</v>
      </c>
      <c r="C745" s="292" t="s">
        <v>216</v>
      </c>
      <c r="D745" s="81">
        <f>+D925+D901</f>
        <v>0</v>
      </c>
      <c r="E745" s="572" t="e">
        <f>+D745/$D$807</f>
        <v>#DIV/0!</v>
      </c>
    </row>
    <row r="746" spans="1:5" ht="10.199999999999999" hidden="1">
      <c r="A746" s="577" t="s">
        <v>64</v>
      </c>
      <c r="B746" s="282" t="s">
        <v>95</v>
      </c>
      <c r="C746" s="292" t="s">
        <v>96</v>
      </c>
      <c r="D746" s="81">
        <f>+D881+D927</f>
        <v>0</v>
      </c>
      <c r="E746" s="572" t="e">
        <f>+D746/$D$807</f>
        <v>#DIV/0!</v>
      </c>
    </row>
    <row r="747" spans="1:5" ht="10.199999999999999" hidden="1">
      <c r="A747" s="577" t="s">
        <v>64</v>
      </c>
      <c r="B747" s="282" t="s">
        <v>97</v>
      </c>
      <c r="C747" s="292" t="s">
        <v>98</v>
      </c>
      <c r="D747" s="81">
        <f>+D865+D902</f>
        <v>0</v>
      </c>
      <c r="E747" s="572" t="e">
        <f>+D747/$D$807</f>
        <v>#DIV/0!</v>
      </c>
    </row>
    <row r="748" spans="1:5" ht="10.199999999999999" hidden="1">
      <c r="A748" s="579"/>
      <c r="B748" s="428"/>
      <c r="C748" s="674"/>
      <c r="D748" s="89"/>
      <c r="E748" s="572"/>
    </row>
    <row r="749" spans="1:5" ht="10.199999999999999" hidden="1">
      <c r="A749" s="592" t="s">
        <v>64</v>
      </c>
      <c r="B749" s="573">
        <v>1.06</v>
      </c>
      <c r="C749" s="534" t="s">
        <v>280</v>
      </c>
      <c r="D749" s="571">
        <f>+D750</f>
        <v>0</v>
      </c>
      <c r="E749" s="569" t="e">
        <f>+D749/$D$807</f>
        <v>#DIV/0!</v>
      </c>
    </row>
    <row r="750" spans="1:5" ht="10.199999999999999" hidden="1">
      <c r="A750" s="577" t="s">
        <v>64</v>
      </c>
      <c r="B750" s="425" t="s">
        <v>101</v>
      </c>
      <c r="C750" s="588" t="s">
        <v>102</v>
      </c>
      <c r="D750" s="81">
        <f>+D866+D822+D840</f>
        <v>0</v>
      </c>
      <c r="E750" s="572" t="e">
        <f>+D750/$D$807</f>
        <v>#DIV/0!</v>
      </c>
    </row>
    <row r="751" spans="1:5" ht="10.199999999999999" hidden="1">
      <c r="A751" s="577"/>
      <c r="B751" s="425"/>
      <c r="C751" s="588"/>
      <c r="D751" s="81"/>
      <c r="E751" s="572"/>
    </row>
    <row r="752" spans="1:5" ht="10.199999999999999" hidden="1">
      <c r="A752" s="592" t="s">
        <v>64</v>
      </c>
      <c r="B752" s="573" t="s">
        <v>281</v>
      </c>
      <c r="C752" s="534" t="s">
        <v>282</v>
      </c>
      <c r="D752" s="571">
        <f>+D754+D753</f>
        <v>0</v>
      </c>
      <c r="E752" s="569" t="e">
        <f>+D752/D807</f>
        <v>#DIV/0!</v>
      </c>
    </row>
    <row r="753" spans="1:5" ht="10.199999999999999" hidden="1">
      <c r="A753" s="577" t="s">
        <v>64</v>
      </c>
      <c r="B753" s="425" t="s">
        <v>363</v>
      </c>
      <c r="C753" s="588" t="s">
        <v>364</v>
      </c>
      <c r="D753" s="81">
        <f>+D928</f>
        <v>0</v>
      </c>
      <c r="E753" s="572" t="e">
        <f>+D753/D807</f>
        <v>#DIV/0!</v>
      </c>
    </row>
    <row r="754" spans="1:5" ht="10.199999999999999" hidden="1">
      <c r="A754" s="577" t="s">
        <v>64</v>
      </c>
      <c r="B754" s="425" t="s">
        <v>283</v>
      </c>
      <c r="C754" s="588" t="s">
        <v>284</v>
      </c>
      <c r="D754" s="81">
        <f>+D823+D841</f>
        <v>0</v>
      </c>
      <c r="E754" s="572" t="e">
        <f>+D754/D807</f>
        <v>#DIV/0!</v>
      </c>
    </row>
    <row r="755" spans="1:5" ht="10.199999999999999" hidden="1">
      <c r="A755" s="577"/>
      <c r="B755" s="425"/>
      <c r="C755" s="588"/>
      <c r="D755" s="81"/>
      <c r="E755" s="572"/>
    </row>
    <row r="756" spans="1:5" ht="10.199999999999999" hidden="1">
      <c r="A756" s="592" t="s">
        <v>64</v>
      </c>
      <c r="B756" s="573" t="s">
        <v>251</v>
      </c>
      <c r="C756" s="534" t="s">
        <v>103</v>
      </c>
      <c r="D756" s="571">
        <f>SUM(D757:D759)</f>
        <v>0</v>
      </c>
      <c r="E756" s="569" t="e">
        <f>+D756/D807</f>
        <v>#DIV/0!</v>
      </c>
    </row>
    <row r="757" spans="1:5" ht="10.199999999999999" hidden="1">
      <c r="A757" s="577" t="s">
        <v>64</v>
      </c>
      <c r="B757" s="425" t="s">
        <v>104</v>
      </c>
      <c r="C757" s="588" t="s">
        <v>105</v>
      </c>
      <c r="D757" s="81">
        <f>+D842</f>
        <v>0</v>
      </c>
      <c r="E757" s="572" t="e">
        <f>+D757/D807</f>
        <v>#DIV/0!</v>
      </c>
    </row>
    <row r="758" spans="1:5" ht="10.199999999999999" hidden="1">
      <c r="A758" s="577" t="s">
        <v>64</v>
      </c>
      <c r="B758" s="425" t="s">
        <v>108</v>
      </c>
      <c r="C758" s="588" t="s">
        <v>109</v>
      </c>
      <c r="D758" s="81">
        <f>+D843+D929</f>
        <v>0</v>
      </c>
      <c r="E758" s="572" t="e">
        <f>+D758/D807</f>
        <v>#DIV/0!</v>
      </c>
    </row>
    <row r="759" spans="1:5" ht="10.199999999999999" hidden="1">
      <c r="A759" s="284" t="s">
        <v>64</v>
      </c>
      <c r="B759" s="90" t="s">
        <v>106</v>
      </c>
      <c r="C759" s="286" t="s">
        <v>107</v>
      </c>
      <c r="D759" s="81">
        <f>+D844+D903</f>
        <v>0</v>
      </c>
      <c r="E759" s="572" t="e">
        <f>+D759/D807</f>
        <v>#DIV/0!</v>
      </c>
    </row>
    <row r="760" spans="1:5" ht="10.199999999999999" hidden="1">
      <c r="A760" s="577"/>
      <c r="B760" s="425"/>
      <c r="C760" s="588"/>
      <c r="D760" s="81"/>
      <c r="E760" s="572"/>
    </row>
    <row r="761" spans="1:5" ht="10.199999999999999" hidden="1">
      <c r="A761" s="577"/>
      <c r="B761" s="425"/>
      <c r="C761" s="588"/>
      <c r="D761" s="81"/>
      <c r="E761" s="572"/>
    </row>
    <row r="762" spans="1:5" ht="10.199999999999999" hidden="1">
      <c r="A762" s="675" t="s">
        <v>64</v>
      </c>
      <c r="B762" s="289">
        <v>2</v>
      </c>
      <c r="C762" s="676" t="s">
        <v>122</v>
      </c>
      <c r="D762" s="89">
        <f>+D769+D782+D764+D772+D779</f>
        <v>0</v>
      </c>
      <c r="E762" s="569" t="e">
        <f>+D762/$D$807</f>
        <v>#DIV/0!</v>
      </c>
    </row>
    <row r="763" spans="1:5" ht="10.199999999999999" hidden="1">
      <c r="A763" s="530"/>
      <c r="B763" s="532"/>
      <c r="C763" s="586"/>
      <c r="D763" s="89"/>
      <c r="E763" s="572"/>
    </row>
    <row r="764" spans="1:5" ht="10.199999999999999" hidden="1">
      <c r="A764" s="533" t="s">
        <v>64</v>
      </c>
      <c r="B764" s="299" t="s">
        <v>123</v>
      </c>
      <c r="C764" s="653" t="s">
        <v>124</v>
      </c>
      <c r="D764" s="89">
        <f>SUM(D765:D767)</f>
        <v>0</v>
      </c>
      <c r="E764" s="569" t="e">
        <f>+D764/D807</f>
        <v>#DIV/0!</v>
      </c>
    </row>
    <row r="765" spans="1:5" ht="10.199999999999999" hidden="1">
      <c r="A765" s="577" t="s">
        <v>64</v>
      </c>
      <c r="B765" s="425" t="s">
        <v>125</v>
      </c>
      <c r="C765" s="588" t="s">
        <v>217</v>
      </c>
      <c r="D765" s="81">
        <f>+D824</f>
        <v>0</v>
      </c>
      <c r="E765" s="572" t="e">
        <f>+D765/D807</f>
        <v>#DIV/0!</v>
      </c>
    </row>
    <row r="766" spans="1:5" ht="10.199999999999999" hidden="1">
      <c r="A766" s="577" t="s">
        <v>64</v>
      </c>
      <c r="B766" s="425" t="s">
        <v>127</v>
      </c>
      <c r="C766" s="588" t="s">
        <v>128</v>
      </c>
      <c r="D766" s="81">
        <f>+D904+D846+D930</f>
        <v>0</v>
      </c>
      <c r="E766" s="572" t="e">
        <f>+D766/D807</f>
        <v>#DIV/0!</v>
      </c>
    </row>
    <row r="767" spans="1:5" ht="10.199999999999999" hidden="1">
      <c r="A767" s="577" t="s">
        <v>64</v>
      </c>
      <c r="B767" s="425" t="s">
        <v>129</v>
      </c>
      <c r="C767" s="588" t="s">
        <v>130</v>
      </c>
      <c r="D767" s="81">
        <f>+D825+D905+D845</f>
        <v>0</v>
      </c>
      <c r="E767" s="572" t="e">
        <f>+D767/D807</f>
        <v>#DIV/0!</v>
      </c>
    </row>
    <row r="768" spans="1:5" ht="10.199999999999999" hidden="1">
      <c r="A768" s="530"/>
      <c r="B768" s="677"/>
      <c r="C768" s="531"/>
      <c r="D768" s="89"/>
      <c r="E768" s="572"/>
    </row>
    <row r="769" spans="1:5" ht="10.199999999999999" hidden="1">
      <c r="A769" s="533" t="s">
        <v>64</v>
      </c>
      <c r="B769" s="573" t="s">
        <v>236</v>
      </c>
      <c r="C769" s="534" t="s">
        <v>237</v>
      </c>
      <c r="D769" s="571">
        <f>SUM(D770:D770)</f>
        <v>0</v>
      </c>
      <c r="E769" s="569" t="e">
        <f>+D769/$D$807</f>
        <v>#DIV/0!</v>
      </c>
    </row>
    <row r="770" spans="1:5" ht="10.199999999999999" hidden="1">
      <c r="A770" s="284" t="s">
        <v>64</v>
      </c>
      <c r="B770" s="90" t="s">
        <v>285</v>
      </c>
      <c r="C770" s="586" t="s">
        <v>286</v>
      </c>
      <c r="D770" s="81">
        <f>+D868+D826</f>
        <v>0</v>
      </c>
      <c r="E770" s="572" t="e">
        <f>+D770/$D$807</f>
        <v>#DIV/0!</v>
      </c>
    </row>
    <row r="771" spans="1:5" ht="10.199999999999999" hidden="1">
      <c r="A771" s="577"/>
      <c r="B771" s="425"/>
      <c r="C771" s="588"/>
      <c r="D771" s="81"/>
      <c r="E771" s="572"/>
    </row>
    <row r="772" spans="1:5" ht="20.399999999999999" hidden="1">
      <c r="A772" s="533" t="s">
        <v>64</v>
      </c>
      <c r="B772" s="573" t="s">
        <v>131</v>
      </c>
      <c r="C772" s="534" t="s">
        <v>132</v>
      </c>
      <c r="D772" s="571">
        <f>SUM(D773:D777)</f>
        <v>0</v>
      </c>
      <c r="E772" s="569" t="e">
        <f t="shared" ref="E772:E777" si="9">+D772/$D$807</f>
        <v>#DIV/0!</v>
      </c>
    </row>
    <row r="773" spans="1:5" ht="10.199999999999999" hidden="1">
      <c r="A773" s="577" t="s">
        <v>64</v>
      </c>
      <c r="B773" s="425" t="s">
        <v>133</v>
      </c>
      <c r="C773" s="588" t="s">
        <v>134</v>
      </c>
      <c r="D773" s="81">
        <f>+D906</f>
        <v>0</v>
      </c>
      <c r="E773" s="572" t="e">
        <f t="shared" si="9"/>
        <v>#DIV/0!</v>
      </c>
    </row>
    <row r="774" spans="1:5" ht="10.199999999999999" hidden="1">
      <c r="A774" s="577" t="s">
        <v>64</v>
      </c>
      <c r="B774" s="425" t="s">
        <v>287</v>
      </c>
      <c r="C774" s="588" t="s">
        <v>288</v>
      </c>
      <c r="D774" s="81">
        <f>+D907</f>
        <v>0</v>
      </c>
      <c r="E774" s="572" t="e">
        <f t="shared" si="9"/>
        <v>#DIV/0!</v>
      </c>
    </row>
    <row r="775" spans="1:5" ht="10.199999999999999" hidden="1">
      <c r="A775" s="577" t="s">
        <v>64</v>
      </c>
      <c r="B775" s="425" t="s">
        <v>254</v>
      </c>
      <c r="C775" s="588" t="s">
        <v>255</v>
      </c>
      <c r="D775" s="81">
        <f>+D848</f>
        <v>0</v>
      </c>
      <c r="E775" s="572" t="e">
        <f t="shared" si="9"/>
        <v>#DIV/0!</v>
      </c>
    </row>
    <row r="776" spans="1:5" ht="10.199999999999999" hidden="1">
      <c r="A776" s="577" t="s">
        <v>64</v>
      </c>
      <c r="B776" s="425" t="s">
        <v>240</v>
      </c>
      <c r="C776" s="588" t="s">
        <v>241</v>
      </c>
      <c r="D776" s="81">
        <f>+D908</f>
        <v>0</v>
      </c>
      <c r="E776" s="572" t="e">
        <f t="shared" si="9"/>
        <v>#DIV/0!</v>
      </c>
    </row>
    <row r="777" spans="1:5" ht="20.399999999999999" hidden="1">
      <c r="A777" s="577" t="s">
        <v>64</v>
      </c>
      <c r="B777" s="425" t="s">
        <v>256</v>
      </c>
      <c r="C777" s="588" t="s">
        <v>257</v>
      </c>
      <c r="D777" s="81">
        <f>+D909+D849</f>
        <v>0</v>
      </c>
      <c r="E777" s="572" t="e">
        <f t="shared" si="9"/>
        <v>#DIV/0!</v>
      </c>
    </row>
    <row r="778" spans="1:5" ht="10.199999999999999" hidden="1">
      <c r="A778" s="577"/>
      <c r="B778" s="425"/>
      <c r="C778" s="588"/>
      <c r="D778" s="81"/>
      <c r="E778" s="572"/>
    </row>
    <row r="779" spans="1:5" ht="10.199999999999999" hidden="1">
      <c r="A779" s="533" t="s">
        <v>64</v>
      </c>
      <c r="B779" s="573" t="s">
        <v>139</v>
      </c>
      <c r="C779" s="534" t="s">
        <v>140</v>
      </c>
      <c r="D779" s="571">
        <f>+D780</f>
        <v>0</v>
      </c>
      <c r="E779" s="569" t="e">
        <f>+D779/$D$807</f>
        <v>#DIV/0!</v>
      </c>
    </row>
    <row r="780" spans="1:5" ht="10.199999999999999" hidden="1">
      <c r="A780" s="577" t="s">
        <v>64</v>
      </c>
      <c r="B780" s="425" t="s">
        <v>141</v>
      </c>
      <c r="C780" s="344" t="s">
        <v>142</v>
      </c>
      <c r="D780" s="81">
        <f>+D910+D850</f>
        <v>0</v>
      </c>
      <c r="E780" s="572" t="e">
        <f>+D780/$D$807</f>
        <v>#DIV/0!</v>
      </c>
    </row>
    <row r="781" spans="1:5" ht="10.199999999999999" hidden="1">
      <c r="A781" s="577"/>
      <c r="B781" s="425"/>
      <c r="C781" s="344"/>
      <c r="D781" s="81"/>
      <c r="E781" s="572"/>
    </row>
    <row r="782" spans="1:5" ht="10.199999999999999" hidden="1">
      <c r="A782" s="587" t="s">
        <v>64</v>
      </c>
      <c r="B782" s="574" t="s">
        <v>145</v>
      </c>
      <c r="C782" s="337" t="s">
        <v>146</v>
      </c>
      <c r="D782" s="571">
        <f>SUM(D783:D787)</f>
        <v>0</v>
      </c>
      <c r="E782" s="569" t="e">
        <f t="shared" ref="E782:E787" si="10">+D782/$D$807</f>
        <v>#DIV/0!</v>
      </c>
    </row>
    <row r="783" spans="1:5" ht="10.199999999999999" hidden="1">
      <c r="A783" s="525" t="s">
        <v>64</v>
      </c>
      <c r="B783" s="282" t="s">
        <v>149</v>
      </c>
      <c r="C783" s="292" t="s">
        <v>150</v>
      </c>
      <c r="D783" s="81">
        <f>+D911+D852+D937+D886</f>
        <v>0</v>
      </c>
      <c r="E783" s="572" t="e">
        <f t="shared" si="10"/>
        <v>#DIV/0!</v>
      </c>
    </row>
    <row r="784" spans="1:5" ht="10.199999999999999" hidden="1">
      <c r="A784" s="525" t="s">
        <v>64</v>
      </c>
      <c r="B784" s="282" t="s">
        <v>151</v>
      </c>
      <c r="C784" s="292" t="s">
        <v>152</v>
      </c>
      <c r="D784" s="81">
        <f>+D869+D912+D827</f>
        <v>0</v>
      </c>
      <c r="E784" s="572" t="e">
        <f t="shared" si="10"/>
        <v>#DIV/0!</v>
      </c>
    </row>
    <row r="785" spans="1:5" ht="10.199999999999999" hidden="1">
      <c r="A785" s="525" t="s">
        <v>64</v>
      </c>
      <c r="B785" s="282" t="s">
        <v>153</v>
      </c>
      <c r="C785" s="341" t="s">
        <v>154</v>
      </c>
      <c r="D785" s="81">
        <f>+D913+D853+D939</f>
        <v>0</v>
      </c>
      <c r="E785" s="572" t="e">
        <f t="shared" si="10"/>
        <v>#DIV/0!</v>
      </c>
    </row>
    <row r="786" spans="1:5" ht="10.199999999999999" hidden="1">
      <c r="A786" s="525" t="s">
        <v>64</v>
      </c>
      <c r="B786" s="282" t="s">
        <v>289</v>
      </c>
      <c r="C786" s="341" t="s">
        <v>290</v>
      </c>
      <c r="D786" s="81">
        <f>+D829</f>
        <v>0</v>
      </c>
      <c r="E786" s="572" t="e">
        <f t="shared" si="10"/>
        <v>#DIV/0!</v>
      </c>
    </row>
    <row r="787" spans="1:5" ht="10.199999999999999" hidden="1">
      <c r="A787" s="80" t="s">
        <v>64</v>
      </c>
      <c r="B787" s="90" t="s">
        <v>291</v>
      </c>
      <c r="C787" s="68" t="s">
        <v>292</v>
      </c>
      <c r="D787" s="81">
        <f>+D870+D828</f>
        <v>0</v>
      </c>
      <c r="E787" s="572" t="e">
        <f t="shared" si="10"/>
        <v>#DIV/0!</v>
      </c>
    </row>
    <row r="788" spans="1:5" ht="10.199999999999999" hidden="1">
      <c r="A788" s="577"/>
      <c r="B788" s="425"/>
      <c r="C788" s="588"/>
      <c r="D788" s="81"/>
      <c r="E788" s="572"/>
    </row>
    <row r="789" spans="1:5" ht="10.199999999999999" hidden="1">
      <c r="A789" s="577"/>
      <c r="B789" s="425"/>
      <c r="C789" s="588"/>
      <c r="D789" s="81"/>
      <c r="E789" s="572"/>
    </row>
    <row r="790" spans="1:5" ht="10.199999999999999" hidden="1">
      <c r="A790" s="568">
        <v>2</v>
      </c>
      <c r="B790" s="428">
        <v>5</v>
      </c>
      <c r="C790" s="656" t="s">
        <v>157</v>
      </c>
      <c r="D790" s="89">
        <f>+D798+D792</f>
        <v>0</v>
      </c>
      <c r="E790" s="569" t="e">
        <f>+D790/$D$807</f>
        <v>#DIV/0!</v>
      </c>
    </row>
    <row r="791" spans="1:5" ht="10.199999999999999" hidden="1">
      <c r="A791" s="579"/>
      <c r="B791" s="428"/>
      <c r="C791" s="674"/>
      <c r="D791" s="89"/>
      <c r="E791" s="572"/>
    </row>
    <row r="792" spans="1:5" ht="10.199999999999999" hidden="1">
      <c r="A792" s="592" t="s">
        <v>158</v>
      </c>
      <c r="B792" s="573" t="s">
        <v>159</v>
      </c>
      <c r="C792" s="534" t="s">
        <v>160</v>
      </c>
      <c r="D792" s="571">
        <f>SUM(D793:D796)</f>
        <v>0</v>
      </c>
      <c r="E792" s="569" t="e">
        <f>+D792/$D$807</f>
        <v>#DIV/0!</v>
      </c>
    </row>
    <row r="793" spans="1:5" ht="10.199999999999999" hidden="1">
      <c r="A793" s="577" t="s">
        <v>158</v>
      </c>
      <c r="B793" s="425" t="s">
        <v>163</v>
      </c>
      <c r="C793" s="588" t="s">
        <v>164</v>
      </c>
      <c r="D793" s="81">
        <f>+D940</f>
        <v>0</v>
      </c>
      <c r="E793" s="572" t="e">
        <f>+D793/$D$807</f>
        <v>#DIV/0!</v>
      </c>
    </row>
    <row r="794" spans="1:5" ht="10.199999999999999" hidden="1">
      <c r="A794" s="577" t="s">
        <v>158</v>
      </c>
      <c r="B794" s="425" t="s">
        <v>167</v>
      </c>
      <c r="C794" s="588" t="s">
        <v>168</v>
      </c>
      <c r="D794" s="81">
        <f>+D855+D889</f>
        <v>0</v>
      </c>
      <c r="E794" s="572" t="e">
        <f>+D794/$D$807</f>
        <v>#DIV/0!</v>
      </c>
    </row>
    <row r="795" spans="1:5" ht="10.199999999999999" hidden="1">
      <c r="A795" s="577" t="s">
        <v>158</v>
      </c>
      <c r="B795" s="425" t="s">
        <v>293</v>
      </c>
      <c r="C795" s="588" t="s">
        <v>294</v>
      </c>
      <c r="D795" s="81">
        <f>+D890</f>
        <v>0</v>
      </c>
      <c r="E795" s="572" t="e">
        <f>+D795/$D$807</f>
        <v>#DIV/0!</v>
      </c>
    </row>
    <row r="796" spans="1:5" ht="10.199999999999999" hidden="1">
      <c r="A796" s="577" t="s">
        <v>158</v>
      </c>
      <c r="B796" s="425" t="s">
        <v>169</v>
      </c>
      <c r="C796" s="588" t="s">
        <v>170</v>
      </c>
      <c r="D796" s="81">
        <f>+D914+D856</f>
        <v>0</v>
      </c>
      <c r="E796" s="572" t="e">
        <f>+D796/$D$807</f>
        <v>#DIV/0!</v>
      </c>
    </row>
    <row r="797" spans="1:5" ht="10.199999999999999" hidden="1">
      <c r="A797" s="579"/>
      <c r="B797" s="428"/>
      <c r="C797" s="674"/>
      <c r="D797" s="89"/>
      <c r="E797" s="572"/>
    </row>
    <row r="798" spans="1:5" ht="10.199999999999999" hidden="1">
      <c r="A798" s="592" t="s">
        <v>158</v>
      </c>
      <c r="B798" s="573" t="s">
        <v>176</v>
      </c>
      <c r="C798" s="534" t="s">
        <v>177</v>
      </c>
      <c r="D798" s="571">
        <f>SUM(D799:D800)</f>
        <v>0</v>
      </c>
      <c r="E798" s="569" t="e">
        <f>+D798/$D$807</f>
        <v>#DIV/0!</v>
      </c>
    </row>
    <row r="799" spans="1:5" ht="10.199999999999999" hidden="1">
      <c r="A799" s="577" t="s">
        <v>295</v>
      </c>
      <c r="B799" s="425" t="s">
        <v>296</v>
      </c>
      <c r="C799" s="588" t="s">
        <v>297</v>
      </c>
      <c r="D799" s="81">
        <f>+D915</f>
        <v>0</v>
      </c>
      <c r="E799" s="572" t="e">
        <f>+D799/$D$807</f>
        <v>#DIV/0!</v>
      </c>
    </row>
    <row r="800" spans="1:5" ht="10.199999999999999" hidden="1">
      <c r="A800" s="577" t="s">
        <v>178</v>
      </c>
      <c r="B800" s="425" t="s">
        <v>179</v>
      </c>
      <c r="C800" s="588" t="s">
        <v>258</v>
      </c>
      <c r="D800" s="81">
        <f>+D943</f>
        <v>0</v>
      </c>
      <c r="E800" s="572" t="e">
        <f>+D800/$D$807</f>
        <v>#DIV/0!</v>
      </c>
    </row>
    <row r="801" spans="1:6" ht="10.199999999999999" hidden="1">
      <c r="A801" s="577"/>
      <c r="B801" s="425"/>
      <c r="C801" s="588"/>
      <c r="D801" s="81"/>
      <c r="E801" s="572"/>
    </row>
    <row r="802" spans="1:6" ht="10.199999999999999" hidden="1">
      <c r="A802" s="579" t="s">
        <v>190</v>
      </c>
      <c r="B802" s="289" t="s">
        <v>191</v>
      </c>
      <c r="C802" s="322" t="s">
        <v>192</v>
      </c>
      <c r="D802" s="89">
        <f>+D804</f>
        <v>0</v>
      </c>
      <c r="E802" s="569" t="e">
        <f>+D802/D807</f>
        <v>#DIV/0!</v>
      </c>
    </row>
    <row r="803" spans="1:6" ht="10.199999999999999" hidden="1">
      <c r="A803" s="579"/>
      <c r="B803" s="289"/>
      <c r="C803" s="325"/>
      <c r="D803" s="89"/>
      <c r="E803" s="569"/>
    </row>
    <row r="804" spans="1:6" ht="10.199999999999999" hidden="1">
      <c r="A804" s="592">
        <v>4</v>
      </c>
      <c r="B804" s="299" t="s">
        <v>193</v>
      </c>
      <c r="C804" s="328" t="s">
        <v>194</v>
      </c>
      <c r="D804" s="571">
        <f>SUM(D805:D805)</f>
        <v>0</v>
      </c>
      <c r="E804" s="569" t="e">
        <f>+D804/D807</f>
        <v>#DIV/0!</v>
      </c>
    </row>
    <row r="805" spans="1:6" ht="10.199999999999999" hidden="1">
      <c r="A805" s="591">
        <v>4</v>
      </c>
      <c r="B805" s="90" t="s">
        <v>195</v>
      </c>
      <c r="C805" s="323" t="s">
        <v>196</v>
      </c>
      <c r="D805" s="81">
        <f>+D830</f>
        <v>0</v>
      </c>
      <c r="E805" s="572" t="e">
        <f>+D805/D807</f>
        <v>#DIV/0!</v>
      </c>
    </row>
    <row r="806" spans="1:6" ht="11.25" hidden="1" customHeight="1">
      <c r="A806" s="678"/>
      <c r="B806" s="442"/>
      <c r="C806" s="679"/>
      <c r="D806" s="81"/>
      <c r="E806" s="572"/>
    </row>
    <row r="807" spans="1:6" ht="18" hidden="1" customHeight="1">
      <c r="A807" s="785" t="s">
        <v>298</v>
      </c>
      <c r="B807" s="786"/>
      <c r="C807" s="787"/>
      <c r="D807" s="680">
        <f>+D713+D733+D790+D762+D802</f>
        <v>0</v>
      </c>
      <c r="E807" s="647" t="e">
        <f>+D807/D807</f>
        <v>#DIV/0!</v>
      </c>
    </row>
    <row r="808" spans="1:6" ht="11.25" hidden="1" customHeight="1">
      <c r="B808" s="316"/>
      <c r="C808" s="462"/>
      <c r="E808" s="68"/>
      <c r="F808" s="333">
        <f>+D807-D831-D857-D891-D916-D871-D944</f>
        <v>0</v>
      </c>
    </row>
    <row r="809" spans="1:6" ht="11.25" hidden="1" customHeight="1">
      <c r="B809" s="316"/>
      <c r="C809" s="462"/>
    </row>
    <row r="810" spans="1:6" ht="10.199999999999999" hidden="1">
      <c r="B810" s="316"/>
      <c r="C810" s="393" t="s">
        <v>299</v>
      </c>
      <c r="D810" s="375" t="s">
        <v>300</v>
      </c>
    </row>
    <row r="811" spans="1:6" ht="10.199999999999999" hidden="1">
      <c r="B811" s="411"/>
      <c r="C811" s="412"/>
      <c r="D811" s="413"/>
    </row>
    <row r="812" spans="1:6" ht="10.199999999999999" hidden="1">
      <c r="B812" s="401" t="s">
        <v>29</v>
      </c>
      <c r="C812" s="341" t="s">
        <v>30</v>
      </c>
      <c r="D812" s="402"/>
    </row>
    <row r="813" spans="1:6" ht="10.199999999999999" hidden="1">
      <c r="B813" s="439" t="s">
        <v>43</v>
      </c>
      <c r="C813" s="323" t="s">
        <v>44</v>
      </c>
      <c r="D813" s="402">
        <v>0</v>
      </c>
    </row>
    <row r="814" spans="1:6" ht="10.199999999999999" hidden="1">
      <c r="B814" s="401" t="s">
        <v>45</v>
      </c>
      <c r="C814" s="341" t="s">
        <v>46</v>
      </c>
      <c r="D814" s="402">
        <v>0</v>
      </c>
    </row>
    <row r="815" spans="1:6" ht="10.199999999999999" hidden="1">
      <c r="B815" s="401" t="s">
        <v>47</v>
      </c>
      <c r="C815" s="323" t="s">
        <v>48</v>
      </c>
      <c r="D815" s="400">
        <v>0</v>
      </c>
    </row>
    <row r="816" spans="1:6" ht="20.399999999999999" hidden="1">
      <c r="B816" s="401" t="s">
        <v>52</v>
      </c>
      <c r="C816" s="341" t="s">
        <v>262</v>
      </c>
      <c r="D816" s="402">
        <v>0</v>
      </c>
    </row>
    <row r="817" spans="1:6" ht="10.199999999999999" hidden="1">
      <c r="B817" s="401" t="s">
        <v>54</v>
      </c>
      <c r="C817" s="341" t="s">
        <v>55</v>
      </c>
      <c r="D817" s="402">
        <v>0</v>
      </c>
    </row>
    <row r="818" spans="1:6" ht="20.399999999999999" hidden="1">
      <c r="B818" s="401" t="s">
        <v>58</v>
      </c>
      <c r="C818" s="341" t="s">
        <v>59</v>
      </c>
      <c r="D818" s="402">
        <v>0</v>
      </c>
      <c r="F818" s="333"/>
    </row>
    <row r="819" spans="1:6" ht="20.399999999999999" hidden="1">
      <c r="B819" s="401" t="s">
        <v>60</v>
      </c>
      <c r="C819" s="341" t="s">
        <v>263</v>
      </c>
      <c r="D819" s="402">
        <v>0</v>
      </c>
    </row>
    <row r="820" spans="1:6" ht="10.199999999999999" hidden="1">
      <c r="B820" s="401" t="s">
        <v>62</v>
      </c>
      <c r="C820" s="341" t="s">
        <v>63</v>
      </c>
      <c r="D820" s="400">
        <v>0</v>
      </c>
    </row>
    <row r="821" spans="1:6" ht="10.199999999999999" hidden="1">
      <c r="B821" s="401" t="s">
        <v>277</v>
      </c>
      <c r="C821" s="341" t="s">
        <v>278</v>
      </c>
      <c r="D821" s="402">
        <v>0</v>
      </c>
    </row>
    <row r="822" spans="1:6" ht="10.199999999999999" hidden="1">
      <c r="B822" s="401" t="s">
        <v>101</v>
      </c>
      <c r="C822" s="341" t="s">
        <v>102</v>
      </c>
      <c r="D822" s="402">
        <v>0</v>
      </c>
    </row>
    <row r="823" spans="1:6" ht="10.199999999999999" hidden="1">
      <c r="B823" s="401" t="s">
        <v>283</v>
      </c>
      <c r="C823" s="341" t="s">
        <v>284</v>
      </c>
      <c r="D823" s="402">
        <v>0</v>
      </c>
    </row>
    <row r="824" spans="1:6" ht="10.199999999999999" hidden="1">
      <c r="B824" s="401" t="s">
        <v>125</v>
      </c>
      <c r="C824" s="341" t="s">
        <v>126</v>
      </c>
      <c r="D824" s="402">
        <v>0</v>
      </c>
    </row>
    <row r="825" spans="1:6" ht="10.199999999999999" hidden="1">
      <c r="B825" s="401" t="s">
        <v>129</v>
      </c>
      <c r="C825" s="341" t="s">
        <v>130</v>
      </c>
      <c r="D825" s="402">
        <v>0</v>
      </c>
    </row>
    <row r="826" spans="1:6" ht="10.199999999999999" hidden="1">
      <c r="B826" s="401" t="s">
        <v>285</v>
      </c>
      <c r="C826" s="341" t="s">
        <v>286</v>
      </c>
      <c r="D826" s="400">
        <v>0</v>
      </c>
    </row>
    <row r="827" spans="1:6" ht="10.199999999999999" hidden="1">
      <c r="B827" s="401" t="s">
        <v>151</v>
      </c>
      <c r="C827" s="341" t="s">
        <v>152</v>
      </c>
      <c r="D827" s="402">
        <v>0</v>
      </c>
    </row>
    <row r="828" spans="1:6" ht="10.199999999999999" hidden="1">
      <c r="B828" s="401" t="s">
        <v>291</v>
      </c>
      <c r="C828" s="341" t="s">
        <v>292</v>
      </c>
      <c r="D828" s="400">
        <v>0</v>
      </c>
    </row>
    <row r="829" spans="1:6" ht="10.199999999999999" hidden="1">
      <c r="B829" s="401" t="s">
        <v>289</v>
      </c>
      <c r="C829" s="341" t="s">
        <v>290</v>
      </c>
      <c r="D829" s="402">
        <v>0</v>
      </c>
    </row>
    <row r="830" spans="1:6" ht="10.199999999999999" hidden="1">
      <c r="A830" s="591"/>
      <c r="B830" s="439" t="s">
        <v>195</v>
      </c>
      <c r="C830" s="323" t="s">
        <v>196</v>
      </c>
      <c r="D830" s="681">
        <v>0</v>
      </c>
    </row>
    <row r="831" spans="1:6" ht="10.199999999999999" hidden="1">
      <c r="B831" s="401"/>
      <c r="C831" s="440" t="s">
        <v>265</v>
      </c>
      <c r="D831" s="415">
        <f>SUM(D811:D830)</f>
        <v>0</v>
      </c>
      <c r="F831" s="333"/>
    </row>
    <row r="832" spans="1:6" ht="9" hidden="1" customHeight="1">
      <c r="B832" s="416"/>
      <c r="C832" s="417"/>
      <c r="D832" s="418"/>
      <c r="F832" s="333"/>
    </row>
    <row r="833" spans="2:6" ht="9" hidden="1" customHeight="1">
      <c r="B833" s="440"/>
      <c r="C833" s="661"/>
      <c r="D833" s="490"/>
      <c r="F833" s="333"/>
    </row>
    <row r="834" spans="2:6" ht="11.25" hidden="1" customHeight="1">
      <c r="B834" s="316"/>
      <c r="C834" s="462"/>
    </row>
    <row r="835" spans="2:6" ht="11.25" hidden="1" customHeight="1">
      <c r="B835" s="316"/>
      <c r="C835" s="393" t="s">
        <v>301</v>
      </c>
      <c r="D835" s="375" t="s">
        <v>302</v>
      </c>
    </row>
    <row r="836" spans="2:6" ht="11.25" hidden="1" customHeight="1">
      <c r="B836" s="682"/>
      <c r="C836" s="683"/>
      <c r="D836" s="438"/>
    </row>
    <row r="837" spans="2:6" ht="11.25" hidden="1" customHeight="1">
      <c r="B837" s="425" t="s">
        <v>70</v>
      </c>
      <c r="C837" s="344" t="s">
        <v>71</v>
      </c>
      <c r="D837" s="426">
        <v>0</v>
      </c>
    </row>
    <row r="838" spans="2:6" ht="11.25" hidden="1" customHeight="1">
      <c r="B838" s="425" t="s">
        <v>214</v>
      </c>
      <c r="C838" s="344" t="s">
        <v>215</v>
      </c>
      <c r="D838" s="426">
        <v>0</v>
      </c>
    </row>
    <row r="839" spans="2:6" ht="11.25" hidden="1" customHeight="1">
      <c r="B839" s="425" t="s">
        <v>97</v>
      </c>
      <c r="C839" s="344" t="s">
        <v>98</v>
      </c>
      <c r="D839" s="426">
        <v>0</v>
      </c>
    </row>
    <row r="840" spans="2:6" ht="11.25" hidden="1" customHeight="1">
      <c r="B840" s="425" t="s">
        <v>101</v>
      </c>
      <c r="C840" s="344" t="s">
        <v>102</v>
      </c>
      <c r="D840" s="426">
        <v>0</v>
      </c>
    </row>
    <row r="841" spans="2:6" ht="11.25" hidden="1" customHeight="1">
      <c r="B841" s="425" t="s">
        <v>283</v>
      </c>
      <c r="C841" s="344" t="s">
        <v>284</v>
      </c>
      <c r="D841" s="427">
        <v>0</v>
      </c>
    </row>
    <row r="842" spans="2:6" ht="11.25" hidden="1" customHeight="1">
      <c r="B842" s="425" t="s">
        <v>104</v>
      </c>
      <c r="C842" s="344" t="s">
        <v>105</v>
      </c>
      <c r="D842" s="426">
        <v>0</v>
      </c>
    </row>
    <row r="843" spans="2:6" ht="11.25" hidden="1" customHeight="1">
      <c r="B843" s="425" t="s">
        <v>108</v>
      </c>
      <c r="C843" s="344" t="s">
        <v>109</v>
      </c>
      <c r="D843" s="426">
        <v>0</v>
      </c>
    </row>
    <row r="844" spans="2:6" ht="11.25" hidden="1" customHeight="1">
      <c r="B844" s="425" t="s">
        <v>106</v>
      </c>
      <c r="C844" s="344" t="s">
        <v>107</v>
      </c>
      <c r="D844" s="426">
        <v>0</v>
      </c>
    </row>
    <row r="845" spans="2:6" ht="11.25" hidden="1" customHeight="1">
      <c r="B845" s="401" t="s">
        <v>129</v>
      </c>
      <c r="C845" s="341" t="s">
        <v>130</v>
      </c>
      <c r="D845" s="426">
        <v>0</v>
      </c>
    </row>
    <row r="846" spans="2:6" ht="11.25" hidden="1" customHeight="1">
      <c r="B846" s="425" t="s">
        <v>127</v>
      </c>
      <c r="C846" s="344" t="s">
        <v>128</v>
      </c>
      <c r="D846" s="426">
        <v>0</v>
      </c>
    </row>
    <row r="847" spans="2:6" ht="11.25" hidden="1" customHeight="1">
      <c r="B847" s="425" t="s">
        <v>285</v>
      </c>
      <c r="C847" s="344" t="s">
        <v>286</v>
      </c>
      <c r="D847" s="426">
        <v>0</v>
      </c>
    </row>
    <row r="848" spans="2:6" ht="11.25" hidden="1" customHeight="1">
      <c r="B848" s="425" t="s">
        <v>254</v>
      </c>
      <c r="C848" s="344" t="s">
        <v>255</v>
      </c>
      <c r="D848" s="426">
        <v>0</v>
      </c>
    </row>
    <row r="849" spans="2:4" ht="11.25" hidden="1" customHeight="1">
      <c r="B849" s="425" t="s">
        <v>256</v>
      </c>
      <c r="C849" s="684" t="s">
        <v>257</v>
      </c>
      <c r="D849" s="426">
        <v>0</v>
      </c>
    </row>
    <row r="850" spans="2:4" ht="11.25" hidden="1" customHeight="1">
      <c r="B850" s="425" t="s">
        <v>141</v>
      </c>
      <c r="C850" s="684" t="s">
        <v>142</v>
      </c>
      <c r="D850" s="426">
        <v>0</v>
      </c>
    </row>
    <row r="851" spans="2:4" ht="11.25" hidden="1" customHeight="1">
      <c r="B851" s="425" t="s">
        <v>151</v>
      </c>
      <c r="C851" s="344" t="s">
        <v>152</v>
      </c>
      <c r="D851" s="426">
        <v>0</v>
      </c>
    </row>
    <row r="852" spans="2:4" ht="11.25" hidden="1" customHeight="1">
      <c r="B852" s="425" t="s">
        <v>149</v>
      </c>
      <c r="C852" s="344" t="s">
        <v>150</v>
      </c>
      <c r="D852" s="426">
        <v>0</v>
      </c>
    </row>
    <row r="853" spans="2:4" ht="11.25" hidden="1" customHeight="1">
      <c r="B853" s="425" t="s">
        <v>153</v>
      </c>
      <c r="C853" s="344" t="s">
        <v>154</v>
      </c>
      <c r="D853" s="427">
        <v>0</v>
      </c>
    </row>
    <row r="854" spans="2:4" ht="11.25" hidden="1" customHeight="1">
      <c r="B854" s="425" t="s">
        <v>291</v>
      </c>
      <c r="C854" s="344" t="s">
        <v>292</v>
      </c>
      <c r="D854" s="426">
        <v>0</v>
      </c>
    </row>
    <row r="855" spans="2:4" ht="11.25" hidden="1" customHeight="1">
      <c r="B855" s="425" t="s">
        <v>167</v>
      </c>
      <c r="C855" s="344" t="s">
        <v>168</v>
      </c>
      <c r="D855" s="426">
        <v>0</v>
      </c>
    </row>
    <row r="856" spans="2:4" ht="11.25" hidden="1" customHeight="1">
      <c r="B856" s="439" t="s">
        <v>169</v>
      </c>
      <c r="C856" s="68" t="s">
        <v>303</v>
      </c>
      <c r="D856" s="427">
        <v>0</v>
      </c>
    </row>
    <row r="857" spans="2:4" ht="11.25" hidden="1" customHeight="1">
      <c r="B857" s="425"/>
      <c r="C857" s="406" t="s">
        <v>265</v>
      </c>
      <c r="D857" s="407">
        <f>SUM(D836:D856)</f>
        <v>0</v>
      </c>
    </row>
    <row r="858" spans="2:4" ht="11.25" hidden="1" customHeight="1">
      <c r="B858" s="430"/>
      <c r="C858" s="685"/>
      <c r="D858" s="443"/>
    </row>
    <row r="859" spans="2:4" ht="11.25" hidden="1" customHeight="1">
      <c r="B859" s="316"/>
      <c r="C859" s="462"/>
    </row>
    <row r="860" spans="2:4" ht="11.25" hidden="1" customHeight="1">
      <c r="B860" s="316"/>
      <c r="C860" s="462"/>
    </row>
    <row r="861" spans="2:4" ht="11.25" hidden="1" customHeight="1">
      <c r="B861" s="316"/>
      <c r="C861" s="393" t="s">
        <v>304</v>
      </c>
      <c r="D861" s="375" t="s">
        <v>305</v>
      </c>
    </row>
    <row r="862" spans="2:4" ht="11.25" hidden="1" customHeight="1">
      <c r="B862" s="682"/>
      <c r="C862" s="683"/>
      <c r="D862" s="438"/>
    </row>
    <row r="863" spans="2:4" ht="11.25" hidden="1" customHeight="1">
      <c r="B863" s="425" t="s">
        <v>70</v>
      </c>
      <c r="C863" s="344" t="s">
        <v>71</v>
      </c>
      <c r="D863" s="426">
        <v>0</v>
      </c>
    </row>
    <row r="864" spans="2:4" ht="11.25" hidden="1" customHeight="1">
      <c r="B864" s="425" t="s">
        <v>214</v>
      </c>
      <c r="C864" s="344" t="s">
        <v>215</v>
      </c>
      <c r="D864" s="426">
        <v>0</v>
      </c>
    </row>
    <row r="865" spans="2:4" ht="11.25" hidden="1" customHeight="1">
      <c r="B865" s="425" t="s">
        <v>97</v>
      </c>
      <c r="C865" s="344" t="s">
        <v>98</v>
      </c>
      <c r="D865" s="427">
        <v>0</v>
      </c>
    </row>
    <row r="866" spans="2:4" ht="11.25" hidden="1" customHeight="1">
      <c r="B866" s="425" t="s">
        <v>101</v>
      </c>
      <c r="C866" s="344" t="s">
        <v>102</v>
      </c>
      <c r="D866" s="426">
        <v>0</v>
      </c>
    </row>
    <row r="867" spans="2:4" ht="11.25" hidden="1" customHeight="1">
      <c r="B867" s="425" t="s">
        <v>127</v>
      </c>
      <c r="C867" s="344" t="s">
        <v>128</v>
      </c>
      <c r="D867" s="426">
        <v>0</v>
      </c>
    </row>
    <row r="868" spans="2:4" ht="11.25" hidden="1" customHeight="1">
      <c r="B868" s="425" t="s">
        <v>285</v>
      </c>
      <c r="C868" s="344" t="s">
        <v>286</v>
      </c>
      <c r="D868" s="426">
        <v>0</v>
      </c>
    </row>
    <row r="869" spans="2:4" ht="11.25" hidden="1" customHeight="1">
      <c r="B869" s="425" t="s">
        <v>151</v>
      </c>
      <c r="C869" s="344" t="s">
        <v>152</v>
      </c>
      <c r="D869" s="426">
        <v>0</v>
      </c>
    </row>
    <row r="870" spans="2:4" ht="11.25" hidden="1" customHeight="1">
      <c r="B870" s="425" t="s">
        <v>291</v>
      </c>
      <c r="C870" s="344" t="s">
        <v>292</v>
      </c>
      <c r="D870" s="427">
        <v>0</v>
      </c>
    </row>
    <row r="871" spans="2:4" ht="10.199999999999999" hidden="1">
      <c r="B871" s="425"/>
      <c r="C871" s="406" t="s">
        <v>265</v>
      </c>
      <c r="D871" s="407">
        <f>SUM(D862:D870)</f>
        <v>0</v>
      </c>
    </row>
    <row r="872" spans="2:4" ht="11.25" hidden="1" customHeight="1">
      <c r="B872" s="430"/>
      <c r="C872" s="685"/>
      <c r="D872" s="443"/>
    </row>
    <row r="873" spans="2:4" ht="11.25" hidden="1" customHeight="1">
      <c r="B873" s="316"/>
      <c r="C873" s="462"/>
      <c r="D873" s="69">
        <v>0</v>
      </c>
    </row>
    <row r="874" spans="2:4" ht="11.25" hidden="1" customHeight="1">
      <c r="B874" s="316"/>
      <c r="C874" s="462"/>
    </row>
    <row r="875" spans="2:4" ht="11.25" hidden="1" customHeight="1">
      <c r="B875" s="316"/>
      <c r="C875" s="393" t="s">
        <v>306</v>
      </c>
      <c r="D875" s="375" t="s">
        <v>307</v>
      </c>
    </row>
    <row r="876" spans="2:4" ht="11.25" hidden="1" customHeight="1">
      <c r="B876" s="682"/>
      <c r="C876" s="683"/>
      <c r="D876" s="438"/>
    </row>
    <row r="877" spans="2:4" ht="11.25" hidden="1" customHeight="1">
      <c r="B877" s="425" t="s">
        <v>29</v>
      </c>
      <c r="C877" s="344" t="s">
        <v>30</v>
      </c>
      <c r="D877" s="427"/>
    </row>
    <row r="878" spans="2:4" ht="11.25" hidden="1" customHeight="1">
      <c r="B878" s="425" t="s">
        <v>70</v>
      </c>
      <c r="C878" s="344" t="s">
        <v>71</v>
      </c>
      <c r="D878" s="426">
        <v>0</v>
      </c>
    </row>
    <row r="879" spans="2:4" ht="11.25" hidden="1" customHeight="1">
      <c r="B879" s="425" t="s">
        <v>81</v>
      </c>
      <c r="C879" s="344" t="s">
        <v>82</v>
      </c>
      <c r="D879" s="426">
        <v>0</v>
      </c>
    </row>
    <row r="880" spans="2:4" ht="11.25" hidden="1" customHeight="1">
      <c r="B880" s="425" t="s">
        <v>214</v>
      </c>
      <c r="C880" s="344" t="s">
        <v>215</v>
      </c>
      <c r="D880" s="426">
        <v>0</v>
      </c>
    </row>
    <row r="881" spans="2:4" ht="11.25" hidden="1" customHeight="1">
      <c r="B881" s="425" t="s">
        <v>95</v>
      </c>
      <c r="C881" s="344" t="s">
        <v>96</v>
      </c>
      <c r="D881" s="426">
        <v>0</v>
      </c>
    </row>
    <row r="882" spans="2:4" ht="11.25" hidden="1" customHeight="1">
      <c r="B882" s="425" t="s">
        <v>97</v>
      </c>
      <c r="C882" s="344" t="s">
        <v>98</v>
      </c>
      <c r="D882" s="426">
        <v>0</v>
      </c>
    </row>
    <row r="883" spans="2:4" ht="11.25" hidden="1" customHeight="1">
      <c r="B883" s="425" t="s">
        <v>101</v>
      </c>
      <c r="C883" s="344" t="s">
        <v>102</v>
      </c>
      <c r="D883" s="426">
        <v>0</v>
      </c>
    </row>
    <row r="884" spans="2:4" ht="11.25" hidden="1" customHeight="1">
      <c r="B884" s="425" t="s">
        <v>127</v>
      </c>
      <c r="C884" s="344" t="s">
        <v>128</v>
      </c>
      <c r="D884" s="426">
        <v>0</v>
      </c>
    </row>
    <row r="885" spans="2:4" ht="11.25" hidden="1" customHeight="1">
      <c r="B885" s="425" t="s">
        <v>285</v>
      </c>
      <c r="C885" s="344" t="s">
        <v>286</v>
      </c>
      <c r="D885" s="426">
        <v>0</v>
      </c>
    </row>
    <row r="886" spans="2:4" ht="11.25" hidden="1" customHeight="1">
      <c r="B886" s="425" t="s">
        <v>149</v>
      </c>
      <c r="C886" s="344" t="s">
        <v>150</v>
      </c>
      <c r="D886" s="426">
        <v>0</v>
      </c>
    </row>
    <row r="887" spans="2:4" ht="11.25" hidden="1" customHeight="1">
      <c r="B887" s="425" t="s">
        <v>151</v>
      </c>
      <c r="C887" s="344" t="s">
        <v>152</v>
      </c>
      <c r="D887" s="426">
        <v>0</v>
      </c>
    </row>
    <row r="888" spans="2:4" ht="11.25" hidden="1" customHeight="1">
      <c r="B888" s="425" t="s">
        <v>291</v>
      </c>
      <c r="C888" s="344" t="s">
        <v>292</v>
      </c>
      <c r="D888" s="426">
        <v>0</v>
      </c>
    </row>
    <row r="889" spans="2:4" ht="11.25" hidden="1" customHeight="1">
      <c r="B889" s="425" t="s">
        <v>167</v>
      </c>
      <c r="C889" s="344" t="s">
        <v>438</v>
      </c>
      <c r="D889" s="426">
        <v>0</v>
      </c>
    </row>
    <row r="890" spans="2:4" ht="11.25" hidden="1" customHeight="1">
      <c r="B890" s="425" t="s">
        <v>293</v>
      </c>
      <c r="C890" s="344" t="s">
        <v>294</v>
      </c>
      <c r="D890" s="427">
        <v>0</v>
      </c>
    </row>
    <row r="891" spans="2:4" ht="11.25" hidden="1" customHeight="1">
      <c r="B891" s="425"/>
      <c r="C891" s="406" t="s">
        <v>265</v>
      </c>
      <c r="D891" s="407">
        <f>SUM(D876:D890)</f>
        <v>0</v>
      </c>
    </row>
    <row r="892" spans="2:4" ht="11.25" hidden="1" customHeight="1">
      <c r="B892" s="430"/>
      <c r="C892" s="685"/>
      <c r="D892" s="443"/>
    </row>
    <row r="893" spans="2:4" ht="11.25" hidden="1" customHeight="1">
      <c r="B893" s="316"/>
      <c r="C893" s="462"/>
    </row>
    <row r="894" spans="2:4" ht="11.25" hidden="1" customHeight="1">
      <c r="B894" s="316"/>
      <c r="C894" s="462"/>
    </row>
    <row r="895" spans="2:4" ht="11.25" hidden="1" customHeight="1">
      <c r="B895" s="316"/>
      <c r="C895" s="393" t="s">
        <v>308</v>
      </c>
      <c r="D895" s="375" t="s">
        <v>309</v>
      </c>
    </row>
    <row r="896" spans="2:4" ht="11.4" hidden="1" customHeight="1">
      <c r="B896" s="411"/>
      <c r="C896" s="412"/>
      <c r="D896" s="413"/>
    </row>
    <row r="897" spans="2:4" ht="11.25" hidden="1" customHeight="1">
      <c r="B897" s="439" t="s">
        <v>43</v>
      </c>
      <c r="C897" s="323" t="s">
        <v>44</v>
      </c>
      <c r="D897" s="402">
        <v>0</v>
      </c>
    </row>
    <row r="898" spans="2:4" ht="10.199999999999999" hidden="1">
      <c r="B898" s="401" t="s">
        <v>79</v>
      </c>
      <c r="C898" s="341" t="s">
        <v>80</v>
      </c>
      <c r="D898" s="402">
        <v>0</v>
      </c>
    </row>
    <row r="899" spans="2:4" ht="10.199999999999999" hidden="1">
      <c r="B899" s="401" t="s">
        <v>214</v>
      </c>
      <c r="C899" s="341" t="s">
        <v>215</v>
      </c>
      <c r="D899" s="402">
        <v>0</v>
      </c>
    </row>
    <row r="900" spans="2:4" ht="10.199999999999999" hidden="1">
      <c r="B900" s="401" t="s">
        <v>81</v>
      </c>
      <c r="C900" s="341" t="s">
        <v>82</v>
      </c>
      <c r="D900" s="402">
        <v>0</v>
      </c>
    </row>
    <row r="901" spans="2:4" ht="10.199999999999999" hidden="1">
      <c r="B901" s="401" t="s">
        <v>207</v>
      </c>
      <c r="C901" s="341" t="s">
        <v>310</v>
      </c>
      <c r="D901" s="402">
        <v>0</v>
      </c>
    </row>
    <row r="902" spans="2:4" ht="10.199999999999999" hidden="1">
      <c r="B902" s="401" t="s">
        <v>97</v>
      </c>
      <c r="C902" s="341" t="s">
        <v>98</v>
      </c>
      <c r="D902" s="400">
        <v>0</v>
      </c>
    </row>
    <row r="903" spans="2:4" ht="10.199999999999999" hidden="1">
      <c r="B903" s="662" t="s">
        <v>106</v>
      </c>
      <c r="C903" s="404" t="s">
        <v>107</v>
      </c>
      <c r="D903" s="402">
        <v>0</v>
      </c>
    </row>
    <row r="904" spans="2:4" ht="10.199999999999999" hidden="1">
      <c r="B904" s="401" t="s">
        <v>127</v>
      </c>
      <c r="C904" s="341" t="s">
        <v>128</v>
      </c>
      <c r="D904" s="402">
        <v>0</v>
      </c>
    </row>
    <row r="905" spans="2:4" ht="10.199999999999999" hidden="1">
      <c r="B905" s="401" t="s">
        <v>129</v>
      </c>
      <c r="C905" s="341" t="s">
        <v>130</v>
      </c>
      <c r="D905" s="402">
        <v>0</v>
      </c>
    </row>
    <row r="906" spans="2:4" ht="10.199999999999999" hidden="1">
      <c r="B906" s="401" t="s">
        <v>133</v>
      </c>
      <c r="C906" s="341" t="s">
        <v>134</v>
      </c>
      <c r="D906" s="402">
        <v>0</v>
      </c>
    </row>
    <row r="907" spans="2:4" ht="10.199999999999999" hidden="1">
      <c r="B907" s="401" t="s">
        <v>287</v>
      </c>
      <c r="C907" s="341" t="s">
        <v>288</v>
      </c>
      <c r="D907" s="402">
        <v>0</v>
      </c>
    </row>
    <row r="908" spans="2:4" ht="10.199999999999999" hidden="1">
      <c r="B908" s="401" t="s">
        <v>240</v>
      </c>
      <c r="C908" s="341" t="s">
        <v>241</v>
      </c>
      <c r="D908" s="402">
        <v>0</v>
      </c>
    </row>
    <row r="909" spans="2:4" ht="20.399999999999999" hidden="1">
      <c r="B909" s="401" t="s">
        <v>256</v>
      </c>
      <c r="C909" s="341" t="s">
        <v>257</v>
      </c>
      <c r="D909" s="402">
        <v>0</v>
      </c>
    </row>
    <row r="910" spans="2:4" ht="10.199999999999999" hidden="1">
      <c r="B910" s="401" t="s">
        <v>141</v>
      </c>
      <c r="C910" s="341" t="s">
        <v>142</v>
      </c>
      <c r="D910" s="402">
        <v>0</v>
      </c>
    </row>
    <row r="911" spans="2:4" ht="10.199999999999999" hidden="1">
      <c r="B911" s="401" t="s">
        <v>149</v>
      </c>
      <c r="C911" s="341" t="s">
        <v>150</v>
      </c>
      <c r="D911" s="400">
        <v>0</v>
      </c>
    </row>
    <row r="912" spans="2:4" ht="10.199999999999999" hidden="1">
      <c r="B912" s="401" t="s">
        <v>151</v>
      </c>
      <c r="C912" s="341" t="s">
        <v>152</v>
      </c>
      <c r="D912" s="402">
        <v>0</v>
      </c>
    </row>
    <row r="913" spans="2:4" ht="10.199999999999999" hidden="1">
      <c r="B913" s="401" t="s">
        <v>153</v>
      </c>
      <c r="C913" s="341" t="s">
        <v>154</v>
      </c>
      <c r="D913" s="402">
        <v>0</v>
      </c>
    </row>
    <row r="914" spans="2:4" ht="10.199999999999999" hidden="1">
      <c r="B914" s="401" t="s">
        <v>169</v>
      </c>
      <c r="C914" s="341" t="s">
        <v>170</v>
      </c>
      <c r="D914" s="400">
        <v>0</v>
      </c>
    </row>
    <row r="915" spans="2:4" ht="10.199999999999999" hidden="1">
      <c r="B915" s="439" t="s">
        <v>296</v>
      </c>
      <c r="C915" s="323" t="s">
        <v>297</v>
      </c>
      <c r="D915" s="400">
        <v>0</v>
      </c>
    </row>
    <row r="916" spans="2:4" ht="11.25" hidden="1" customHeight="1">
      <c r="B916" s="401"/>
      <c r="C916" s="440" t="s">
        <v>265</v>
      </c>
      <c r="D916" s="415">
        <f>SUM(D896:D915)</f>
        <v>0</v>
      </c>
    </row>
    <row r="917" spans="2:4" ht="11.25" hidden="1" customHeight="1">
      <c r="B917" s="416"/>
      <c r="C917" s="417"/>
      <c r="D917" s="418"/>
    </row>
    <row r="918" spans="2:4" ht="11.25" hidden="1" customHeight="1">
      <c r="B918" s="440"/>
      <c r="C918" s="661"/>
      <c r="D918" s="490"/>
    </row>
    <row r="919" spans="2:4" ht="11.25" hidden="1" customHeight="1">
      <c r="B919" s="440"/>
      <c r="C919" s="661"/>
      <c r="D919" s="490"/>
    </row>
    <row r="920" spans="2:4" ht="11.25" hidden="1" customHeight="1">
      <c r="B920" s="316"/>
      <c r="C920" s="393" t="s">
        <v>311</v>
      </c>
      <c r="D920" s="375" t="s">
        <v>312</v>
      </c>
    </row>
    <row r="921" spans="2:4" ht="11.25" hidden="1" customHeight="1">
      <c r="B921" s="411"/>
      <c r="C921" s="412"/>
      <c r="D921" s="413"/>
    </row>
    <row r="922" spans="2:4" ht="11.25" hidden="1" customHeight="1">
      <c r="B922" s="401" t="s">
        <v>79</v>
      </c>
      <c r="C922" s="341" t="s">
        <v>80</v>
      </c>
      <c r="D922" s="402">
        <v>0</v>
      </c>
    </row>
    <row r="923" spans="2:4" ht="11.25" hidden="1" customHeight="1">
      <c r="B923" s="401" t="s">
        <v>214</v>
      </c>
      <c r="C923" s="341" t="s">
        <v>215</v>
      </c>
      <c r="D923" s="402">
        <v>0</v>
      </c>
    </row>
    <row r="924" spans="2:4" ht="11.25" hidden="1" customHeight="1">
      <c r="B924" s="401" t="s">
        <v>81</v>
      </c>
      <c r="C924" s="341" t="s">
        <v>82</v>
      </c>
      <c r="D924" s="402">
        <v>0</v>
      </c>
    </row>
    <row r="925" spans="2:4" ht="11.25" hidden="1" customHeight="1">
      <c r="B925" s="401" t="s">
        <v>207</v>
      </c>
      <c r="C925" s="341" t="s">
        <v>216</v>
      </c>
      <c r="D925" s="402">
        <v>0</v>
      </c>
    </row>
    <row r="926" spans="2:4" ht="11.25" hidden="1" customHeight="1">
      <c r="B926" s="401" t="s">
        <v>97</v>
      </c>
      <c r="C926" s="341" t="s">
        <v>98</v>
      </c>
      <c r="D926" s="402">
        <v>0</v>
      </c>
    </row>
    <row r="927" spans="2:4" ht="11.25" hidden="1" customHeight="1">
      <c r="B927" s="401" t="s">
        <v>95</v>
      </c>
      <c r="C927" s="341" t="s">
        <v>96</v>
      </c>
      <c r="D927" s="402">
        <v>0</v>
      </c>
    </row>
    <row r="928" spans="2:4" ht="11.25" hidden="1" customHeight="1">
      <c r="B928" s="401" t="s">
        <v>363</v>
      </c>
      <c r="C928" s="341" t="s">
        <v>790</v>
      </c>
      <c r="D928" s="400">
        <v>0</v>
      </c>
    </row>
    <row r="929" spans="2:4" ht="11.25" hidden="1" customHeight="1">
      <c r="B929" s="401" t="s">
        <v>108</v>
      </c>
      <c r="C929" s="341" t="s">
        <v>109</v>
      </c>
      <c r="D929" s="402">
        <v>0</v>
      </c>
    </row>
    <row r="930" spans="2:4" ht="11.25" hidden="1" customHeight="1">
      <c r="B930" s="401" t="s">
        <v>127</v>
      </c>
      <c r="C930" s="341" t="s">
        <v>128</v>
      </c>
      <c r="D930" s="402">
        <v>0</v>
      </c>
    </row>
    <row r="931" spans="2:4" ht="11.25" hidden="1" customHeight="1">
      <c r="B931" s="401" t="s">
        <v>129</v>
      </c>
      <c r="C931" s="341" t="s">
        <v>130</v>
      </c>
      <c r="D931" s="402">
        <v>0</v>
      </c>
    </row>
    <row r="932" spans="2:4" ht="11.25" hidden="1" customHeight="1">
      <c r="B932" s="401" t="s">
        <v>133</v>
      </c>
      <c r="C932" s="341" t="s">
        <v>134</v>
      </c>
      <c r="D932" s="402">
        <v>0</v>
      </c>
    </row>
    <row r="933" spans="2:4" ht="11.25" hidden="1" customHeight="1">
      <c r="B933" s="401" t="s">
        <v>287</v>
      </c>
      <c r="C933" s="341" t="s">
        <v>288</v>
      </c>
      <c r="D933" s="402">
        <v>0</v>
      </c>
    </row>
    <row r="934" spans="2:4" ht="11.25" hidden="1" customHeight="1">
      <c r="B934" s="401" t="s">
        <v>240</v>
      </c>
      <c r="C934" s="341" t="s">
        <v>241</v>
      </c>
      <c r="D934" s="402">
        <v>0</v>
      </c>
    </row>
    <row r="935" spans="2:4" ht="20.399999999999999" hidden="1">
      <c r="B935" s="401" t="s">
        <v>256</v>
      </c>
      <c r="C935" s="341" t="s">
        <v>257</v>
      </c>
      <c r="D935" s="402">
        <v>0</v>
      </c>
    </row>
    <row r="936" spans="2:4" ht="11.25" hidden="1" customHeight="1">
      <c r="B936" s="401" t="s">
        <v>141</v>
      </c>
      <c r="C936" s="341" t="s">
        <v>142</v>
      </c>
      <c r="D936" s="402">
        <v>0</v>
      </c>
    </row>
    <row r="937" spans="2:4" ht="11.25" hidden="1" customHeight="1">
      <c r="B937" s="401" t="s">
        <v>149</v>
      </c>
      <c r="C937" s="341" t="s">
        <v>150</v>
      </c>
      <c r="D937" s="402">
        <v>0</v>
      </c>
    </row>
    <row r="938" spans="2:4" ht="11.25" hidden="1" customHeight="1">
      <c r="B938" s="401" t="s">
        <v>151</v>
      </c>
      <c r="C938" s="341" t="s">
        <v>152</v>
      </c>
      <c r="D938" s="402">
        <v>0</v>
      </c>
    </row>
    <row r="939" spans="2:4" ht="11.25" hidden="1" customHeight="1">
      <c r="B939" s="401" t="s">
        <v>153</v>
      </c>
      <c r="C939" s="341" t="s">
        <v>154</v>
      </c>
      <c r="D939" s="402">
        <v>0</v>
      </c>
    </row>
    <row r="940" spans="2:4" ht="11.25" hidden="1" customHeight="1">
      <c r="B940" s="401" t="s">
        <v>163</v>
      </c>
      <c r="C940" s="341" t="s">
        <v>164</v>
      </c>
      <c r="D940" s="400">
        <v>0</v>
      </c>
    </row>
    <row r="941" spans="2:4" ht="11.25" hidden="1" customHeight="1">
      <c r="B941" s="401" t="s">
        <v>169</v>
      </c>
      <c r="C941" s="341" t="s">
        <v>170</v>
      </c>
      <c r="D941" s="402">
        <v>0</v>
      </c>
    </row>
    <row r="942" spans="2:4" ht="11.25" hidden="1" customHeight="1">
      <c r="B942" s="439" t="s">
        <v>296</v>
      </c>
      <c r="C942" s="323" t="s">
        <v>297</v>
      </c>
      <c r="D942" s="402">
        <v>0</v>
      </c>
    </row>
    <row r="943" spans="2:4" ht="11.25" hidden="1" customHeight="1">
      <c r="B943" s="439" t="s">
        <v>179</v>
      </c>
      <c r="C943" s="323" t="s">
        <v>258</v>
      </c>
      <c r="D943" s="400">
        <v>0</v>
      </c>
    </row>
    <row r="944" spans="2:4" ht="11.25" hidden="1" customHeight="1">
      <c r="B944" s="401"/>
      <c r="C944" s="440" t="s">
        <v>265</v>
      </c>
      <c r="D944" s="415">
        <f>SUM(D921:D943)</f>
        <v>0</v>
      </c>
    </row>
    <row r="945" spans="1:5" ht="11.25" hidden="1" customHeight="1">
      <c r="B945" s="416"/>
      <c r="C945" s="417"/>
      <c r="D945" s="418"/>
    </row>
    <row r="946" spans="1:5" ht="11.25" hidden="1" customHeight="1">
      <c r="B946" s="316"/>
      <c r="C946" s="462"/>
    </row>
    <row r="947" spans="1:5" ht="11.25" hidden="1" customHeight="1">
      <c r="B947" s="316"/>
      <c r="C947" s="462"/>
    </row>
    <row r="948" spans="1:5" ht="11.25" hidden="1" customHeight="1">
      <c r="B948" s="316"/>
      <c r="C948" s="462"/>
    </row>
    <row r="949" spans="1:5" ht="11.25" hidden="1" customHeight="1">
      <c r="B949" s="316"/>
      <c r="C949" s="462"/>
    </row>
    <row r="950" spans="1:5" ht="11.25" hidden="1" customHeight="1">
      <c r="B950" s="316"/>
      <c r="C950" s="462"/>
    </row>
    <row r="951" spans="1:5" ht="11.25" customHeight="1">
      <c r="B951" s="596" t="s">
        <v>313</v>
      </c>
      <c r="C951" s="462"/>
      <c r="D951" s="597" t="s">
        <v>314</v>
      </c>
    </row>
    <row r="952" spans="1:5" ht="11.25" customHeight="1">
      <c r="B952" s="316"/>
      <c r="C952" s="462"/>
    </row>
    <row r="953" spans="1:5" ht="11.25" customHeight="1">
      <c r="A953" s="800" t="s">
        <v>19</v>
      </c>
      <c r="B953" s="801"/>
      <c r="C953" s="804" t="s">
        <v>20</v>
      </c>
      <c r="D953" s="813" t="s">
        <v>21</v>
      </c>
      <c r="E953" s="783" t="s">
        <v>22</v>
      </c>
    </row>
    <row r="954" spans="1:5" ht="11.25" customHeight="1">
      <c r="A954" s="802"/>
      <c r="B954" s="803"/>
      <c r="C954" s="805"/>
      <c r="D954" s="814"/>
      <c r="E954" s="784"/>
    </row>
    <row r="955" spans="1:5" ht="11.25" customHeight="1">
      <c r="A955" s="670"/>
      <c r="B955" s="671"/>
      <c r="C955" s="672"/>
      <c r="D955" s="566"/>
      <c r="E955" s="567"/>
    </row>
    <row r="956" spans="1:5" ht="11.25" hidden="1" customHeight="1">
      <c r="A956" s="568" t="s">
        <v>23</v>
      </c>
      <c r="B956" s="289" t="s">
        <v>24</v>
      </c>
      <c r="C956" s="322" t="s">
        <v>25</v>
      </c>
      <c r="D956" s="89">
        <f>+D958+D961+D966+D970</f>
        <v>0</v>
      </c>
      <c r="E956" s="569">
        <f>+D956/$D$1026</f>
        <v>0</v>
      </c>
    </row>
    <row r="957" spans="1:5" ht="11.25" hidden="1" customHeight="1">
      <c r="A957" s="568"/>
      <c r="B957" s="289"/>
      <c r="C957" s="325"/>
      <c r="D957" s="89"/>
      <c r="E957" s="569"/>
    </row>
    <row r="958" spans="1:5" ht="11.25" hidden="1" customHeight="1">
      <c r="A958" s="570" t="s">
        <v>26</v>
      </c>
      <c r="B958" s="299" t="s">
        <v>27</v>
      </c>
      <c r="C958" s="328" t="s">
        <v>28</v>
      </c>
      <c r="D958" s="571">
        <f>SUM(D959:D959)</f>
        <v>0</v>
      </c>
      <c r="E958" s="569">
        <f>+D958/$D$1026</f>
        <v>0</v>
      </c>
    </row>
    <row r="959" spans="1:5" ht="11.25" hidden="1" customHeight="1">
      <c r="A959" s="530" t="s">
        <v>26</v>
      </c>
      <c r="B959" s="90" t="s">
        <v>29</v>
      </c>
      <c r="C959" s="323" t="s">
        <v>30</v>
      </c>
      <c r="D959" s="81">
        <f>+D1031+D1047+D1070+D1112</f>
        <v>0</v>
      </c>
      <c r="E959" s="572">
        <f>+D959/$D$1026</f>
        <v>0</v>
      </c>
    </row>
    <row r="960" spans="1:5" ht="11.25" hidden="1" customHeight="1">
      <c r="A960" s="530"/>
      <c r="B960" s="90"/>
      <c r="D960" s="81"/>
      <c r="E960" s="572"/>
    </row>
    <row r="961" spans="1:5" ht="11.25" hidden="1" customHeight="1">
      <c r="A961" s="570" t="s">
        <v>26</v>
      </c>
      <c r="B961" s="299" t="s">
        <v>41</v>
      </c>
      <c r="C961" s="328" t="s">
        <v>42</v>
      </c>
      <c r="D961" s="571">
        <f>SUM(D963:D964)</f>
        <v>0</v>
      </c>
      <c r="E961" s="569">
        <f>+D961/$D$1026</f>
        <v>0</v>
      </c>
    </row>
    <row r="962" spans="1:5" ht="11.25" hidden="1" customHeight="1">
      <c r="A962" s="530" t="s">
        <v>26</v>
      </c>
      <c r="B962" s="90" t="s">
        <v>43</v>
      </c>
      <c r="C962" s="323" t="s">
        <v>44</v>
      </c>
      <c r="D962" s="81">
        <f>+D1032+D1048+D1071+D1113</f>
        <v>0</v>
      </c>
      <c r="E962" s="572">
        <f>+D962/$D$1026</f>
        <v>0</v>
      </c>
    </row>
    <row r="963" spans="1:5" ht="11.25" hidden="1" customHeight="1">
      <c r="A963" s="530" t="s">
        <v>26</v>
      </c>
      <c r="B963" s="90" t="s">
        <v>45</v>
      </c>
      <c r="C963" s="323" t="s">
        <v>46</v>
      </c>
      <c r="D963" s="602">
        <v>0</v>
      </c>
      <c r="E963" s="572">
        <f>+D963/$D$1026</f>
        <v>0</v>
      </c>
    </row>
    <row r="964" spans="1:5" ht="11.25" hidden="1" customHeight="1">
      <c r="A964" s="530"/>
      <c r="B964" s="90" t="s">
        <v>47</v>
      </c>
      <c r="C964" s="323" t="s">
        <v>48</v>
      </c>
      <c r="D964" s="602">
        <f>D1115</f>
        <v>0</v>
      </c>
      <c r="E964" s="572"/>
    </row>
    <row r="965" spans="1:5" ht="11.25" hidden="1" customHeight="1">
      <c r="A965" s="530"/>
      <c r="B965" s="90"/>
      <c r="D965" s="81"/>
      <c r="E965" s="569"/>
    </row>
    <row r="966" spans="1:5" ht="20.399999999999999" hidden="1">
      <c r="A966" s="533" t="s">
        <v>49</v>
      </c>
      <c r="B966" s="574" t="s">
        <v>50</v>
      </c>
      <c r="C966" s="337" t="s">
        <v>51</v>
      </c>
      <c r="D966" s="610">
        <f>SUM(D967:D968)</f>
        <v>0</v>
      </c>
      <c r="E966" s="569">
        <f>+D966/$D$1026</f>
        <v>0</v>
      </c>
    </row>
    <row r="967" spans="1:5" ht="20.399999999999999" hidden="1">
      <c r="A967" s="284" t="s">
        <v>49</v>
      </c>
      <c r="B967" s="282" t="s">
        <v>52</v>
      </c>
      <c r="C967" s="341" t="s">
        <v>53</v>
      </c>
      <c r="D967" s="613">
        <f>D1034+D1050+D1073+D1116</f>
        <v>0</v>
      </c>
      <c r="E967" s="572">
        <f>+D967/$D$1026</f>
        <v>0</v>
      </c>
    </row>
    <row r="968" spans="1:5" ht="11.25" hidden="1" customHeight="1">
      <c r="A968" s="284" t="s">
        <v>49</v>
      </c>
      <c r="B968" s="282" t="s">
        <v>54</v>
      </c>
      <c r="C968" s="341" t="s">
        <v>55</v>
      </c>
      <c r="D968" s="613">
        <f>D1035+D1051+D1074+D1117</f>
        <v>0</v>
      </c>
      <c r="E968" s="572">
        <f>+D968/$D$1026</f>
        <v>0</v>
      </c>
    </row>
    <row r="969" spans="1:5" ht="11.25" hidden="1" customHeight="1">
      <c r="A969" s="293"/>
      <c r="B969" s="282"/>
      <c r="C969" s="344"/>
      <c r="D969" s="613"/>
      <c r="E969" s="606"/>
    </row>
    <row r="970" spans="1:5" ht="20.399999999999999" hidden="1">
      <c r="A970" s="533" t="s">
        <v>49</v>
      </c>
      <c r="B970" s="574" t="s">
        <v>56</v>
      </c>
      <c r="C970" s="337" t="s">
        <v>57</v>
      </c>
      <c r="D970" s="610">
        <f>SUM(D971:D973)</f>
        <v>0</v>
      </c>
      <c r="E970" s="569">
        <f>+D970/$D$1026</f>
        <v>0</v>
      </c>
    </row>
    <row r="971" spans="1:5" ht="20.399999999999999" hidden="1">
      <c r="A971" s="284" t="s">
        <v>49</v>
      </c>
      <c r="B971" s="282" t="s">
        <v>58</v>
      </c>
      <c r="C971" s="341" t="s">
        <v>59</v>
      </c>
      <c r="D971" s="613">
        <f>D1036+D1052+D1075+D1118</f>
        <v>0</v>
      </c>
      <c r="E971" s="572">
        <f>+D971/$D$1026</f>
        <v>0</v>
      </c>
    </row>
    <row r="972" spans="1:5" ht="20.399999999999999" hidden="1">
      <c r="A972" s="525" t="s">
        <v>49</v>
      </c>
      <c r="B972" s="425" t="s">
        <v>60</v>
      </c>
      <c r="C972" s="292" t="s">
        <v>61</v>
      </c>
      <c r="D972" s="613">
        <f>D1037+D1053+D1076+D1119</f>
        <v>0</v>
      </c>
      <c r="E972" s="572">
        <f>+D972/$D$1026</f>
        <v>0</v>
      </c>
    </row>
    <row r="973" spans="1:5" ht="11.25" hidden="1" customHeight="1">
      <c r="A973" s="525" t="s">
        <v>49</v>
      </c>
      <c r="B973" s="425" t="s">
        <v>62</v>
      </c>
      <c r="C973" s="292" t="s">
        <v>63</v>
      </c>
      <c r="D973" s="613">
        <f>D1038+D1054+D1077+D1120</f>
        <v>0</v>
      </c>
      <c r="E973" s="572">
        <f>+D973/$D$1026</f>
        <v>0</v>
      </c>
    </row>
    <row r="974" spans="1:5" ht="11.25" hidden="1" customHeight="1">
      <c r="A974" s="530"/>
      <c r="B974" s="90"/>
      <c r="D974" s="81"/>
      <c r="E974" s="572"/>
    </row>
    <row r="975" spans="1:5" ht="11.25" hidden="1" customHeight="1">
      <c r="A975" s="530"/>
      <c r="B975" s="532"/>
      <c r="C975" s="586"/>
      <c r="D975" s="89"/>
      <c r="E975" s="569"/>
    </row>
    <row r="976" spans="1:5" ht="11.25" customHeight="1">
      <c r="A976" s="675" t="s">
        <v>64</v>
      </c>
      <c r="B976" s="289" t="s">
        <v>205</v>
      </c>
      <c r="C976" s="676" t="s">
        <v>65</v>
      </c>
      <c r="D976" s="89">
        <f>+D978+D981+D992+D995+D985+D1000+D989</f>
        <v>-10284908</v>
      </c>
      <c r="E976" s="569">
        <f>+D976/$D$1026</f>
        <v>0.76354701160542449</v>
      </c>
    </row>
    <row r="977" spans="1:5" ht="11.25" customHeight="1">
      <c r="A977" s="530"/>
      <c r="B977" s="532"/>
      <c r="C977" s="586"/>
      <c r="D977" s="89"/>
      <c r="E977" s="569"/>
    </row>
    <row r="978" spans="1:5" ht="11.25" hidden="1" customHeight="1">
      <c r="A978" s="533" t="s">
        <v>64</v>
      </c>
      <c r="B978" s="299" t="s">
        <v>66</v>
      </c>
      <c r="C978" s="653" t="s">
        <v>67</v>
      </c>
      <c r="D978" s="89">
        <f>SUM(D979)</f>
        <v>0</v>
      </c>
      <c r="E978" s="569">
        <f>+D978/$D$1026</f>
        <v>0</v>
      </c>
    </row>
    <row r="979" spans="1:5" ht="11.25" hidden="1" customHeight="1">
      <c r="A979" s="530" t="s">
        <v>64</v>
      </c>
      <c r="B979" s="90" t="s">
        <v>70</v>
      </c>
      <c r="C979" s="586" t="s">
        <v>71</v>
      </c>
      <c r="D979" s="81">
        <f>+D1078</f>
        <v>0</v>
      </c>
      <c r="E979" s="572">
        <f>+D979/$D$1026</f>
        <v>0</v>
      </c>
    </row>
    <row r="980" spans="1:5" ht="11.25" hidden="1" customHeight="1">
      <c r="A980" s="530"/>
      <c r="B980" s="532"/>
      <c r="C980" s="586"/>
      <c r="D980" s="89"/>
      <c r="E980" s="569"/>
    </row>
    <row r="981" spans="1:5" ht="11.25" hidden="1" customHeight="1">
      <c r="A981" s="533" t="s">
        <v>64</v>
      </c>
      <c r="B981" s="299" t="s">
        <v>279</v>
      </c>
      <c r="C981" s="653" t="s">
        <v>78</v>
      </c>
      <c r="D981" s="89">
        <f>SUM(D982:D983)</f>
        <v>0</v>
      </c>
      <c r="E981" s="569">
        <f>+D981/$D$1026</f>
        <v>0</v>
      </c>
    </row>
    <row r="982" spans="1:5" ht="11.25" hidden="1" customHeight="1">
      <c r="A982" s="530" t="s">
        <v>64</v>
      </c>
      <c r="B982" s="90" t="s">
        <v>79</v>
      </c>
      <c r="C982" s="586" t="s">
        <v>80</v>
      </c>
      <c r="D982" s="81">
        <f>+D1039</f>
        <v>0</v>
      </c>
      <c r="E982" s="572">
        <f>+D982/$D$1026</f>
        <v>0</v>
      </c>
    </row>
    <row r="983" spans="1:5" ht="11.25" hidden="1" customHeight="1">
      <c r="A983" s="530" t="s">
        <v>64</v>
      </c>
      <c r="B983" s="90" t="s">
        <v>81</v>
      </c>
      <c r="C983" s="586" t="s">
        <v>82</v>
      </c>
      <c r="D983" s="81">
        <f>+D1079</f>
        <v>0</v>
      </c>
      <c r="E983" s="572">
        <f>+D983/$D$1026</f>
        <v>0</v>
      </c>
    </row>
    <row r="984" spans="1:5" ht="11.25" hidden="1" customHeight="1">
      <c r="A984" s="530"/>
      <c r="B984" s="532"/>
      <c r="C984" s="586"/>
      <c r="D984" s="89"/>
      <c r="E984" s="569"/>
    </row>
    <row r="985" spans="1:5" ht="11.25" hidden="1" customHeight="1">
      <c r="A985" s="533" t="s">
        <v>64</v>
      </c>
      <c r="B985" s="299" t="s">
        <v>89</v>
      </c>
      <c r="C985" s="653" t="s">
        <v>90</v>
      </c>
      <c r="D985" s="89">
        <f>SUM(D986:D987)</f>
        <v>0</v>
      </c>
      <c r="E985" s="569">
        <f>+D985/D1026</f>
        <v>0</v>
      </c>
    </row>
    <row r="986" spans="1:5" ht="11.25" hidden="1" customHeight="1">
      <c r="A986" s="530" t="s">
        <v>64</v>
      </c>
      <c r="B986" s="90" t="s">
        <v>95</v>
      </c>
      <c r="C986" s="586" t="s">
        <v>96</v>
      </c>
      <c r="D986" s="81">
        <f>+D1056</f>
        <v>0</v>
      </c>
      <c r="E986" s="572">
        <f>+D986/D1026</f>
        <v>0</v>
      </c>
    </row>
    <row r="987" spans="1:5" ht="11.25" hidden="1" customHeight="1">
      <c r="A987" s="530" t="s">
        <v>64</v>
      </c>
      <c r="B987" s="90" t="s">
        <v>97</v>
      </c>
      <c r="C987" s="586" t="s">
        <v>98</v>
      </c>
      <c r="D987" s="81"/>
      <c r="E987" s="572">
        <f>+D987/D1026</f>
        <v>0</v>
      </c>
    </row>
    <row r="988" spans="1:5" ht="12" hidden="1" customHeight="1">
      <c r="A988" s="530"/>
      <c r="B988" s="532"/>
      <c r="C988" s="586"/>
      <c r="D988" s="89"/>
      <c r="E988" s="569"/>
    </row>
    <row r="989" spans="1:5" ht="12" hidden="1" customHeight="1">
      <c r="A989" s="533" t="s">
        <v>64</v>
      </c>
      <c r="B989" s="299">
        <v>1.05</v>
      </c>
      <c r="C989" s="653" t="s">
        <v>362</v>
      </c>
      <c r="D989" s="571">
        <f>+D990</f>
        <v>0</v>
      </c>
      <c r="E989" s="569">
        <f>+D989/$D$1026</f>
        <v>0</v>
      </c>
    </row>
    <row r="990" spans="1:5" ht="12" hidden="1" customHeight="1">
      <c r="A990" s="530" t="s">
        <v>64</v>
      </c>
      <c r="B990" s="90" t="s">
        <v>249</v>
      </c>
      <c r="C990" s="586" t="s">
        <v>250</v>
      </c>
      <c r="D990" s="81">
        <f>+D1055</f>
        <v>0</v>
      </c>
      <c r="E990" s="572">
        <f>+D990/$D$1026</f>
        <v>0</v>
      </c>
    </row>
    <row r="991" spans="1:5" ht="12" hidden="1" customHeight="1">
      <c r="A991" s="530"/>
      <c r="B991" s="532"/>
      <c r="C991" s="586"/>
      <c r="D991" s="89"/>
      <c r="E991" s="569"/>
    </row>
    <row r="992" spans="1:5" ht="11.25" hidden="1" customHeight="1">
      <c r="A992" s="533" t="s">
        <v>64</v>
      </c>
      <c r="B992" s="299" t="s">
        <v>99</v>
      </c>
      <c r="C992" s="653" t="s">
        <v>280</v>
      </c>
      <c r="D992" s="89">
        <f>SUM(D993)</f>
        <v>0</v>
      </c>
      <c r="E992" s="569">
        <f>+D992/$D$1026</f>
        <v>0</v>
      </c>
    </row>
    <row r="993" spans="1:5" ht="11.25" hidden="1" customHeight="1">
      <c r="A993" s="530" t="s">
        <v>64</v>
      </c>
      <c r="B993" s="90" t="s">
        <v>101</v>
      </c>
      <c r="C993" s="586" t="s">
        <v>102</v>
      </c>
      <c r="D993" s="81">
        <f>+D1081+D1057</f>
        <v>0</v>
      </c>
      <c r="E993" s="572">
        <f>+D993/$D$1026</f>
        <v>0</v>
      </c>
    </row>
    <row r="994" spans="1:5" ht="11.25" hidden="1" customHeight="1">
      <c r="A994" s="533"/>
      <c r="B994" s="299"/>
      <c r="C994" s="653"/>
      <c r="D994" s="89"/>
      <c r="E994" s="569"/>
    </row>
    <row r="995" spans="1:5" ht="11.25" customHeight="1">
      <c r="A995" s="533" t="s">
        <v>64</v>
      </c>
      <c r="B995" s="299" t="s">
        <v>281</v>
      </c>
      <c r="C995" s="653" t="s">
        <v>282</v>
      </c>
      <c r="D995" s="571">
        <f>SUM(D996:D997)</f>
        <v>-10284908</v>
      </c>
      <c r="E995" s="569">
        <f>+D995/$D$1026</f>
        <v>0.76354701160542449</v>
      </c>
    </row>
    <row r="996" spans="1:5" ht="11.25" customHeight="1">
      <c r="A996" s="530" t="s">
        <v>64</v>
      </c>
      <c r="B996" s="90" t="s">
        <v>363</v>
      </c>
      <c r="C996" s="586" t="s">
        <v>364</v>
      </c>
      <c r="D996" s="81">
        <f>+D1105+D1095</f>
        <v>-10284908</v>
      </c>
      <c r="E996" s="572">
        <f>+D996/$D$1026</f>
        <v>0.76354701160542449</v>
      </c>
    </row>
    <row r="997" spans="1:5" ht="11.25" hidden="1" customHeight="1">
      <c r="A997" s="530" t="s">
        <v>64</v>
      </c>
      <c r="B997" s="90" t="s">
        <v>283</v>
      </c>
      <c r="C997" s="586" t="s">
        <v>284</v>
      </c>
      <c r="D997" s="81">
        <f>+D1083+D1059</f>
        <v>0</v>
      </c>
      <c r="E997" s="572">
        <f>+D997/$D$1026</f>
        <v>0</v>
      </c>
    </row>
    <row r="998" spans="1:5" ht="11.25" hidden="1" customHeight="1">
      <c r="A998" s="530"/>
      <c r="B998" s="90"/>
      <c r="C998" s="586"/>
      <c r="D998" s="81"/>
      <c r="E998" s="572"/>
    </row>
    <row r="999" spans="1:5" ht="11.25" customHeight="1">
      <c r="A999" s="530"/>
      <c r="B999" s="90"/>
      <c r="C999" s="586"/>
      <c r="D999" s="81"/>
      <c r="E999" s="572"/>
    </row>
    <row r="1000" spans="1:5" ht="11.25" hidden="1" customHeight="1">
      <c r="A1000" s="533" t="s">
        <v>64</v>
      </c>
      <c r="B1000" s="299">
        <v>1.08</v>
      </c>
      <c r="C1000" s="653" t="s">
        <v>103</v>
      </c>
      <c r="D1000" s="89">
        <f>+D1001</f>
        <v>0</v>
      </c>
      <c r="E1000" s="572">
        <f>+D1000/$D$1026</f>
        <v>0</v>
      </c>
    </row>
    <row r="1001" spans="1:5" ht="11.25" hidden="1" customHeight="1">
      <c r="A1001" s="530" t="s">
        <v>64</v>
      </c>
      <c r="B1001" s="90" t="s">
        <v>112</v>
      </c>
      <c r="C1001" s="586" t="s">
        <v>113</v>
      </c>
      <c r="D1001" s="81">
        <f>+D1061</f>
        <v>0</v>
      </c>
      <c r="E1001" s="572">
        <f>+D1001/$D$1026</f>
        <v>0</v>
      </c>
    </row>
    <row r="1002" spans="1:5" ht="11.25" hidden="1" customHeight="1">
      <c r="A1002" s="530"/>
      <c r="B1002" s="90"/>
      <c r="C1002" s="586"/>
      <c r="D1002" s="81"/>
      <c r="E1002" s="572"/>
    </row>
    <row r="1003" spans="1:5" ht="11.25" customHeight="1">
      <c r="A1003" s="530"/>
      <c r="B1003" s="90"/>
      <c r="C1003" s="586"/>
      <c r="D1003" s="89"/>
      <c r="E1003" s="569"/>
    </row>
    <row r="1004" spans="1:5" ht="11.25" customHeight="1">
      <c r="A1004" s="675" t="s">
        <v>64</v>
      </c>
      <c r="B1004" s="289">
        <v>2</v>
      </c>
      <c r="C1004" s="676" t="s">
        <v>122</v>
      </c>
      <c r="D1004" s="89">
        <f>+D1006+D1009</f>
        <v>-3185000</v>
      </c>
      <c r="E1004" s="569">
        <f>+D1004/$D$1026</f>
        <v>0.23645298839457551</v>
      </c>
    </row>
    <row r="1005" spans="1:5" ht="11.25" customHeight="1">
      <c r="A1005" s="530"/>
      <c r="B1005" s="532"/>
      <c r="C1005" s="586"/>
      <c r="D1005" s="89"/>
      <c r="E1005" s="569"/>
    </row>
    <row r="1006" spans="1:5" ht="11.25" hidden="1" customHeight="1">
      <c r="A1006" s="533" t="s">
        <v>64</v>
      </c>
      <c r="B1006" s="299" t="s">
        <v>236</v>
      </c>
      <c r="C1006" s="653" t="s">
        <v>237</v>
      </c>
      <c r="D1006" s="571">
        <f>SUM(D1007:D1007)</f>
        <v>0</v>
      </c>
      <c r="E1006" s="569">
        <f>+D1006/$D$1026</f>
        <v>0</v>
      </c>
    </row>
    <row r="1007" spans="1:5" ht="11.25" hidden="1" customHeight="1">
      <c r="A1007" s="284" t="s">
        <v>64</v>
      </c>
      <c r="B1007" s="90" t="s">
        <v>285</v>
      </c>
      <c r="C1007" s="586" t="s">
        <v>286</v>
      </c>
      <c r="D1007" s="81">
        <v>0</v>
      </c>
      <c r="E1007" s="572">
        <f>+D1007/$D$1026</f>
        <v>0</v>
      </c>
    </row>
    <row r="1008" spans="1:5" ht="11.25" hidden="1" customHeight="1">
      <c r="A1008" s="284"/>
      <c r="B1008" s="90"/>
      <c r="D1008" s="81"/>
      <c r="E1008" s="572"/>
    </row>
    <row r="1009" spans="1:7" ht="11.25" customHeight="1">
      <c r="A1009" s="533" t="s">
        <v>64</v>
      </c>
      <c r="B1009" s="299" t="s">
        <v>145</v>
      </c>
      <c r="C1009" s="653" t="s">
        <v>146</v>
      </c>
      <c r="D1009" s="571">
        <f>SUM(D1010:D1012)</f>
        <v>-3185000</v>
      </c>
      <c r="E1009" s="569">
        <f>+D1009/$D$1026</f>
        <v>0.23645298839457551</v>
      </c>
    </row>
    <row r="1010" spans="1:7" ht="11.25" hidden="1" customHeight="1">
      <c r="A1010" s="284" t="s">
        <v>64</v>
      </c>
      <c r="B1010" s="90" t="s">
        <v>149</v>
      </c>
      <c r="C1010" s="323" t="s">
        <v>150</v>
      </c>
      <c r="D1010" s="81">
        <f>+D1062</f>
        <v>0</v>
      </c>
      <c r="E1010" s="572">
        <f>+D1010/$D$1026</f>
        <v>0</v>
      </c>
    </row>
    <row r="1011" spans="1:7" ht="11.25" customHeight="1">
      <c r="A1011" s="284" t="s">
        <v>64</v>
      </c>
      <c r="B1011" s="90" t="s">
        <v>153</v>
      </c>
      <c r="C1011" s="323" t="s">
        <v>154</v>
      </c>
      <c r="D1011" s="81">
        <f>+D1063+D1085</f>
        <v>-300000</v>
      </c>
      <c r="E1011" s="572">
        <f>+D1011/$D$1026</f>
        <v>2.2271867038735529E-2</v>
      </c>
    </row>
    <row r="1012" spans="1:7" ht="11.25" customHeight="1">
      <c r="A1012" s="284" t="s">
        <v>64</v>
      </c>
      <c r="B1012" s="90" t="s">
        <v>291</v>
      </c>
      <c r="C1012" s="323" t="s">
        <v>315</v>
      </c>
      <c r="D1012" s="81">
        <f>+D1086</f>
        <v>-2885000</v>
      </c>
      <c r="E1012" s="572">
        <f>+D1012/$D$1026</f>
        <v>0.21418112135584</v>
      </c>
    </row>
    <row r="1013" spans="1:7" ht="11.25" hidden="1" customHeight="1">
      <c r="A1013" s="284"/>
      <c r="B1013" s="90"/>
      <c r="D1013" s="81"/>
      <c r="E1013" s="572"/>
    </row>
    <row r="1014" spans="1:7" ht="11.25" hidden="1" customHeight="1">
      <c r="A1014" s="284"/>
      <c r="B1014" s="90"/>
      <c r="D1014" s="81"/>
      <c r="E1014" s="572"/>
    </row>
    <row r="1015" spans="1:7" ht="11.25" hidden="1" customHeight="1">
      <c r="A1015" s="675">
        <v>2</v>
      </c>
      <c r="B1015" s="289">
        <v>5</v>
      </c>
      <c r="C1015" s="676" t="s">
        <v>157</v>
      </c>
      <c r="D1015" s="89">
        <f>+D1017</f>
        <v>0</v>
      </c>
      <c r="E1015" s="569">
        <f>+D1015/D1026</f>
        <v>0</v>
      </c>
    </row>
    <row r="1016" spans="1:7" ht="11.25" hidden="1" customHeight="1">
      <c r="A1016" s="284"/>
      <c r="B1016" s="90"/>
      <c r="D1016" s="81"/>
      <c r="E1016" s="572"/>
    </row>
    <row r="1017" spans="1:7" ht="11.25" hidden="1" customHeight="1">
      <c r="A1017" s="533" t="s">
        <v>158</v>
      </c>
      <c r="B1017" s="299" t="s">
        <v>159</v>
      </c>
      <c r="C1017" s="653" t="s">
        <v>160</v>
      </c>
      <c r="D1017" s="571">
        <f>+D1018</f>
        <v>0</v>
      </c>
      <c r="E1017" s="569">
        <f>+D1017/D1026</f>
        <v>0</v>
      </c>
      <c r="G1017" s="324"/>
    </row>
    <row r="1018" spans="1:7" ht="11.25" hidden="1" customHeight="1">
      <c r="A1018" s="284" t="s">
        <v>158</v>
      </c>
      <c r="B1018" s="90" t="s">
        <v>167</v>
      </c>
      <c r="C1018" s="323" t="s">
        <v>168</v>
      </c>
      <c r="D1018" s="81">
        <f>+D1087+D1096</f>
        <v>0</v>
      </c>
      <c r="E1018" s="572">
        <f>+D1018/D1026</f>
        <v>0</v>
      </c>
    </row>
    <row r="1019" spans="1:7" ht="11.25" hidden="1" customHeight="1">
      <c r="A1019" s="284"/>
      <c r="B1019" s="90"/>
      <c r="D1019" s="81"/>
      <c r="E1019" s="572"/>
    </row>
    <row r="1020" spans="1:7" ht="11.25" hidden="1" customHeight="1">
      <c r="A1020" s="579" t="s">
        <v>190</v>
      </c>
      <c r="B1020" s="289" t="s">
        <v>191</v>
      </c>
      <c r="C1020" s="322" t="s">
        <v>192</v>
      </c>
      <c r="D1020" s="89">
        <f>+D1022</f>
        <v>0</v>
      </c>
      <c r="E1020" s="569">
        <f>+D1020/D1026</f>
        <v>0</v>
      </c>
    </row>
    <row r="1021" spans="1:7" ht="11.25" hidden="1" customHeight="1">
      <c r="A1021" s="579"/>
      <c r="B1021" s="289"/>
      <c r="C1021" s="325"/>
      <c r="D1021" s="89"/>
      <c r="E1021" s="569"/>
    </row>
    <row r="1022" spans="1:7" ht="11.25" hidden="1" customHeight="1">
      <c r="A1022" s="592">
        <v>4</v>
      </c>
      <c r="B1022" s="299" t="s">
        <v>193</v>
      </c>
      <c r="C1022" s="328" t="s">
        <v>194</v>
      </c>
      <c r="D1022" s="571">
        <f>SUM(D1023:D1024)</f>
        <v>0</v>
      </c>
      <c r="E1022" s="569">
        <f>+D1022/D1026</f>
        <v>0</v>
      </c>
    </row>
    <row r="1023" spans="1:7" ht="11.25" hidden="1" customHeight="1">
      <c r="A1023" s="591">
        <v>4</v>
      </c>
      <c r="B1023" s="90" t="s">
        <v>195</v>
      </c>
      <c r="C1023" s="323" t="s">
        <v>196</v>
      </c>
      <c r="D1023" s="81">
        <f>+D1126+D1097</f>
        <v>0</v>
      </c>
      <c r="E1023" s="572">
        <f>+D1023/D1026</f>
        <v>0</v>
      </c>
    </row>
    <row r="1024" spans="1:7" ht="11.25" hidden="1" customHeight="1">
      <c r="A1024" s="591">
        <v>4</v>
      </c>
      <c r="B1024" s="90" t="s">
        <v>197</v>
      </c>
      <c r="C1024" s="323" t="s">
        <v>198</v>
      </c>
      <c r="D1024" s="81">
        <f>+D1098</f>
        <v>0</v>
      </c>
      <c r="E1024" s="572">
        <f>+D1024/D1026</f>
        <v>0</v>
      </c>
    </row>
    <row r="1025" spans="1:6" ht="11.25" customHeight="1">
      <c r="A1025" s="530"/>
      <c r="B1025" s="90"/>
      <c r="D1025" s="81"/>
      <c r="E1025" s="572"/>
    </row>
    <row r="1026" spans="1:6" ht="15.6" customHeight="1">
      <c r="A1026" s="785" t="s">
        <v>316</v>
      </c>
      <c r="B1026" s="786"/>
      <c r="C1026" s="787"/>
      <c r="D1026" s="680">
        <f>+D976+D956+D1004+D1015+D1020</f>
        <v>-13469908</v>
      </c>
      <c r="E1026" s="647">
        <f>+D1026/D1026</f>
        <v>1</v>
      </c>
    </row>
    <row r="1027" spans="1:6" ht="11.25" customHeight="1">
      <c r="B1027" s="316"/>
      <c r="C1027" s="462"/>
      <c r="F1027" s="333">
        <f>+D1026-D1041-D1064-D1088-D1099-D1127-D1105</f>
        <v>0</v>
      </c>
    </row>
    <row r="1028" spans="1:6" ht="11.25" customHeight="1">
      <c r="B1028" s="316"/>
      <c r="C1028" s="462"/>
    </row>
    <row r="1029" spans="1:6" ht="11.25" hidden="1" customHeight="1">
      <c r="B1029" s="419"/>
      <c r="C1029" s="420" t="s">
        <v>317</v>
      </c>
      <c r="D1029" s="375" t="s">
        <v>318</v>
      </c>
    </row>
    <row r="1030" spans="1:6" ht="11.25" hidden="1" customHeight="1">
      <c r="B1030" s="421"/>
      <c r="C1030" s="422"/>
      <c r="D1030" s="423"/>
    </row>
    <row r="1031" spans="1:6" ht="11.25" hidden="1" customHeight="1">
      <c r="B1031" s="439" t="s">
        <v>29</v>
      </c>
      <c r="C1031" s="323" t="s">
        <v>30</v>
      </c>
      <c r="D1031" s="444">
        <v>0</v>
      </c>
    </row>
    <row r="1032" spans="1:6" ht="11.25" hidden="1" customHeight="1">
      <c r="B1032" s="439" t="s">
        <v>43</v>
      </c>
      <c r="C1032" s="323" t="s">
        <v>44</v>
      </c>
      <c r="D1032" s="444">
        <v>0</v>
      </c>
    </row>
    <row r="1033" spans="1:6" ht="11.25" hidden="1" customHeight="1">
      <c r="B1033" s="439" t="s">
        <v>45</v>
      </c>
      <c r="C1033" s="323" t="s">
        <v>46</v>
      </c>
      <c r="D1033" s="444">
        <v>0</v>
      </c>
    </row>
    <row r="1034" spans="1:6" ht="20.399999999999999" hidden="1">
      <c r="B1034" s="425" t="s">
        <v>52</v>
      </c>
      <c r="C1034" s="341" t="s">
        <v>53</v>
      </c>
      <c r="D1034" s="444">
        <v>0</v>
      </c>
    </row>
    <row r="1035" spans="1:6" ht="10.199999999999999" hidden="1">
      <c r="B1035" s="425" t="s">
        <v>54</v>
      </c>
      <c r="C1035" s="341" t="s">
        <v>55</v>
      </c>
      <c r="D1035" s="444">
        <v>0</v>
      </c>
    </row>
    <row r="1036" spans="1:6" ht="20.399999999999999" hidden="1">
      <c r="B1036" s="425" t="s">
        <v>58</v>
      </c>
      <c r="C1036" s="341" t="s">
        <v>59</v>
      </c>
      <c r="D1036" s="444">
        <v>0</v>
      </c>
    </row>
    <row r="1037" spans="1:6" ht="20.399999999999999" hidden="1">
      <c r="B1037" s="425" t="s">
        <v>60</v>
      </c>
      <c r="C1037" s="341" t="s">
        <v>61</v>
      </c>
      <c r="D1037" s="444">
        <v>0</v>
      </c>
    </row>
    <row r="1038" spans="1:6" ht="10.199999999999999" hidden="1">
      <c r="B1038" s="425" t="s">
        <v>62</v>
      </c>
      <c r="C1038" s="341" t="s">
        <v>63</v>
      </c>
      <c r="D1038" s="444">
        <v>0</v>
      </c>
    </row>
    <row r="1039" spans="1:6" ht="10.199999999999999" hidden="1">
      <c r="B1039" s="425" t="s">
        <v>79</v>
      </c>
      <c r="C1039" s="341" t="s">
        <v>80</v>
      </c>
      <c r="D1039" s="444">
        <v>0</v>
      </c>
    </row>
    <row r="1040" spans="1:6" ht="10.199999999999999" hidden="1">
      <c r="B1040" s="425" t="s">
        <v>285</v>
      </c>
      <c r="C1040" s="341" t="s">
        <v>286</v>
      </c>
      <c r="D1040" s="445">
        <v>0</v>
      </c>
    </row>
    <row r="1041" spans="1:5" ht="11.25" hidden="1" customHeight="1">
      <c r="B1041" s="428"/>
      <c r="C1041" s="316" t="s">
        <v>265</v>
      </c>
      <c r="D1041" s="429">
        <f>SUM(D1031:D1040)</f>
        <v>0</v>
      </c>
    </row>
    <row r="1042" spans="1:5" ht="11.25" hidden="1" customHeight="1">
      <c r="B1042" s="430"/>
      <c r="C1042" s="431"/>
      <c r="D1042" s="432"/>
    </row>
    <row r="1043" spans="1:5" ht="11.25" hidden="1" customHeight="1">
      <c r="B1043" s="316"/>
      <c r="C1043" s="462"/>
    </row>
    <row r="1044" spans="1:5" ht="11.25" hidden="1" customHeight="1">
      <c r="B1044" s="316"/>
      <c r="C1044" s="462"/>
    </row>
    <row r="1045" spans="1:5" ht="11.25" hidden="1" customHeight="1">
      <c r="A1045" s="67"/>
      <c r="B1045" s="419"/>
      <c r="C1045" s="420" t="s">
        <v>319</v>
      </c>
      <c r="D1045" s="375" t="s">
        <v>320</v>
      </c>
      <c r="E1045" s="448"/>
    </row>
    <row r="1046" spans="1:5" ht="11.25" hidden="1" customHeight="1">
      <c r="A1046" s="67"/>
      <c r="B1046" s="421"/>
      <c r="C1046" s="422"/>
      <c r="D1046" s="423"/>
      <c r="E1046" s="448"/>
    </row>
    <row r="1047" spans="1:5" ht="11.25" hidden="1" customHeight="1">
      <c r="A1047" s="67"/>
      <c r="B1047" s="439" t="s">
        <v>29</v>
      </c>
      <c r="C1047" s="323" t="s">
        <v>30</v>
      </c>
      <c r="D1047" s="444">
        <v>0</v>
      </c>
      <c r="E1047" s="448"/>
    </row>
    <row r="1048" spans="1:5" ht="11.25" hidden="1" customHeight="1">
      <c r="A1048" s="67"/>
      <c r="B1048" s="439" t="s">
        <v>43</v>
      </c>
      <c r="C1048" s="323" t="s">
        <v>44</v>
      </c>
      <c r="D1048" s="444">
        <v>0</v>
      </c>
      <c r="E1048" s="448"/>
    </row>
    <row r="1049" spans="1:5" ht="11.25" hidden="1" customHeight="1">
      <c r="A1049" s="67"/>
      <c r="B1049" s="439" t="s">
        <v>45</v>
      </c>
      <c r="C1049" s="323" t="s">
        <v>46</v>
      </c>
      <c r="D1049" s="444">
        <v>0</v>
      </c>
      <c r="E1049" s="448"/>
    </row>
    <row r="1050" spans="1:5" ht="20.399999999999999" hidden="1">
      <c r="A1050" s="67"/>
      <c r="B1050" s="425" t="s">
        <v>52</v>
      </c>
      <c r="C1050" s="341" t="s">
        <v>53</v>
      </c>
      <c r="D1050" s="444">
        <v>0</v>
      </c>
      <c r="E1050" s="448"/>
    </row>
    <row r="1051" spans="1:5" ht="10.199999999999999" hidden="1">
      <c r="A1051" s="67"/>
      <c r="B1051" s="425" t="s">
        <v>54</v>
      </c>
      <c r="C1051" s="341" t="s">
        <v>55</v>
      </c>
      <c r="D1051" s="444">
        <v>0</v>
      </c>
      <c r="E1051" s="448"/>
    </row>
    <row r="1052" spans="1:5" ht="20.399999999999999" hidden="1">
      <c r="A1052" s="67"/>
      <c r="B1052" s="425" t="s">
        <v>58</v>
      </c>
      <c r="C1052" s="341" t="s">
        <v>59</v>
      </c>
      <c r="D1052" s="444">
        <v>0</v>
      </c>
      <c r="E1052" s="448"/>
    </row>
    <row r="1053" spans="1:5" ht="20.399999999999999" hidden="1">
      <c r="A1053" s="67"/>
      <c r="B1053" s="425" t="s">
        <v>60</v>
      </c>
      <c r="C1053" s="341" t="s">
        <v>61</v>
      </c>
      <c r="D1053" s="444">
        <v>0</v>
      </c>
      <c r="E1053" s="448"/>
    </row>
    <row r="1054" spans="1:5" ht="11.25" hidden="1" customHeight="1">
      <c r="A1054" s="67"/>
      <c r="B1054" s="425" t="s">
        <v>62</v>
      </c>
      <c r="C1054" s="341" t="s">
        <v>63</v>
      </c>
      <c r="D1054" s="444">
        <v>0</v>
      </c>
      <c r="E1054" s="448"/>
    </row>
    <row r="1055" spans="1:5" ht="11.25" hidden="1" customHeight="1">
      <c r="A1055" s="67"/>
      <c r="B1055" s="425" t="s">
        <v>249</v>
      </c>
      <c r="C1055" s="341" t="s">
        <v>250</v>
      </c>
      <c r="D1055" s="444">
        <v>0</v>
      </c>
      <c r="E1055" s="448"/>
    </row>
    <row r="1056" spans="1:5" ht="11.25" hidden="1" customHeight="1">
      <c r="A1056" s="67"/>
      <c r="B1056" s="425" t="s">
        <v>95</v>
      </c>
      <c r="C1056" s="341" t="s">
        <v>96</v>
      </c>
      <c r="D1056" s="444">
        <v>0</v>
      </c>
      <c r="E1056" s="448"/>
    </row>
    <row r="1057" spans="1:5" ht="11.25" hidden="1" customHeight="1">
      <c r="A1057" s="67"/>
      <c r="B1057" s="425" t="s">
        <v>101</v>
      </c>
      <c r="C1057" s="341" t="s">
        <v>102</v>
      </c>
      <c r="D1057" s="445">
        <v>0</v>
      </c>
      <c r="E1057" s="448"/>
    </row>
    <row r="1058" spans="1:5" ht="11.25" hidden="1" customHeight="1">
      <c r="A1058" s="67"/>
      <c r="B1058" s="425" t="s">
        <v>363</v>
      </c>
      <c r="C1058" s="341" t="s">
        <v>790</v>
      </c>
      <c r="D1058" s="445"/>
      <c r="E1058" s="448"/>
    </row>
    <row r="1059" spans="1:5" ht="11.25" hidden="1" customHeight="1">
      <c r="A1059" s="67"/>
      <c r="B1059" s="425" t="s">
        <v>283</v>
      </c>
      <c r="C1059" s="341" t="s">
        <v>284</v>
      </c>
      <c r="D1059" s="445">
        <v>0</v>
      </c>
      <c r="E1059" s="448"/>
    </row>
    <row r="1060" spans="1:5" ht="11.25" hidden="1" customHeight="1">
      <c r="A1060" s="67"/>
      <c r="B1060" s="439" t="s">
        <v>104</v>
      </c>
      <c r="C1060" s="323" t="s">
        <v>105</v>
      </c>
      <c r="D1060" s="426">
        <v>0</v>
      </c>
      <c r="E1060" s="68"/>
    </row>
    <row r="1061" spans="1:5" ht="11.25" hidden="1" customHeight="1">
      <c r="A1061" s="67"/>
      <c r="B1061" s="686" t="s">
        <v>112</v>
      </c>
      <c r="C1061" s="605" t="s">
        <v>113</v>
      </c>
      <c r="D1061" s="444">
        <v>0</v>
      </c>
      <c r="E1061" s="68"/>
    </row>
    <row r="1062" spans="1:5" ht="11.25" hidden="1" customHeight="1">
      <c r="A1062" s="67"/>
      <c r="B1062" s="686" t="s">
        <v>149</v>
      </c>
      <c r="C1062" s="605" t="s">
        <v>150</v>
      </c>
      <c r="D1062" s="444">
        <v>0</v>
      </c>
      <c r="E1062" s="68"/>
    </row>
    <row r="1063" spans="1:5" ht="11.25" hidden="1" customHeight="1">
      <c r="A1063" s="67"/>
      <c r="B1063" s="686" t="s">
        <v>153</v>
      </c>
      <c r="C1063" s="605" t="s">
        <v>154</v>
      </c>
      <c r="D1063" s="445">
        <v>0</v>
      </c>
      <c r="E1063" s="68"/>
    </row>
    <row r="1064" spans="1:5" ht="11.25" hidden="1" customHeight="1">
      <c r="A1064" s="67"/>
      <c r="B1064" s="428"/>
      <c r="C1064" s="316" t="s">
        <v>265</v>
      </c>
      <c r="D1064" s="429">
        <f>SUM(D1047:D1063)</f>
        <v>0</v>
      </c>
      <c r="E1064" s="453"/>
    </row>
    <row r="1065" spans="1:5" ht="11.25" hidden="1" customHeight="1">
      <c r="A1065" s="67"/>
      <c r="B1065" s="430"/>
      <c r="C1065" s="431"/>
      <c r="D1065" s="432"/>
      <c r="E1065" s="453"/>
    </row>
    <row r="1066" spans="1:5" ht="11.25" hidden="1" customHeight="1">
      <c r="A1066" s="67"/>
      <c r="B1066" s="316"/>
      <c r="C1066" s="374"/>
      <c r="D1066" s="358"/>
      <c r="E1066" s="453"/>
    </row>
    <row r="1067" spans="1:5" ht="11.25" hidden="1" customHeight="1">
      <c r="A1067" s="67"/>
      <c r="B1067" s="316"/>
      <c r="C1067" s="374"/>
      <c r="D1067" s="358"/>
      <c r="E1067" s="453"/>
    </row>
    <row r="1068" spans="1:5" ht="11.25" customHeight="1">
      <c r="A1068" s="67"/>
      <c r="B1068" s="419"/>
      <c r="C1068" s="420" t="s">
        <v>321</v>
      </c>
      <c r="D1068" s="375" t="s">
        <v>322</v>
      </c>
      <c r="E1068" s="453"/>
    </row>
    <row r="1069" spans="1:5" ht="11.25" customHeight="1">
      <c r="A1069" s="67"/>
      <c r="B1069" s="421"/>
      <c r="C1069" s="422"/>
      <c r="D1069" s="423"/>
      <c r="E1069" s="453"/>
    </row>
    <row r="1070" spans="1:5" ht="11.25" hidden="1" customHeight="1">
      <c r="A1070" s="67"/>
      <c r="B1070" s="439" t="s">
        <v>29</v>
      </c>
      <c r="C1070" s="323" t="s">
        <v>30</v>
      </c>
      <c r="D1070" s="444">
        <v>0</v>
      </c>
      <c r="E1070" s="453"/>
    </row>
    <row r="1071" spans="1:5" ht="11.25" hidden="1" customHeight="1">
      <c r="A1071" s="67"/>
      <c r="B1071" s="439" t="s">
        <v>43</v>
      </c>
      <c r="C1071" s="323" t="s">
        <v>44</v>
      </c>
      <c r="D1071" s="444">
        <v>0</v>
      </c>
      <c r="E1071" s="453"/>
    </row>
    <row r="1072" spans="1:5" ht="11.25" hidden="1" customHeight="1">
      <c r="A1072" s="67"/>
      <c r="B1072" s="439" t="s">
        <v>45</v>
      </c>
      <c r="C1072" s="323" t="s">
        <v>46</v>
      </c>
      <c r="D1072" s="444">
        <v>0</v>
      </c>
      <c r="E1072" s="453"/>
    </row>
    <row r="1073" spans="1:5" ht="20.399999999999999" hidden="1">
      <c r="A1073" s="67"/>
      <c r="B1073" s="425" t="s">
        <v>52</v>
      </c>
      <c r="C1073" s="341" t="s">
        <v>53</v>
      </c>
      <c r="D1073" s="444">
        <v>0</v>
      </c>
      <c r="E1073" s="453"/>
    </row>
    <row r="1074" spans="1:5" ht="11.4" hidden="1">
      <c r="A1074" s="67"/>
      <c r="B1074" s="425" t="s">
        <v>54</v>
      </c>
      <c r="C1074" s="341" t="s">
        <v>55</v>
      </c>
      <c r="D1074" s="444">
        <v>0</v>
      </c>
      <c r="E1074" s="453"/>
    </row>
    <row r="1075" spans="1:5" ht="20.399999999999999" hidden="1">
      <c r="A1075" s="67"/>
      <c r="B1075" s="425" t="s">
        <v>58</v>
      </c>
      <c r="C1075" s="341" t="s">
        <v>59</v>
      </c>
      <c r="D1075" s="444">
        <v>0</v>
      </c>
      <c r="E1075" s="453"/>
    </row>
    <row r="1076" spans="1:5" ht="20.399999999999999" hidden="1">
      <c r="A1076" s="67"/>
      <c r="B1076" s="425" t="s">
        <v>60</v>
      </c>
      <c r="C1076" s="341" t="s">
        <v>61</v>
      </c>
      <c r="D1076" s="444">
        <v>0</v>
      </c>
      <c r="E1076" s="453"/>
    </row>
    <row r="1077" spans="1:5" ht="11.25" hidden="1" customHeight="1">
      <c r="A1077" s="67"/>
      <c r="B1077" s="425" t="s">
        <v>62</v>
      </c>
      <c r="C1077" s="341" t="s">
        <v>63</v>
      </c>
      <c r="D1077" s="444">
        <v>0</v>
      </c>
      <c r="E1077" s="453"/>
    </row>
    <row r="1078" spans="1:5" ht="11.25" hidden="1" customHeight="1">
      <c r="A1078" s="67"/>
      <c r="B1078" s="439" t="s">
        <v>70</v>
      </c>
      <c r="C1078" s="323" t="s">
        <v>71</v>
      </c>
      <c r="D1078" s="426">
        <v>0</v>
      </c>
      <c r="E1078" s="453"/>
    </row>
    <row r="1079" spans="1:5" ht="11.25" hidden="1" customHeight="1">
      <c r="A1079" s="67"/>
      <c r="B1079" s="439" t="s">
        <v>81</v>
      </c>
      <c r="C1079" s="323" t="s">
        <v>82</v>
      </c>
      <c r="D1079" s="426">
        <v>0</v>
      </c>
      <c r="E1079" s="453"/>
    </row>
    <row r="1080" spans="1:5" ht="11.25" hidden="1" customHeight="1">
      <c r="A1080" s="67"/>
      <c r="B1080" s="449" t="s">
        <v>97</v>
      </c>
      <c r="C1080" s="323" t="s">
        <v>98</v>
      </c>
      <c r="D1080" s="427"/>
      <c r="E1080" s="453"/>
    </row>
    <row r="1081" spans="1:5" ht="11.25" hidden="1" customHeight="1">
      <c r="A1081" s="67"/>
      <c r="B1081" s="439" t="s">
        <v>101</v>
      </c>
      <c r="C1081" s="323" t="s">
        <v>102</v>
      </c>
      <c r="D1081" s="426">
        <v>0</v>
      </c>
      <c r="E1081" s="453"/>
    </row>
    <row r="1082" spans="1:5" ht="11.25" hidden="1" customHeight="1">
      <c r="A1082" s="67"/>
      <c r="B1082" s="439" t="s">
        <v>363</v>
      </c>
      <c r="C1082" s="323" t="s">
        <v>790</v>
      </c>
      <c r="D1082" s="426"/>
      <c r="E1082" s="453"/>
    </row>
    <row r="1083" spans="1:5" ht="11.25" hidden="1" customHeight="1">
      <c r="A1083" s="67"/>
      <c r="B1083" s="439" t="s">
        <v>283</v>
      </c>
      <c r="C1083" s="323" t="s">
        <v>284</v>
      </c>
      <c r="D1083" s="427">
        <v>0</v>
      </c>
      <c r="E1083" s="453"/>
    </row>
    <row r="1084" spans="1:5" ht="11.25" hidden="1" customHeight="1">
      <c r="A1084" s="67"/>
      <c r="B1084" s="439" t="s">
        <v>285</v>
      </c>
      <c r="C1084" s="323" t="s">
        <v>286</v>
      </c>
      <c r="D1084" s="426">
        <v>0</v>
      </c>
      <c r="E1084" s="453"/>
    </row>
    <row r="1085" spans="1:5" ht="11.25" customHeight="1">
      <c r="A1085" s="67"/>
      <c r="B1085" s="439" t="s">
        <v>153</v>
      </c>
      <c r="C1085" s="323" t="s">
        <v>154</v>
      </c>
      <c r="D1085" s="426">
        <v>-300000</v>
      </c>
      <c r="E1085" s="453"/>
    </row>
    <row r="1086" spans="1:5" ht="11.25" customHeight="1">
      <c r="A1086" s="67"/>
      <c r="B1086" s="439" t="s">
        <v>291</v>
      </c>
      <c r="C1086" s="323" t="s">
        <v>315</v>
      </c>
      <c r="D1086" s="443">
        <v>-2885000</v>
      </c>
      <c r="E1086" s="453"/>
    </row>
    <row r="1087" spans="1:5" ht="11.25" hidden="1" customHeight="1">
      <c r="A1087" s="67"/>
      <c r="B1087" s="439" t="s">
        <v>167</v>
      </c>
      <c r="C1087" s="323" t="s">
        <v>168</v>
      </c>
      <c r="D1087" s="427">
        <v>0</v>
      </c>
      <c r="E1087" s="453"/>
    </row>
    <row r="1088" spans="1:5" ht="11.25" customHeight="1">
      <c r="A1088" s="67"/>
      <c r="B1088" s="428"/>
      <c r="C1088" s="316" t="s">
        <v>265</v>
      </c>
      <c r="D1088" s="429">
        <f>SUM(D1070:D1087)</f>
        <v>-3185000</v>
      </c>
      <c r="E1088" s="453"/>
    </row>
    <row r="1089" spans="1:5" ht="11.25" customHeight="1">
      <c r="A1089" s="67"/>
      <c r="B1089" s="430"/>
      <c r="C1089" s="431"/>
      <c r="D1089" s="432"/>
      <c r="E1089" s="453"/>
    </row>
    <row r="1090" spans="1:5" ht="11.25" customHeight="1">
      <c r="A1090" s="67"/>
      <c r="B1090" s="356"/>
      <c r="C1090" s="440"/>
      <c r="D1090" s="358"/>
      <c r="E1090" s="372"/>
    </row>
    <row r="1091" spans="1:5" ht="11.25" customHeight="1">
      <c r="A1091" s="67"/>
      <c r="B1091" s="316"/>
      <c r="C1091" s="374"/>
      <c r="D1091" s="358"/>
      <c r="E1091" s="372"/>
    </row>
    <row r="1092" spans="1:5" ht="11.25" customHeight="1">
      <c r="A1092" s="67"/>
      <c r="B1092" s="419"/>
      <c r="C1092" s="420" t="s">
        <v>323</v>
      </c>
      <c r="D1092" s="375" t="s">
        <v>324</v>
      </c>
      <c r="E1092" s="372"/>
    </row>
    <row r="1093" spans="1:5" ht="11.25" customHeight="1">
      <c r="A1093" s="67"/>
      <c r="B1093" s="421"/>
      <c r="C1093" s="422"/>
      <c r="D1093" s="423"/>
      <c r="E1093" s="372"/>
    </row>
    <row r="1094" spans="1:5" ht="11.25" hidden="1" customHeight="1">
      <c r="A1094" s="67"/>
      <c r="B1094" s="449" t="s">
        <v>97</v>
      </c>
      <c r="C1094" s="323" t="s">
        <v>98</v>
      </c>
      <c r="D1094" s="454">
        <v>0</v>
      </c>
      <c r="E1094" s="372"/>
    </row>
    <row r="1095" spans="1:5" ht="11.25" customHeight="1">
      <c r="A1095" s="67"/>
      <c r="B1095" s="449" t="s">
        <v>363</v>
      </c>
      <c r="C1095" s="323" t="s">
        <v>790</v>
      </c>
      <c r="D1095" s="454">
        <v>-284908</v>
      </c>
      <c r="E1095" s="372"/>
    </row>
    <row r="1096" spans="1:5" ht="11.25" hidden="1" customHeight="1">
      <c r="A1096" s="67"/>
      <c r="B1096" s="439" t="s">
        <v>167</v>
      </c>
      <c r="C1096" s="323" t="s">
        <v>168</v>
      </c>
      <c r="D1096" s="444">
        <v>0</v>
      </c>
      <c r="E1096" s="372"/>
    </row>
    <row r="1097" spans="1:5" ht="12" hidden="1">
      <c r="A1097" s="67"/>
      <c r="B1097" s="439" t="s">
        <v>195</v>
      </c>
      <c r="C1097" s="323" t="s">
        <v>196</v>
      </c>
      <c r="D1097" s="445">
        <v>0</v>
      </c>
      <c r="E1097" s="372"/>
    </row>
    <row r="1098" spans="1:5" ht="12" hidden="1">
      <c r="A1098" s="67"/>
      <c r="B1098" s="439" t="s">
        <v>197</v>
      </c>
      <c r="C1098" s="323" t="s">
        <v>198</v>
      </c>
      <c r="D1098" s="445">
        <v>0</v>
      </c>
      <c r="E1098" s="372"/>
    </row>
    <row r="1099" spans="1:5" ht="11.25" customHeight="1">
      <c r="A1099" s="67"/>
      <c r="B1099" s="428"/>
      <c r="C1099" s="316" t="s">
        <v>265</v>
      </c>
      <c r="D1099" s="429">
        <f>SUM(D1094:D1098)</f>
        <v>-284908</v>
      </c>
      <c r="E1099" s="372"/>
    </row>
    <row r="1100" spans="1:5" ht="11.25" customHeight="1">
      <c r="A1100" s="67"/>
      <c r="B1100" s="430"/>
      <c r="C1100" s="431"/>
      <c r="D1100" s="432"/>
      <c r="E1100" s="372"/>
    </row>
    <row r="1101" spans="1:5" ht="11.25" customHeight="1">
      <c r="A1101" s="67"/>
      <c r="B1101" s="316"/>
      <c r="C1101" s="374"/>
      <c r="D1101" s="358"/>
      <c r="E1101" s="372"/>
    </row>
    <row r="1102" spans="1:5" ht="11.25" customHeight="1">
      <c r="A1102" s="67"/>
      <c r="B1102" s="316"/>
      <c r="C1102" s="374"/>
      <c r="D1102" s="358"/>
      <c r="E1102" s="372"/>
    </row>
    <row r="1103" spans="1:5" ht="11.25" customHeight="1">
      <c r="A1103" s="67"/>
      <c r="B1103" s="419"/>
      <c r="C1103" s="420" t="s">
        <v>832</v>
      </c>
      <c r="D1103" s="375" t="s">
        <v>833</v>
      </c>
      <c r="E1103" s="372"/>
    </row>
    <row r="1104" spans="1:5" ht="11.25" customHeight="1">
      <c r="A1104" s="67"/>
      <c r="B1104" s="421"/>
      <c r="C1104" s="422"/>
      <c r="D1104" s="423"/>
      <c r="E1104" s="372"/>
    </row>
    <row r="1105" spans="1:6" ht="11.25" customHeight="1">
      <c r="A1105" s="67"/>
      <c r="B1105" s="449" t="s">
        <v>363</v>
      </c>
      <c r="C1105" s="323" t="s">
        <v>790</v>
      </c>
      <c r="D1105" s="454">
        <v>-10000000</v>
      </c>
      <c r="E1105" s="372"/>
    </row>
    <row r="1106" spans="1:6" ht="11.25" customHeight="1">
      <c r="A1106" s="67"/>
      <c r="B1106" s="428"/>
      <c r="C1106" s="316" t="s">
        <v>265</v>
      </c>
      <c r="D1106" s="429">
        <f>SUM(D1105:D1105)</f>
        <v>-10000000</v>
      </c>
      <c r="E1106" s="372"/>
    </row>
    <row r="1107" spans="1:6" ht="11.25" customHeight="1">
      <c r="A1107" s="67"/>
      <c r="B1107" s="430"/>
      <c r="C1107" s="431"/>
      <c r="D1107" s="432"/>
      <c r="E1107" s="372"/>
    </row>
    <row r="1108" spans="1:6" ht="11.25" hidden="1" customHeight="1">
      <c r="A1108" s="67"/>
      <c r="B1108" s="316"/>
      <c r="C1108" s="374"/>
      <c r="D1108" s="358"/>
      <c r="E1108" s="372"/>
    </row>
    <row r="1109" spans="1:6" ht="11.25" hidden="1" customHeight="1">
      <c r="A1109" s="67"/>
      <c r="B1109" s="316"/>
      <c r="C1109" s="374"/>
      <c r="D1109" s="358"/>
      <c r="E1109" s="372"/>
    </row>
    <row r="1110" spans="1:6" ht="11.25" hidden="1" customHeight="1">
      <c r="A1110" s="67"/>
      <c r="B1110" s="419"/>
      <c r="C1110" s="420" t="s">
        <v>325</v>
      </c>
      <c r="D1110" s="375" t="s">
        <v>326</v>
      </c>
      <c r="E1110" s="372"/>
    </row>
    <row r="1111" spans="1:6" ht="11.25" hidden="1" customHeight="1">
      <c r="A1111" s="67"/>
      <c r="B1111" s="421"/>
      <c r="C1111" s="422"/>
      <c r="D1111" s="423"/>
      <c r="E1111" s="372"/>
    </row>
    <row r="1112" spans="1:6" ht="11.25" hidden="1" customHeight="1">
      <c r="A1112" s="67"/>
      <c r="B1112" s="439" t="s">
        <v>29</v>
      </c>
      <c r="C1112" s="323" t="s">
        <v>30</v>
      </c>
      <c r="D1112" s="444"/>
      <c r="E1112" s="372"/>
      <c r="F1112" s="333"/>
    </row>
    <row r="1113" spans="1:6" ht="11.25" hidden="1" customHeight="1">
      <c r="A1113" s="67"/>
      <c r="B1113" s="439" t="s">
        <v>43</v>
      </c>
      <c r="C1113" s="323" t="s">
        <v>44</v>
      </c>
      <c r="D1113" s="444">
        <v>0</v>
      </c>
      <c r="E1113" s="372"/>
    </row>
    <row r="1114" spans="1:6" ht="11.25" hidden="1" customHeight="1">
      <c r="A1114" s="67"/>
      <c r="B1114" s="439" t="s">
        <v>45</v>
      </c>
      <c r="C1114" s="323" t="s">
        <v>46</v>
      </c>
      <c r="D1114" s="444">
        <v>0</v>
      </c>
      <c r="E1114" s="372"/>
    </row>
    <row r="1115" spans="1:6" ht="11.25" hidden="1" customHeight="1">
      <c r="A1115" s="67"/>
      <c r="B1115" s="439" t="s">
        <v>47</v>
      </c>
      <c r="C1115" s="323" t="s">
        <v>48</v>
      </c>
      <c r="D1115" s="444">
        <v>0</v>
      </c>
      <c r="E1115" s="372"/>
    </row>
    <row r="1116" spans="1:6" ht="20.399999999999999" hidden="1">
      <c r="A1116" s="67"/>
      <c r="B1116" s="425" t="s">
        <v>52</v>
      </c>
      <c r="C1116" s="341" t="s">
        <v>53</v>
      </c>
      <c r="D1116" s="444">
        <f>+(D1112+D1113+D1115)*9.25%</f>
        <v>0</v>
      </c>
      <c r="E1116" s="372"/>
    </row>
    <row r="1117" spans="1:6" ht="12" hidden="1">
      <c r="A1117" s="67"/>
      <c r="B1117" s="425" t="s">
        <v>54</v>
      </c>
      <c r="C1117" s="341" t="s">
        <v>55</v>
      </c>
      <c r="D1117" s="444">
        <f>+(D1112+D1113+D1115)*0.5%</f>
        <v>0</v>
      </c>
      <c r="E1117" s="372"/>
    </row>
    <row r="1118" spans="1:6" ht="20.399999999999999" hidden="1">
      <c r="A1118" s="67"/>
      <c r="B1118" s="425" t="s">
        <v>58</v>
      </c>
      <c r="C1118" s="341" t="s">
        <v>59</v>
      </c>
      <c r="D1118" s="444">
        <f>+(D1112+D1113+D1115)*5.42%</f>
        <v>0</v>
      </c>
      <c r="E1118" s="372"/>
    </row>
    <row r="1119" spans="1:6" ht="20.399999999999999" hidden="1">
      <c r="A1119" s="67"/>
      <c r="B1119" s="425" t="s">
        <v>60</v>
      </c>
      <c r="C1119" s="341" t="s">
        <v>61</v>
      </c>
      <c r="D1119" s="444">
        <f>+(D1112+D1113+D1115)*3%</f>
        <v>0</v>
      </c>
      <c r="E1119" s="372"/>
    </row>
    <row r="1120" spans="1:6" ht="11.25" hidden="1" customHeight="1">
      <c r="A1120" s="67"/>
      <c r="B1120" s="425" t="s">
        <v>62</v>
      </c>
      <c r="C1120" s="341" t="s">
        <v>63</v>
      </c>
      <c r="D1120" s="445">
        <f>+(D1112+D1113+D1115)*1.5%</f>
        <v>0</v>
      </c>
      <c r="E1120" s="372"/>
    </row>
    <row r="1121" spans="1:5" ht="11.25" hidden="1" customHeight="1">
      <c r="A1121" s="67"/>
      <c r="B1121" s="439" t="s">
        <v>70</v>
      </c>
      <c r="C1121" s="323" t="s">
        <v>71</v>
      </c>
      <c r="D1121" s="426">
        <v>0</v>
      </c>
      <c r="E1121" s="372"/>
    </row>
    <row r="1122" spans="1:5" ht="11.25" hidden="1" customHeight="1">
      <c r="A1122" s="67"/>
      <c r="B1122" s="439" t="s">
        <v>81</v>
      </c>
      <c r="C1122" s="323" t="s">
        <v>82</v>
      </c>
      <c r="D1122" s="426">
        <v>0</v>
      </c>
      <c r="E1122" s="372"/>
    </row>
    <row r="1123" spans="1:5" ht="11.25" hidden="1" customHeight="1">
      <c r="A1123" s="67"/>
      <c r="B1123" s="439" t="s">
        <v>101</v>
      </c>
      <c r="C1123" s="323" t="s">
        <v>102</v>
      </c>
      <c r="D1123" s="426">
        <v>0</v>
      </c>
      <c r="E1123" s="372"/>
    </row>
    <row r="1124" spans="1:5" ht="11.25" hidden="1" customHeight="1">
      <c r="A1124" s="67"/>
      <c r="B1124" s="439" t="s">
        <v>283</v>
      </c>
      <c r="C1124" s="323" t="s">
        <v>284</v>
      </c>
      <c r="D1124" s="426">
        <v>0</v>
      </c>
      <c r="E1124" s="372"/>
    </row>
    <row r="1125" spans="1:5" ht="11.25" hidden="1" customHeight="1">
      <c r="A1125" s="67"/>
      <c r="B1125" s="439" t="s">
        <v>285</v>
      </c>
      <c r="C1125" s="323" t="s">
        <v>286</v>
      </c>
      <c r="D1125" s="427">
        <v>0</v>
      </c>
      <c r="E1125" s="372"/>
    </row>
    <row r="1126" spans="1:5" ht="11.25" hidden="1" customHeight="1">
      <c r="A1126" s="67"/>
      <c r="B1126" s="90" t="s">
        <v>195</v>
      </c>
      <c r="C1126" s="323" t="s">
        <v>196</v>
      </c>
      <c r="D1126" s="427">
        <v>0</v>
      </c>
      <c r="E1126" s="372"/>
    </row>
    <row r="1127" spans="1:5" ht="11.25" hidden="1" customHeight="1">
      <c r="A1127" s="67"/>
      <c r="B1127" s="428"/>
      <c r="C1127" s="316" t="s">
        <v>265</v>
      </c>
      <c r="D1127" s="429">
        <f>SUM(D1112:D1126)</f>
        <v>0</v>
      </c>
      <c r="E1127" s="372"/>
    </row>
    <row r="1128" spans="1:5" ht="11.25" hidden="1" customHeight="1">
      <c r="A1128" s="67"/>
      <c r="B1128" s="430"/>
      <c r="C1128" s="431"/>
      <c r="D1128" s="432"/>
      <c r="E1128" s="372"/>
    </row>
    <row r="1129" spans="1:5" ht="11.25" customHeight="1">
      <c r="A1129" s="67"/>
      <c r="B1129" s="316"/>
      <c r="C1129" s="374"/>
      <c r="D1129" s="358"/>
      <c r="E1129" s="372"/>
    </row>
    <row r="1130" spans="1:5" ht="11.25" customHeight="1">
      <c r="A1130" s="67"/>
      <c r="B1130" s="316"/>
      <c r="C1130" s="374"/>
      <c r="D1130" s="358"/>
      <c r="E1130" s="372"/>
    </row>
    <row r="1131" spans="1:5" ht="11.25" customHeight="1">
      <c r="A1131" s="67"/>
      <c r="B1131" s="316"/>
      <c r="C1131" s="374"/>
      <c r="D1131" s="358"/>
      <c r="E1131" s="372"/>
    </row>
    <row r="1132" spans="1:5" ht="11.25" customHeight="1">
      <c r="A1132" s="67"/>
      <c r="B1132" s="316"/>
      <c r="C1132" s="374"/>
      <c r="D1132" s="358"/>
      <c r="E1132" s="372"/>
    </row>
    <row r="1133" spans="1:5" ht="11.25" customHeight="1">
      <c r="A1133" s="67"/>
      <c r="B1133" s="316"/>
      <c r="C1133" s="374"/>
      <c r="D1133" s="358"/>
      <c r="E1133" s="372"/>
    </row>
    <row r="1134" spans="1:5" ht="11.25" hidden="1" customHeight="1">
      <c r="B1134" s="596" t="s">
        <v>327</v>
      </c>
      <c r="D1134" s="597" t="s">
        <v>328</v>
      </c>
      <c r="E1134" s="375" t="s">
        <v>329</v>
      </c>
    </row>
    <row r="1135" spans="1:5" ht="11.25" hidden="1" customHeight="1">
      <c r="B1135" s="316"/>
      <c r="C1135" s="462"/>
    </row>
    <row r="1136" spans="1:5" ht="11.25" hidden="1" customHeight="1">
      <c r="A1136" s="800" t="s">
        <v>19</v>
      </c>
      <c r="B1136" s="801"/>
      <c r="C1136" s="804" t="s">
        <v>20</v>
      </c>
      <c r="D1136" s="811" t="s">
        <v>21</v>
      </c>
      <c r="E1136" s="795" t="s">
        <v>22</v>
      </c>
    </row>
    <row r="1137" spans="1:5" ht="11.25" hidden="1" customHeight="1">
      <c r="A1137" s="802"/>
      <c r="B1137" s="803"/>
      <c r="C1137" s="805"/>
      <c r="D1137" s="811"/>
      <c r="E1137" s="795"/>
    </row>
    <row r="1138" spans="1:5" ht="11.25" hidden="1" customHeight="1">
      <c r="A1138" s="626"/>
      <c r="B1138" s="626"/>
      <c r="C1138" s="393"/>
      <c r="D1138" s="566"/>
      <c r="E1138" s="651"/>
    </row>
    <row r="1139" spans="1:5" ht="13.2" hidden="1" customHeight="1">
      <c r="A1139" s="568" t="s">
        <v>23</v>
      </c>
      <c r="B1139" s="289" t="s">
        <v>24</v>
      </c>
      <c r="C1139" s="322" t="s">
        <v>25</v>
      </c>
      <c r="D1139" s="89">
        <f>+D1141+D1144+D1148+D1152</f>
        <v>0</v>
      </c>
      <c r="E1139" s="569" t="e">
        <f>+D1139/$D$1213</f>
        <v>#DIV/0!</v>
      </c>
    </row>
    <row r="1140" spans="1:5" ht="11.25" hidden="1" customHeight="1">
      <c r="A1140" s="568"/>
      <c r="B1140" s="289"/>
      <c r="C1140" s="325"/>
      <c r="D1140" s="89"/>
      <c r="E1140" s="569"/>
    </row>
    <row r="1141" spans="1:5" ht="11.25" hidden="1" customHeight="1">
      <c r="A1141" s="570" t="s">
        <v>26</v>
      </c>
      <c r="B1141" s="299" t="s">
        <v>27</v>
      </c>
      <c r="C1141" s="328" t="s">
        <v>28</v>
      </c>
      <c r="D1141" s="571">
        <f>SUM(D1142:D1142)</f>
        <v>0</v>
      </c>
      <c r="E1141" s="569" t="e">
        <f>+D1141/$D$1213</f>
        <v>#DIV/0!</v>
      </c>
    </row>
    <row r="1142" spans="1:5" ht="11.25" hidden="1" customHeight="1">
      <c r="A1142" s="530" t="s">
        <v>26</v>
      </c>
      <c r="B1142" s="90" t="s">
        <v>29</v>
      </c>
      <c r="C1142" s="323" t="s">
        <v>30</v>
      </c>
      <c r="D1142" s="81">
        <v>0</v>
      </c>
      <c r="E1142" s="572" t="e">
        <f>+D1142/$D$1213</f>
        <v>#DIV/0!</v>
      </c>
    </row>
    <row r="1143" spans="1:5" ht="11.25" hidden="1" customHeight="1">
      <c r="A1143" s="530"/>
      <c r="B1143" s="90"/>
      <c r="D1143" s="81"/>
      <c r="E1143" s="572"/>
    </row>
    <row r="1144" spans="1:5" ht="11.25" hidden="1" customHeight="1">
      <c r="A1144" s="570" t="s">
        <v>26</v>
      </c>
      <c r="B1144" s="299" t="s">
        <v>41</v>
      </c>
      <c r="C1144" s="328" t="s">
        <v>42</v>
      </c>
      <c r="D1144" s="571">
        <f>SUM(D1145:D1146)</f>
        <v>0</v>
      </c>
      <c r="E1144" s="569" t="e">
        <f>+D1144/$D$1213</f>
        <v>#DIV/0!</v>
      </c>
    </row>
    <row r="1145" spans="1:5" ht="11.25" hidden="1" customHeight="1">
      <c r="A1145" s="530" t="s">
        <v>26</v>
      </c>
      <c r="B1145" s="90" t="s">
        <v>43</v>
      </c>
      <c r="C1145" s="323" t="s">
        <v>44</v>
      </c>
      <c r="D1145" s="81">
        <v>0</v>
      </c>
      <c r="E1145" s="572" t="e">
        <f>+D1145/$D$1213</f>
        <v>#DIV/0!</v>
      </c>
    </row>
    <row r="1146" spans="1:5" ht="11.25" hidden="1" customHeight="1">
      <c r="A1146" s="530" t="s">
        <v>26</v>
      </c>
      <c r="B1146" s="90" t="s">
        <v>45</v>
      </c>
      <c r="C1146" s="323" t="s">
        <v>46</v>
      </c>
      <c r="D1146" s="602">
        <v>0</v>
      </c>
      <c r="E1146" s="572" t="e">
        <f>+D1146/$D$1213</f>
        <v>#DIV/0!</v>
      </c>
    </row>
    <row r="1147" spans="1:5" ht="11.25" hidden="1" customHeight="1">
      <c r="A1147" s="530"/>
      <c r="B1147" s="90"/>
      <c r="D1147" s="81"/>
      <c r="E1147" s="569"/>
    </row>
    <row r="1148" spans="1:5" ht="20.399999999999999" hidden="1">
      <c r="A1148" s="533" t="s">
        <v>49</v>
      </c>
      <c r="B1148" s="574" t="s">
        <v>50</v>
      </c>
      <c r="C1148" s="337" t="s">
        <v>51</v>
      </c>
      <c r="D1148" s="610">
        <f>SUM(D1149:D1150)</f>
        <v>0</v>
      </c>
      <c r="E1148" s="569" t="e">
        <f>+D1148/$D$1213</f>
        <v>#DIV/0!</v>
      </c>
    </row>
    <row r="1149" spans="1:5" ht="20.399999999999999" hidden="1">
      <c r="A1149" s="284" t="s">
        <v>49</v>
      </c>
      <c r="B1149" s="282" t="s">
        <v>52</v>
      </c>
      <c r="C1149" s="341" t="s">
        <v>53</v>
      </c>
      <c r="D1149" s="613">
        <v>0</v>
      </c>
      <c r="E1149" s="572" t="e">
        <f>+D1149/$D$1213</f>
        <v>#DIV/0!</v>
      </c>
    </row>
    <row r="1150" spans="1:5" ht="10.199999999999999" hidden="1">
      <c r="A1150" s="284" t="s">
        <v>49</v>
      </c>
      <c r="B1150" s="282" t="s">
        <v>54</v>
      </c>
      <c r="C1150" s="341" t="s">
        <v>55</v>
      </c>
      <c r="D1150" s="613">
        <v>0</v>
      </c>
      <c r="E1150" s="572" t="e">
        <f>+D1150/$D$1213</f>
        <v>#DIV/0!</v>
      </c>
    </row>
    <row r="1151" spans="1:5" ht="11.25" hidden="1" customHeight="1">
      <c r="A1151" s="293"/>
      <c r="B1151" s="282"/>
      <c r="C1151" s="344"/>
      <c r="D1151" s="613"/>
      <c r="E1151" s="606"/>
    </row>
    <row r="1152" spans="1:5" ht="20.399999999999999" hidden="1">
      <c r="A1152" s="533" t="s">
        <v>49</v>
      </c>
      <c r="B1152" s="574" t="s">
        <v>56</v>
      </c>
      <c r="C1152" s="337" t="s">
        <v>57</v>
      </c>
      <c r="D1152" s="610">
        <f>SUM(D1153:D1155)</f>
        <v>0</v>
      </c>
      <c r="E1152" s="569" t="e">
        <f>+D1152/$D$1213</f>
        <v>#DIV/0!</v>
      </c>
    </row>
    <row r="1153" spans="1:5" ht="20.399999999999999" hidden="1">
      <c r="A1153" s="284" t="s">
        <v>49</v>
      </c>
      <c r="B1153" s="282" t="s">
        <v>58</v>
      </c>
      <c r="C1153" s="341" t="s">
        <v>59</v>
      </c>
      <c r="D1153" s="613">
        <v>0</v>
      </c>
      <c r="E1153" s="572" t="e">
        <f>+D1153/$D$1213</f>
        <v>#DIV/0!</v>
      </c>
    </row>
    <row r="1154" spans="1:5" ht="20.399999999999999" hidden="1">
      <c r="A1154" s="525" t="s">
        <v>49</v>
      </c>
      <c r="B1154" s="425" t="s">
        <v>60</v>
      </c>
      <c r="C1154" s="292" t="s">
        <v>61</v>
      </c>
      <c r="D1154" s="613">
        <v>0</v>
      </c>
      <c r="E1154" s="572" t="e">
        <f>+D1154/$D$1213</f>
        <v>#DIV/0!</v>
      </c>
    </row>
    <row r="1155" spans="1:5" ht="11.25" hidden="1" customHeight="1">
      <c r="A1155" s="525" t="s">
        <v>49</v>
      </c>
      <c r="B1155" s="425" t="s">
        <v>62</v>
      </c>
      <c r="C1155" s="292" t="s">
        <v>63</v>
      </c>
      <c r="D1155" s="613">
        <v>0</v>
      </c>
      <c r="E1155" s="572" t="e">
        <f>+D1155/$D$1213</f>
        <v>#DIV/0!</v>
      </c>
    </row>
    <row r="1156" spans="1:5" ht="11.25" hidden="1" customHeight="1">
      <c r="A1156" s="635"/>
      <c r="B1156" s="635"/>
      <c r="C1156" s="86"/>
      <c r="D1156" s="652"/>
      <c r="E1156" s="651"/>
    </row>
    <row r="1157" spans="1:5" ht="11.25" hidden="1" customHeight="1">
      <c r="A1157" s="568"/>
      <c r="B1157" s="289"/>
      <c r="C1157" s="361"/>
      <c r="D1157" s="652"/>
      <c r="E1157" s="669"/>
    </row>
    <row r="1158" spans="1:5" ht="11.25" hidden="1" customHeight="1">
      <c r="A1158" s="635" t="s">
        <v>64</v>
      </c>
      <c r="B1158" s="289">
        <v>1</v>
      </c>
      <c r="C1158" s="456" t="s">
        <v>65</v>
      </c>
      <c r="D1158" s="89">
        <f>+D1164+D1176+D1168+D1173+D1160</f>
        <v>0</v>
      </c>
      <c r="E1158" s="651" t="e">
        <f>+D1158/$D$1213</f>
        <v>#DIV/0!</v>
      </c>
    </row>
    <row r="1159" spans="1:5" ht="11.25" hidden="1" customHeight="1">
      <c r="A1159" s="635"/>
      <c r="B1159" s="289"/>
      <c r="C1159" s="456"/>
      <c r="D1159" s="652"/>
      <c r="E1159" s="651"/>
    </row>
    <row r="1160" spans="1:5" ht="11.25" hidden="1" customHeight="1">
      <c r="A1160" s="533" t="s">
        <v>64</v>
      </c>
      <c r="B1160" s="574" t="s">
        <v>66</v>
      </c>
      <c r="C1160" s="337" t="s">
        <v>67</v>
      </c>
      <c r="D1160" s="571">
        <f>+D1162+D1161</f>
        <v>0</v>
      </c>
      <c r="E1160" s="651" t="e">
        <f>+D1160/$D$1213</f>
        <v>#DIV/0!</v>
      </c>
    </row>
    <row r="1161" spans="1:5" ht="11.25" hidden="1" customHeight="1">
      <c r="A1161" s="284" t="s">
        <v>64</v>
      </c>
      <c r="B1161" s="282" t="s">
        <v>70</v>
      </c>
      <c r="C1161" s="341" t="s">
        <v>71</v>
      </c>
      <c r="D1161" s="81">
        <v>0</v>
      </c>
      <c r="E1161" s="669" t="e">
        <f>+D1161/$D$1213</f>
        <v>#DIV/0!</v>
      </c>
    </row>
    <row r="1162" spans="1:5" ht="11.25" hidden="1" customHeight="1">
      <c r="A1162" s="284" t="s">
        <v>64</v>
      </c>
      <c r="B1162" s="282" t="s">
        <v>330</v>
      </c>
      <c r="C1162" s="341" t="s">
        <v>331</v>
      </c>
      <c r="D1162" s="81">
        <v>0</v>
      </c>
      <c r="E1162" s="669" t="e">
        <f>+D1162/$D$1213</f>
        <v>#DIV/0!</v>
      </c>
    </row>
    <row r="1163" spans="1:5" ht="11.25" hidden="1" customHeight="1">
      <c r="A1163" s="635"/>
      <c r="B1163" s="289"/>
      <c r="C1163" s="456"/>
      <c r="D1163" s="652"/>
      <c r="E1163" s="669"/>
    </row>
    <row r="1164" spans="1:5" ht="11.25" hidden="1" customHeight="1">
      <c r="A1164" s="278" t="s">
        <v>64</v>
      </c>
      <c r="B1164" s="299" t="s">
        <v>72</v>
      </c>
      <c r="C1164" s="654" t="s">
        <v>73</v>
      </c>
      <c r="D1164" s="571">
        <f>SUM(D1165:D1166)</f>
        <v>0</v>
      </c>
      <c r="E1164" s="651" t="e">
        <f>+D1164/$D$1213</f>
        <v>#DIV/0!</v>
      </c>
    </row>
    <row r="1165" spans="1:5" ht="11.25" hidden="1" customHeight="1">
      <c r="A1165" s="80" t="s">
        <v>64</v>
      </c>
      <c r="B1165" s="90" t="s">
        <v>74</v>
      </c>
      <c r="C1165" s="68" t="s">
        <v>75</v>
      </c>
      <c r="D1165" s="81">
        <v>0</v>
      </c>
      <c r="E1165" s="669" t="e">
        <f>+D1165/$D$1213</f>
        <v>#DIV/0!</v>
      </c>
    </row>
    <row r="1166" spans="1:5" ht="11.25" hidden="1" customHeight="1">
      <c r="A1166" s="80" t="s">
        <v>64</v>
      </c>
      <c r="B1166" s="90" t="s">
        <v>76</v>
      </c>
      <c r="C1166" s="68" t="s">
        <v>77</v>
      </c>
      <c r="D1166" s="81">
        <v>0</v>
      </c>
      <c r="E1166" s="669" t="e">
        <f>+D1166/$D$1213</f>
        <v>#DIV/0!</v>
      </c>
    </row>
    <row r="1167" spans="1:5" ht="11.25" hidden="1" customHeight="1">
      <c r="A1167" s="568"/>
      <c r="B1167" s="289"/>
      <c r="C1167" s="361"/>
      <c r="D1167" s="652"/>
      <c r="E1167" s="669"/>
    </row>
    <row r="1168" spans="1:5" ht="11.25" hidden="1" customHeight="1">
      <c r="A1168" s="568" t="s">
        <v>64</v>
      </c>
      <c r="B1168" s="289" t="s">
        <v>279</v>
      </c>
      <c r="C1168" s="361" t="s">
        <v>78</v>
      </c>
      <c r="D1168" s="571">
        <f>SUM(D1169:D1171)</f>
        <v>0</v>
      </c>
      <c r="E1168" s="651" t="e">
        <f>+D1168/$D$1213</f>
        <v>#DIV/0!</v>
      </c>
    </row>
    <row r="1169" spans="1:5" ht="11.25" hidden="1" customHeight="1">
      <c r="A1169" s="80" t="s">
        <v>64</v>
      </c>
      <c r="B1169" s="90" t="s">
        <v>79</v>
      </c>
      <c r="C1169" s="68" t="s">
        <v>80</v>
      </c>
      <c r="D1169" s="81">
        <v>0</v>
      </c>
      <c r="E1169" s="669" t="e">
        <f>+D1169/$D$1213</f>
        <v>#DIV/0!</v>
      </c>
    </row>
    <row r="1170" spans="1:5" ht="11.25" hidden="1" customHeight="1">
      <c r="A1170" s="80" t="s">
        <v>64</v>
      </c>
      <c r="B1170" s="90" t="s">
        <v>214</v>
      </c>
      <c r="C1170" s="68" t="s">
        <v>215</v>
      </c>
      <c r="D1170" s="81">
        <v>0</v>
      </c>
      <c r="E1170" s="669" t="e">
        <f>+D1170/$D$1213</f>
        <v>#DIV/0!</v>
      </c>
    </row>
    <row r="1171" spans="1:5" ht="11.25" hidden="1" customHeight="1">
      <c r="A1171" s="80" t="s">
        <v>64</v>
      </c>
      <c r="B1171" s="90" t="s">
        <v>85</v>
      </c>
      <c r="C1171" s="68" t="s">
        <v>86</v>
      </c>
      <c r="D1171" s="81">
        <v>0</v>
      </c>
      <c r="E1171" s="669" t="e">
        <f>+D1171/$D$1213</f>
        <v>#DIV/0!</v>
      </c>
    </row>
    <row r="1172" spans="1:5" ht="11.25" hidden="1" customHeight="1">
      <c r="A1172" s="568"/>
      <c r="B1172" s="289"/>
      <c r="C1172" s="361"/>
      <c r="D1172" s="81"/>
      <c r="E1172" s="669"/>
    </row>
    <row r="1173" spans="1:5" ht="11.25" hidden="1" customHeight="1">
      <c r="A1173" s="568" t="s">
        <v>64</v>
      </c>
      <c r="B1173" s="289" t="s">
        <v>89</v>
      </c>
      <c r="C1173" s="361" t="s">
        <v>90</v>
      </c>
      <c r="D1173" s="571">
        <f>+D1174</f>
        <v>0</v>
      </c>
      <c r="E1173" s="651" t="e">
        <f>+D1173/$D$1213</f>
        <v>#DIV/0!</v>
      </c>
    </row>
    <row r="1174" spans="1:5" ht="11.25" hidden="1" customHeight="1">
      <c r="A1174" s="80" t="s">
        <v>64</v>
      </c>
      <c r="B1174" s="90" t="s">
        <v>207</v>
      </c>
      <c r="C1174" s="68" t="s">
        <v>216</v>
      </c>
      <c r="D1174" s="81">
        <v>0</v>
      </c>
      <c r="E1174" s="669" t="e">
        <f>+D1174/$D$1213</f>
        <v>#DIV/0!</v>
      </c>
    </row>
    <row r="1175" spans="1:5" ht="11.25" hidden="1" customHeight="1">
      <c r="A1175" s="568"/>
      <c r="B1175" s="289"/>
      <c r="C1175" s="361"/>
      <c r="D1175" s="81"/>
      <c r="E1175" s="669"/>
    </row>
    <row r="1176" spans="1:5" ht="11.25" hidden="1" customHeight="1">
      <c r="A1176" s="278" t="s">
        <v>64</v>
      </c>
      <c r="B1176" s="299" t="s">
        <v>251</v>
      </c>
      <c r="C1176" s="654" t="s">
        <v>103</v>
      </c>
      <c r="D1176" s="571">
        <f>+D1177+D1178</f>
        <v>0</v>
      </c>
      <c r="E1176" s="651" t="e">
        <f>+D1176/$D$1213</f>
        <v>#DIV/0!</v>
      </c>
    </row>
    <row r="1177" spans="1:5" ht="11.25" hidden="1" customHeight="1">
      <c r="A1177" s="293" t="s">
        <v>64</v>
      </c>
      <c r="B1177" s="282" t="s">
        <v>106</v>
      </c>
      <c r="C1177" s="323" t="s">
        <v>107</v>
      </c>
      <c r="D1177" s="81">
        <v>0</v>
      </c>
      <c r="E1177" s="669" t="e">
        <f>+D1177/$D$1213</f>
        <v>#DIV/0!</v>
      </c>
    </row>
    <row r="1178" spans="1:5" ht="20.399999999999999" hidden="1">
      <c r="A1178" s="293" t="s">
        <v>64</v>
      </c>
      <c r="B1178" s="282" t="s">
        <v>114</v>
      </c>
      <c r="C1178" s="687" t="s">
        <v>115</v>
      </c>
      <c r="D1178" s="81">
        <v>0</v>
      </c>
      <c r="E1178" s="669" t="e">
        <f>+D1178/$D$1213</f>
        <v>#DIV/0!</v>
      </c>
    </row>
    <row r="1179" spans="1:5" ht="11.25" hidden="1" customHeight="1">
      <c r="A1179" s="293"/>
      <c r="B1179" s="282"/>
      <c r="D1179" s="81"/>
      <c r="E1179" s="669"/>
    </row>
    <row r="1180" spans="1:5" ht="11.25" hidden="1" customHeight="1">
      <c r="A1180" s="568"/>
      <c r="B1180" s="289"/>
      <c r="C1180" s="361"/>
      <c r="D1180" s="571"/>
      <c r="E1180" s="669"/>
    </row>
    <row r="1181" spans="1:5" ht="11.25" hidden="1" customHeight="1">
      <c r="A1181" s="635" t="s">
        <v>64</v>
      </c>
      <c r="B1181" s="289" t="s">
        <v>3</v>
      </c>
      <c r="C1181" s="456" t="s">
        <v>122</v>
      </c>
      <c r="D1181" s="89">
        <f>++D1183+D1190+D1187</f>
        <v>0</v>
      </c>
      <c r="E1181" s="569" t="e">
        <f>+D1181/$D$1213</f>
        <v>#DIV/0!</v>
      </c>
    </row>
    <row r="1182" spans="1:5" ht="11.25" hidden="1" customHeight="1">
      <c r="A1182" s="635"/>
      <c r="B1182" s="289"/>
      <c r="C1182" s="433"/>
      <c r="D1182" s="89"/>
      <c r="E1182" s="569"/>
    </row>
    <row r="1183" spans="1:5" ht="11.25" hidden="1" customHeight="1">
      <c r="A1183" s="278" t="s">
        <v>64</v>
      </c>
      <c r="B1183" s="299" t="s">
        <v>123</v>
      </c>
      <c r="C1183" s="654" t="s">
        <v>124</v>
      </c>
      <c r="D1183" s="571">
        <f>SUM(D1184:D1185)</f>
        <v>0</v>
      </c>
      <c r="E1183" s="569" t="e">
        <f>+D1183/$D$1213</f>
        <v>#DIV/0!</v>
      </c>
    </row>
    <row r="1184" spans="1:5" ht="11.25" hidden="1" customHeight="1">
      <c r="A1184" s="80" t="s">
        <v>64</v>
      </c>
      <c r="B1184" s="90" t="s">
        <v>127</v>
      </c>
      <c r="C1184" s="68" t="s">
        <v>128</v>
      </c>
      <c r="D1184" s="81">
        <v>0</v>
      </c>
      <c r="E1184" s="572" t="e">
        <f>+D1184/$D$1213</f>
        <v>#DIV/0!</v>
      </c>
    </row>
    <row r="1185" spans="1:5" ht="11.25" hidden="1" customHeight="1">
      <c r="A1185" s="80" t="s">
        <v>64</v>
      </c>
      <c r="B1185" s="90" t="s">
        <v>129</v>
      </c>
      <c r="C1185" s="68" t="s">
        <v>130</v>
      </c>
      <c r="D1185" s="81">
        <v>0</v>
      </c>
      <c r="E1185" s="572" t="e">
        <f>+D1185/$D$1213</f>
        <v>#DIV/0!</v>
      </c>
    </row>
    <row r="1186" spans="1:5" ht="11.25" hidden="1" customHeight="1">
      <c r="A1186" s="635"/>
      <c r="B1186" s="289"/>
      <c r="C1186" s="433"/>
      <c r="D1186" s="89"/>
      <c r="E1186" s="572"/>
    </row>
    <row r="1187" spans="1:5" ht="11.25" hidden="1" customHeight="1">
      <c r="A1187" s="278" t="s">
        <v>64</v>
      </c>
      <c r="B1187" s="299" t="s">
        <v>139</v>
      </c>
      <c r="C1187" s="654" t="s">
        <v>140</v>
      </c>
      <c r="D1187" s="571">
        <f>SUM(D1188)</f>
        <v>0</v>
      </c>
      <c r="E1187" s="569" t="e">
        <f>+D1187/$D$1213</f>
        <v>#DIV/0!</v>
      </c>
    </row>
    <row r="1188" spans="1:5" ht="11.25" hidden="1" customHeight="1">
      <c r="A1188" s="80" t="s">
        <v>64</v>
      </c>
      <c r="B1188" s="90" t="s">
        <v>141</v>
      </c>
      <c r="C1188" s="68" t="s">
        <v>142</v>
      </c>
      <c r="D1188" s="81">
        <v>0</v>
      </c>
      <c r="E1188" s="572" t="e">
        <f>+D1188/$D$1213</f>
        <v>#DIV/0!</v>
      </c>
    </row>
    <row r="1189" spans="1:5" ht="11.25" hidden="1" customHeight="1">
      <c r="A1189" s="635"/>
      <c r="B1189" s="289"/>
      <c r="C1189" s="433"/>
      <c r="D1189" s="89"/>
      <c r="E1189" s="569"/>
    </row>
    <row r="1190" spans="1:5" ht="11.25" hidden="1" customHeight="1">
      <c r="A1190" s="278" t="s">
        <v>64</v>
      </c>
      <c r="B1190" s="299">
        <v>2.99</v>
      </c>
      <c r="C1190" s="654" t="s">
        <v>209</v>
      </c>
      <c r="D1190" s="571">
        <f>SUM(D1191:D1195)</f>
        <v>0</v>
      </c>
      <c r="E1190" s="569" t="e">
        <f t="shared" ref="E1190:E1195" si="11">+D1190/$D$1213</f>
        <v>#DIV/0!</v>
      </c>
    </row>
    <row r="1191" spans="1:5" ht="11.25" hidden="1" customHeight="1">
      <c r="A1191" s="80" t="s">
        <v>64</v>
      </c>
      <c r="B1191" s="90" t="s">
        <v>147</v>
      </c>
      <c r="C1191" s="68" t="s">
        <v>148</v>
      </c>
      <c r="D1191" s="81">
        <v>0</v>
      </c>
      <c r="E1191" s="572" t="e">
        <f t="shared" si="11"/>
        <v>#DIV/0!</v>
      </c>
    </row>
    <row r="1192" spans="1:5" ht="11.25" hidden="1" customHeight="1">
      <c r="A1192" s="80" t="s">
        <v>64</v>
      </c>
      <c r="B1192" s="90" t="s">
        <v>149</v>
      </c>
      <c r="C1192" s="68" t="s">
        <v>150</v>
      </c>
      <c r="D1192" s="81">
        <v>0</v>
      </c>
      <c r="E1192" s="572" t="e">
        <f t="shared" si="11"/>
        <v>#DIV/0!</v>
      </c>
    </row>
    <row r="1193" spans="1:5" ht="11.25" hidden="1" customHeight="1">
      <c r="A1193" s="80" t="s">
        <v>64</v>
      </c>
      <c r="B1193" s="90" t="s">
        <v>151</v>
      </c>
      <c r="C1193" s="68" t="s">
        <v>152</v>
      </c>
      <c r="D1193" s="81">
        <v>0</v>
      </c>
      <c r="E1193" s="572" t="e">
        <f t="shared" si="11"/>
        <v>#DIV/0!</v>
      </c>
    </row>
    <row r="1194" spans="1:5" ht="10.199999999999999" hidden="1">
      <c r="A1194" s="80" t="s">
        <v>64</v>
      </c>
      <c r="B1194" s="90" t="s">
        <v>153</v>
      </c>
      <c r="C1194" s="68" t="s">
        <v>154</v>
      </c>
      <c r="D1194" s="81">
        <v>0</v>
      </c>
      <c r="E1194" s="572" t="e">
        <f t="shared" si="11"/>
        <v>#DIV/0!</v>
      </c>
    </row>
    <row r="1195" spans="1:5" ht="11.25" hidden="1" customHeight="1">
      <c r="A1195" s="80" t="s">
        <v>64</v>
      </c>
      <c r="B1195" s="90" t="s">
        <v>155</v>
      </c>
      <c r="C1195" s="68" t="s">
        <v>156</v>
      </c>
      <c r="D1195" s="81">
        <v>0</v>
      </c>
      <c r="E1195" s="572" t="e">
        <f t="shared" si="11"/>
        <v>#DIV/0!</v>
      </c>
    </row>
    <row r="1196" spans="1:5" ht="11.25" hidden="1" customHeight="1">
      <c r="A1196" s="80"/>
      <c r="B1196" s="90"/>
      <c r="C1196" s="68"/>
      <c r="D1196" s="652"/>
      <c r="E1196" s="572"/>
    </row>
    <row r="1197" spans="1:5" ht="11.25" hidden="1" customHeight="1">
      <c r="A1197" s="80"/>
      <c r="B1197" s="90"/>
      <c r="C1197" s="68"/>
      <c r="D1197" s="652"/>
      <c r="E1197" s="572"/>
    </row>
    <row r="1198" spans="1:5" ht="11.25" hidden="1" customHeight="1">
      <c r="A1198" s="635">
        <v>2</v>
      </c>
      <c r="B1198" s="289">
        <v>5</v>
      </c>
      <c r="C1198" s="456" t="s">
        <v>157</v>
      </c>
      <c r="D1198" s="89">
        <f>+D1204+D1200</f>
        <v>0</v>
      </c>
      <c r="E1198" s="569" t="e">
        <f>+D1198/$D$1213</f>
        <v>#DIV/0!</v>
      </c>
    </row>
    <row r="1199" spans="1:5" ht="11.25" hidden="1" customHeight="1">
      <c r="A1199" s="635"/>
      <c r="B1199" s="289"/>
      <c r="C1199" s="433"/>
      <c r="D1199" s="89"/>
      <c r="E1199" s="569"/>
    </row>
    <row r="1200" spans="1:5" ht="11.25" hidden="1" customHeight="1">
      <c r="A1200" s="278" t="s">
        <v>158</v>
      </c>
      <c r="B1200" s="299" t="s">
        <v>159</v>
      </c>
      <c r="C1200" s="654" t="s">
        <v>160</v>
      </c>
      <c r="D1200" s="571">
        <f>+D1202+D1201</f>
        <v>0</v>
      </c>
      <c r="E1200" s="569" t="e">
        <f>+D1200/$D$1213</f>
        <v>#DIV/0!</v>
      </c>
    </row>
    <row r="1201" spans="1:5" ht="11.25" hidden="1" customHeight="1">
      <c r="A1201" s="80" t="s">
        <v>158</v>
      </c>
      <c r="B1201" s="90" t="s">
        <v>163</v>
      </c>
      <c r="C1201" s="68" t="s">
        <v>164</v>
      </c>
      <c r="D1201" s="81">
        <v>0</v>
      </c>
      <c r="E1201" s="572" t="e">
        <f>+D1201/$D$1213</f>
        <v>#DIV/0!</v>
      </c>
    </row>
    <row r="1202" spans="1:5" ht="11.25" hidden="1" customHeight="1">
      <c r="A1202" s="80" t="s">
        <v>158</v>
      </c>
      <c r="B1202" s="90" t="s">
        <v>167</v>
      </c>
      <c r="C1202" s="68" t="s">
        <v>168</v>
      </c>
      <c r="D1202" s="81">
        <v>0</v>
      </c>
      <c r="E1202" s="572" t="e">
        <f>+D1202/$D$1213</f>
        <v>#DIV/0!</v>
      </c>
    </row>
    <row r="1203" spans="1:5" ht="11.25" hidden="1" customHeight="1">
      <c r="A1203" s="635"/>
      <c r="B1203" s="289"/>
      <c r="C1203" s="433"/>
      <c r="D1203" s="89"/>
      <c r="E1203" s="569"/>
    </row>
    <row r="1204" spans="1:5" ht="11.25" hidden="1" customHeight="1">
      <c r="A1204" s="278" t="s">
        <v>158</v>
      </c>
      <c r="B1204" s="299" t="s">
        <v>176</v>
      </c>
      <c r="C1204" s="654" t="s">
        <v>177</v>
      </c>
      <c r="D1204" s="571">
        <f>+D1205</f>
        <v>0</v>
      </c>
      <c r="E1204" s="569" t="e">
        <f>+D1204/$D$1213</f>
        <v>#DIV/0!</v>
      </c>
    </row>
    <row r="1205" spans="1:5" ht="11.25" hidden="1" customHeight="1">
      <c r="A1205" s="80" t="s">
        <v>178</v>
      </c>
      <c r="B1205" s="90" t="s">
        <v>179</v>
      </c>
      <c r="C1205" s="68" t="s">
        <v>258</v>
      </c>
      <c r="D1205" s="81">
        <v>0</v>
      </c>
      <c r="E1205" s="572" t="e">
        <f>+D1205/$D$1213</f>
        <v>#DIV/0!</v>
      </c>
    </row>
    <row r="1206" spans="1:5" ht="11.25" hidden="1" customHeight="1">
      <c r="A1206" s="568"/>
      <c r="B1206" s="289"/>
      <c r="C1206" s="361"/>
      <c r="D1206" s="652"/>
      <c r="E1206" s="572"/>
    </row>
    <row r="1207" spans="1:5" ht="11.25" hidden="1" customHeight="1">
      <c r="A1207" s="568"/>
      <c r="B1207" s="289"/>
      <c r="C1207" s="361"/>
      <c r="D1207" s="652"/>
      <c r="E1207" s="572"/>
    </row>
    <row r="1208" spans="1:5" ht="11.25" hidden="1" customHeight="1">
      <c r="A1208" s="568"/>
      <c r="B1208" s="289" t="s">
        <v>191</v>
      </c>
      <c r="C1208" s="322" t="s">
        <v>192</v>
      </c>
      <c r="D1208" s="89">
        <f>+D1210</f>
        <v>0</v>
      </c>
      <c r="E1208" s="569" t="e">
        <f>+D1208/$D$1213</f>
        <v>#DIV/0!</v>
      </c>
    </row>
    <row r="1209" spans="1:5" ht="11.25" hidden="1" customHeight="1">
      <c r="A1209" s="568"/>
      <c r="B1209" s="289"/>
      <c r="C1209" s="325"/>
      <c r="D1209" s="89"/>
      <c r="E1209" s="569"/>
    </row>
    <row r="1210" spans="1:5" ht="11.25" hidden="1" customHeight="1">
      <c r="A1210" s="570">
        <v>4</v>
      </c>
      <c r="B1210" s="299" t="s">
        <v>193</v>
      </c>
      <c r="C1210" s="328" t="s">
        <v>194</v>
      </c>
      <c r="D1210" s="571">
        <f>SUM(D1211:D1211)</f>
        <v>0</v>
      </c>
      <c r="E1210" s="569" t="e">
        <f>+D1210/$D$1213</f>
        <v>#DIV/0!</v>
      </c>
    </row>
    <row r="1211" spans="1:5" ht="11.25" hidden="1" customHeight="1">
      <c r="A1211" s="530">
        <v>4</v>
      </c>
      <c r="B1211" s="90" t="s">
        <v>197</v>
      </c>
      <c r="C1211" s="323" t="s">
        <v>198</v>
      </c>
      <c r="D1211" s="81">
        <v>0</v>
      </c>
      <c r="E1211" s="572" t="e">
        <f>+D1211/$D$1213</f>
        <v>#DIV/0!</v>
      </c>
    </row>
    <row r="1212" spans="1:5" ht="11.25" hidden="1" customHeight="1">
      <c r="A1212" s="530"/>
      <c r="B1212" s="90"/>
      <c r="D1212" s="81"/>
      <c r="E1212" s="572"/>
    </row>
    <row r="1213" spans="1:5" ht="18" hidden="1" customHeight="1">
      <c r="A1213" s="785" t="s">
        <v>332</v>
      </c>
      <c r="B1213" s="786"/>
      <c r="C1213" s="787"/>
      <c r="D1213" s="680">
        <f>+D1208+D1181+D1198+D1139+D1158</f>
        <v>0</v>
      </c>
      <c r="E1213" s="647" t="e">
        <f>+D1213/D1213</f>
        <v>#DIV/0!</v>
      </c>
    </row>
    <row r="1214" spans="1:5" ht="11.25" hidden="1" customHeight="1">
      <c r="A1214" s="357"/>
      <c r="B1214" s="357"/>
      <c r="C1214" s="357"/>
      <c r="D1214" s="597"/>
      <c r="E1214" s="339"/>
    </row>
    <row r="1215" spans="1:5" ht="11.25" hidden="1" customHeight="1">
      <c r="A1215" s="357"/>
      <c r="B1215" s="357"/>
      <c r="C1215" s="357"/>
      <c r="D1215" s="597"/>
      <c r="E1215" s="339"/>
    </row>
    <row r="1216" spans="1:5" ht="11.25" hidden="1" customHeight="1">
      <c r="A1216" s="357"/>
      <c r="B1216" s="357"/>
      <c r="C1216" s="357"/>
      <c r="D1216" s="597"/>
      <c r="E1216" s="339"/>
    </row>
    <row r="1217" spans="1:8" ht="11.25" hidden="1" customHeight="1">
      <c r="A1217" s="357"/>
      <c r="B1217" s="357"/>
      <c r="C1217" s="357"/>
      <c r="D1217" s="597"/>
      <c r="E1217" s="339"/>
    </row>
    <row r="1218" spans="1:8" ht="11.25" hidden="1" customHeight="1">
      <c r="A1218" s="357"/>
      <c r="B1218" s="357"/>
      <c r="C1218" s="357"/>
      <c r="D1218" s="597"/>
      <c r="E1218" s="339"/>
      <c r="H1218" s="333"/>
    </row>
    <row r="1219" spans="1:8" ht="11.25" customHeight="1">
      <c r="B1219" s="596" t="s">
        <v>333</v>
      </c>
      <c r="D1219" s="597" t="s">
        <v>334</v>
      </c>
      <c r="E1219" s="375" t="s">
        <v>335</v>
      </c>
      <c r="H1219" s="333"/>
    </row>
    <row r="1220" spans="1:8" ht="11.25" customHeight="1">
      <c r="B1220" s="316"/>
      <c r="C1220" s="462"/>
      <c r="H1220" s="333"/>
    </row>
    <row r="1221" spans="1:8" ht="11.25" customHeight="1">
      <c r="A1221" s="800" t="s">
        <v>19</v>
      </c>
      <c r="B1221" s="801"/>
      <c r="C1221" s="804" t="s">
        <v>20</v>
      </c>
      <c r="D1221" s="813" t="s">
        <v>21</v>
      </c>
      <c r="E1221" s="783" t="s">
        <v>22</v>
      </c>
      <c r="H1221" s="333"/>
    </row>
    <row r="1222" spans="1:8" ht="11.25" customHeight="1">
      <c r="A1222" s="802"/>
      <c r="B1222" s="803"/>
      <c r="C1222" s="805"/>
      <c r="D1222" s="814"/>
      <c r="E1222" s="784"/>
      <c r="H1222" s="333"/>
    </row>
    <row r="1223" spans="1:8" ht="11.25" customHeight="1">
      <c r="A1223" s="670"/>
      <c r="B1223" s="671"/>
      <c r="C1223" s="672"/>
      <c r="D1223" s="566"/>
      <c r="E1223" s="567"/>
      <c r="H1223" s="333"/>
    </row>
    <row r="1224" spans="1:8" ht="11.25" hidden="1" customHeight="1">
      <c r="A1224" s="568" t="s">
        <v>23</v>
      </c>
      <c r="B1224" s="289" t="s">
        <v>24</v>
      </c>
      <c r="C1224" s="322" t="s">
        <v>25</v>
      </c>
      <c r="D1224" s="89">
        <f>+D1226+D1229+D1234+D1238</f>
        <v>0</v>
      </c>
      <c r="E1224" s="569">
        <f>+D1224/$D$1279</f>
        <v>0</v>
      </c>
      <c r="H1224" s="333"/>
    </row>
    <row r="1225" spans="1:8" ht="11.25" hidden="1" customHeight="1">
      <c r="A1225" s="568"/>
      <c r="B1225" s="289"/>
      <c r="C1225" s="325"/>
      <c r="D1225" s="89"/>
      <c r="E1225" s="569"/>
      <c r="H1225" s="333"/>
    </row>
    <row r="1226" spans="1:8" ht="11.25" hidden="1" customHeight="1">
      <c r="A1226" s="570" t="s">
        <v>26</v>
      </c>
      <c r="B1226" s="299" t="s">
        <v>27</v>
      </c>
      <c r="C1226" s="328" t="s">
        <v>28</v>
      </c>
      <c r="D1226" s="571">
        <f>SUM(D1227:D1227)</f>
        <v>0</v>
      </c>
      <c r="E1226" s="569">
        <f>+D1226/$D$1279</f>
        <v>0</v>
      </c>
      <c r="H1226" s="333"/>
    </row>
    <row r="1227" spans="1:8" ht="11.25" hidden="1" customHeight="1">
      <c r="A1227" s="530" t="s">
        <v>26</v>
      </c>
      <c r="B1227" s="90" t="s">
        <v>29</v>
      </c>
      <c r="C1227" s="323" t="s">
        <v>30</v>
      </c>
      <c r="D1227" s="81">
        <v>0</v>
      </c>
      <c r="E1227" s="572">
        <f>+D1227/$D$1279</f>
        <v>0</v>
      </c>
      <c r="H1227" s="333"/>
    </row>
    <row r="1228" spans="1:8" ht="11.25" hidden="1" customHeight="1">
      <c r="A1228" s="530"/>
      <c r="B1228" s="90"/>
      <c r="D1228" s="81"/>
      <c r="E1228" s="572"/>
      <c r="H1228" s="333"/>
    </row>
    <row r="1229" spans="1:8" ht="11.25" hidden="1" customHeight="1">
      <c r="A1229" s="570" t="s">
        <v>26</v>
      </c>
      <c r="B1229" s="299" t="s">
        <v>41</v>
      </c>
      <c r="C1229" s="328" t="s">
        <v>42</v>
      </c>
      <c r="D1229" s="571">
        <f>SUM(D1230:D1232)</f>
        <v>0</v>
      </c>
      <c r="E1229" s="569">
        <f>+D1229/$D$1279</f>
        <v>0</v>
      </c>
      <c r="H1229" s="333"/>
    </row>
    <row r="1230" spans="1:8" ht="11.25" hidden="1" customHeight="1">
      <c r="A1230" s="530" t="s">
        <v>26</v>
      </c>
      <c r="B1230" s="90" t="s">
        <v>43</v>
      </c>
      <c r="C1230" s="323" t="s">
        <v>44</v>
      </c>
      <c r="D1230" s="81">
        <v>0</v>
      </c>
      <c r="E1230" s="572">
        <f>+D1230/$D$1279</f>
        <v>0</v>
      </c>
      <c r="H1230" s="333"/>
    </row>
    <row r="1231" spans="1:8" ht="11.25" hidden="1" customHeight="1">
      <c r="A1231" s="530" t="s">
        <v>26</v>
      </c>
      <c r="B1231" s="90" t="s">
        <v>45</v>
      </c>
      <c r="C1231" s="323" t="s">
        <v>46</v>
      </c>
      <c r="D1231" s="81">
        <v>0</v>
      </c>
      <c r="E1231" s="572">
        <f>+D1231/$D$1279</f>
        <v>0</v>
      </c>
      <c r="H1231" s="333"/>
    </row>
    <row r="1232" spans="1:8" ht="11.25" hidden="1" customHeight="1">
      <c r="A1232" s="530" t="s">
        <v>26</v>
      </c>
      <c r="B1232" s="90" t="s">
        <v>47</v>
      </c>
      <c r="C1232" s="323" t="s">
        <v>48</v>
      </c>
      <c r="D1232" s="81"/>
      <c r="E1232" s="572">
        <f>+D1232/$D$1279</f>
        <v>0</v>
      </c>
      <c r="H1232" s="333"/>
    </row>
    <row r="1233" spans="1:8" ht="11.25" hidden="1" customHeight="1">
      <c r="A1233" s="530"/>
      <c r="B1233" s="90"/>
      <c r="D1233" s="81"/>
      <c r="E1233" s="572"/>
      <c r="H1233" s="333"/>
    </row>
    <row r="1234" spans="1:8" ht="20.399999999999999" hidden="1">
      <c r="A1234" s="533" t="s">
        <v>49</v>
      </c>
      <c r="B1234" s="574" t="s">
        <v>50</v>
      </c>
      <c r="C1234" s="337" t="s">
        <v>51</v>
      </c>
      <c r="D1234" s="571">
        <f>SUM(D1235:D1236)</f>
        <v>0</v>
      </c>
      <c r="E1234" s="569">
        <f>+D1234/$D$1279</f>
        <v>0</v>
      </c>
      <c r="H1234" s="333"/>
    </row>
    <row r="1235" spans="1:8" ht="20.399999999999999" hidden="1">
      <c r="A1235" s="284" t="s">
        <v>49</v>
      </c>
      <c r="B1235" s="282" t="s">
        <v>52</v>
      </c>
      <c r="C1235" s="341" t="s">
        <v>53</v>
      </c>
      <c r="D1235" s="81">
        <v>0</v>
      </c>
      <c r="E1235" s="572">
        <f>+D1235/$D$1279</f>
        <v>0</v>
      </c>
      <c r="H1235" s="333"/>
    </row>
    <row r="1236" spans="1:8" ht="11.25" hidden="1" customHeight="1">
      <c r="A1236" s="284" t="s">
        <v>49</v>
      </c>
      <c r="B1236" s="282" t="s">
        <v>54</v>
      </c>
      <c r="C1236" s="341" t="s">
        <v>55</v>
      </c>
      <c r="D1236" s="81">
        <v>0</v>
      </c>
      <c r="E1236" s="572">
        <f>+D1236/$D$1279</f>
        <v>0</v>
      </c>
      <c r="H1236" s="333"/>
    </row>
    <row r="1237" spans="1:8" ht="11.25" hidden="1" customHeight="1">
      <c r="A1237" s="293"/>
      <c r="B1237" s="282"/>
      <c r="C1237" s="344"/>
      <c r="D1237" s="81"/>
      <c r="E1237" s="572"/>
      <c r="H1237" s="333"/>
    </row>
    <row r="1238" spans="1:8" ht="20.399999999999999" hidden="1">
      <c r="A1238" s="533" t="s">
        <v>49</v>
      </c>
      <c r="B1238" s="574" t="s">
        <v>56</v>
      </c>
      <c r="C1238" s="337" t="s">
        <v>57</v>
      </c>
      <c r="D1238" s="571">
        <f>SUM(D1239:D1241)</f>
        <v>0</v>
      </c>
      <c r="E1238" s="569">
        <f>+D1238/$D$1279</f>
        <v>0</v>
      </c>
      <c r="H1238" s="333"/>
    </row>
    <row r="1239" spans="1:8" ht="20.399999999999999" hidden="1">
      <c r="A1239" s="284" t="s">
        <v>49</v>
      </c>
      <c r="B1239" s="282" t="s">
        <v>58</v>
      </c>
      <c r="C1239" s="341" t="s">
        <v>59</v>
      </c>
      <c r="D1239" s="81">
        <v>0</v>
      </c>
      <c r="E1239" s="572">
        <f>+D1239/$D$1279</f>
        <v>0</v>
      </c>
      <c r="H1239" s="333"/>
    </row>
    <row r="1240" spans="1:8" ht="20.399999999999999" hidden="1">
      <c r="A1240" s="525" t="s">
        <v>49</v>
      </c>
      <c r="B1240" s="425" t="s">
        <v>60</v>
      </c>
      <c r="C1240" s="292" t="s">
        <v>61</v>
      </c>
      <c r="D1240" s="81">
        <v>0</v>
      </c>
      <c r="E1240" s="572">
        <f>+D1240/$D$1279</f>
        <v>0</v>
      </c>
      <c r="H1240" s="333"/>
    </row>
    <row r="1241" spans="1:8" ht="11.25" hidden="1" customHeight="1">
      <c r="A1241" s="525" t="s">
        <v>49</v>
      </c>
      <c r="B1241" s="425" t="s">
        <v>62</v>
      </c>
      <c r="C1241" s="292" t="s">
        <v>63</v>
      </c>
      <c r="D1241" s="81">
        <v>0</v>
      </c>
      <c r="E1241" s="572">
        <f>+D1241/$D$1279</f>
        <v>0</v>
      </c>
      <c r="H1241" s="333"/>
    </row>
    <row r="1242" spans="1:8" ht="11.25" hidden="1" customHeight="1">
      <c r="A1242" s="579"/>
      <c r="B1242" s="428"/>
      <c r="C1242" s="668"/>
      <c r="D1242" s="81"/>
      <c r="E1242" s="572"/>
      <c r="H1242" s="333"/>
    </row>
    <row r="1243" spans="1:8" ht="11.25" hidden="1" customHeight="1">
      <c r="A1243" s="579"/>
      <c r="B1243" s="428"/>
      <c r="C1243" s="668"/>
      <c r="D1243" s="81"/>
      <c r="E1243" s="572"/>
      <c r="H1243" s="333"/>
    </row>
    <row r="1244" spans="1:8" ht="11.25" hidden="1" customHeight="1">
      <c r="A1244" s="568" t="s">
        <v>64</v>
      </c>
      <c r="B1244" s="428" t="s">
        <v>205</v>
      </c>
      <c r="C1244" s="656" t="s">
        <v>65</v>
      </c>
      <c r="D1244" s="89">
        <f>+D1252+D1246+D1249</f>
        <v>0</v>
      </c>
      <c r="E1244" s="569">
        <f>+D1244/$D$1279</f>
        <v>0</v>
      </c>
      <c r="H1244" s="333"/>
    </row>
    <row r="1245" spans="1:8" ht="11.25" hidden="1" customHeight="1">
      <c r="A1245" s="579"/>
      <c r="B1245" s="428"/>
      <c r="C1245" s="674"/>
      <c r="D1245" s="81"/>
      <c r="E1245" s="572"/>
      <c r="H1245" s="333"/>
    </row>
    <row r="1246" spans="1:8" ht="11.25" hidden="1" customHeight="1">
      <c r="A1246" s="592" t="s">
        <v>64</v>
      </c>
      <c r="B1246" s="573" t="s">
        <v>72</v>
      </c>
      <c r="C1246" s="534" t="s">
        <v>336</v>
      </c>
      <c r="D1246" s="571">
        <f>+D1247</f>
        <v>0</v>
      </c>
      <c r="E1246" s="569">
        <f>+D1246/$D$1279</f>
        <v>0</v>
      </c>
      <c r="H1246" s="333"/>
    </row>
    <row r="1247" spans="1:8" ht="11.25" hidden="1" customHeight="1">
      <c r="A1247" s="577" t="s">
        <v>64</v>
      </c>
      <c r="B1247" s="425" t="s">
        <v>70</v>
      </c>
      <c r="C1247" s="588" t="s">
        <v>71</v>
      </c>
      <c r="D1247" s="81">
        <v>0</v>
      </c>
      <c r="E1247" s="572">
        <f>+D1247/$D$1279</f>
        <v>0</v>
      </c>
      <c r="H1247" s="333"/>
    </row>
    <row r="1248" spans="1:8" ht="11.25" hidden="1" customHeight="1">
      <c r="A1248" s="579"/>
      <c r="B1248" s="428"/>
      <c r="C1248" s="674"/>
      <c r="D1248" s="81"/>
      <c r="E1248" s="572"/>
      <c r="H1248" s="333"/>
    </row>
    <row r="1249" spans="1:8" ht="11.25" hidden="1" customHeight="1">
      <c r="A1249" s="592" t="s">
        <v>64</v>
      </c>
      <c r="B1249" s="573">
        <v>1.08</v>
      </c>
      <c r="C1249" s="534" t="s">
        <v>103</v>
      </c>
      <c r="D1249" s="571">
        <f>+D1250</f>
        <v>0</v>
      </c>
      <c r="E1249" s="569">
        <f>+D1249/D1279</f>
        <v>0</v>
      </c>
      <c r="H1249" s="333"/>
    </row>
    <row r="1250" spans="1:8" ht="11.25" hidden="1" customHeight="1">
      <c r="A1250" s="577" t="s">
        <v>64</v>
      </c>
      <c r="B1250" s="425" t="s">
        <v>252</v>
      </c>
      <c r="C1250" s="588" t="s">
        <v>253</v>
      </c>
      <c r="D1250" s="81">
        <v>0</v>
      </c>
      <c r="E1250" s="572">
        <f>+D1250/D1279</f>
        <v>0</v>
      </c>
      <c r="H1250" s="333"/>
    </row>
    <row r="1251" spans="1:8" ht="11.25" hidden="1" customHeight="1">
      <c r="A1251" s="579"/>
      <c r="B1251" s="428"/>
      <c r="C1251" s="674"/>
      <c r="D1251" s="81"/>
      <c r="E1251" s="572"/>
      <c r="H1251" s="333"/>
    </row>
    <row r="1252" spans="1:8" ht="11.25" hidden="1" customHeight="1">
      <c r="A1252" s="592" t="s">
        <v>64</v>
      </c>
      <c r="B1252" s="573">
        <v>1.06</v>
      </c>
      <c r="C1252" s="534" t="s">
        <v>280</v>
      </c>
      <c r="D1252" s="571">
        <f>+D1253</f>
        <v>0</v>
      </c>
      <c r="E1252" s="569">
        <f>+D1252/$D$1279</f>
        <v>0</v>
      </c>
      <c r="H1252" s="333"/>
    </row>
    <row r="1253" spans="1:8" ht="11.25" hidden="1" customHeight="1">
      <c r="A1253" s="577" t="s">
        <v>64</v>
      </c>
      <c r="B1253" s="425" t="s">
        <v>101</v>
      </c>
      <c r="C1253" s="588" t="s">
        <v>102</v>
      </c>
      <c r="D1253" s="81">
        <v>0</v>
      </c>
      <c r="E1253" s="572">
        <f>+D1253/$D$1279</f>
        <v>0</v>
      </c>
      <c r="H1253" s="333"/>
    </row>
    <row r="1254" spans="1:8" ht="11.25" hidden="1" customHeight="1">
      <c r="A1254" s="577"/>
      <c r="B1254" s="425"/>
      <c r="C1254" s="588"/>
      <c r="D1254" s="81"/>
      <c r="E1254" s="572"/>
      <c r="H1254" s="333"/>
    </row>
    <row r="1255" spans="1:8" ht="11.25" hidden="1" customHeight="1">
      <c r="A1255" s="577"/>
      <c r="B1255" s="425"/>
      <c r="C1255" s="588"/>
      <c r="D1255" s="81"/>
      <c r="E1255" s="572"/>
      <c r="H1255" s="333"/>
    </row>
    <row r="1256" spans="1:8" ht="11.25" hidden="1" customHeight="1">
      <c r="A1256" s="568" t="s">
        <v>64</v>
      </c>
      <c r="B1256" s="289">
        <v>2</v>
      </c>
      <c r="C1256" s="322" t="s">
        <v>122</v>
      </c>
      <c r="D1256" s="89">
        <f>+D1258+D1262</f>
        <v>0</v>
      </c>
      <c r="E1256" s="569">
        <f>+D1256/$D$1279</f>
        <v>0</v>
      </c>
      <c r="H1256" s="333"/>
    </row>
    <row r="1257" spans="1:8" ht="11.25" hidden="1" customHeight="1">
      <c r="A1257" s="568"/>
      <c r="B1257" s="289"/>
      <c r="C1257" s="325"/>
      <c r="D1257" s="89"/>
      <c r="E1257" s="569"/>
      <c r="H1257" s="333"/>
    </row>
    <row r="1258" spans="1:8" ht="11.25" hidden="1" customHeight="1">
      <c r="A1258" s="570" t="s">
        <v>64</v>
      </c>
      <c r="B1258" s="299">
        <v>2.0099999999999998</v>
      </c>
      <c r="C1258" s="328" t="s">
        <v>124</v>
      </c>
      <c r="D1258" s="571">
        <f>SUM(D1259:D1260)</f>
        <v>0</v>
      </c>
      <c r="E1258" s="569">
        <f t="shared" ref="E1258:E1264" si="12">+D1258/$D$1279</f>
        <v>0</v>
      </c>
      <c r="H1258" s="333"/>
    </row>
    <row r="1259" spans="1:8" ht="11.25" hidden="1" customHeight="1">
      <c r="A1259" s="530" t="s">
        <v>64</v>
      </c>
      <c r="B1259" s="90" t="s">
        <v>125</v>
      </c>
      <c r="C1259" s="323" t="s">
        <v>126</v>
      </c>
      <c r="D1259" s="81">
        <v>0</v>
      </c>
      <c r="E1259" s="572">
        <f t="shared" si="12"/>
        <v>0</v>
      </c>
      <c r="H1259" s="333"/>
    </row>
    <row r="1260" spans="1:8" ht="11.25" hidden="1" customHeight="1">
      <c r="A1260" s="530" t="s">
        <v>64</v>
      </c>
      <c r="B1260" s="90" t="s">
        <v>129</v>
      </c>
      <c r="C1260" s="323" t="s">
        <v>337</v>
      </c>
      <c r="D1260" s="81">
        <v>0</v>
      </c>
      <c r="E1260" s="572">
        <f t="shared" si="12"/>
        <v>0</v>
      </c>
      <c r="H1260" s="333"/>
    </row>
    <row r="1261" spans="1:8" ht="11.25" hidden="1" customHeight="1">
      <c r="A1261" s="530"/>
      <c r="B1261" s="90"/>
      <c r="D1261" s="81"/>
      <c r="E1261" s="569">
        <f t="shared" si="12"/>
        <v>0</v>
      </c>
      <c r="H1261" s="333"/>
    </row>
    <row r="1262" spans="1:8" ht="24" hidden="1" customHeight="1">
      <c r="A1262" s="570" t="s">
        <v>64</v>
      </c>
      <c r="B1262" s="299">
        <v>2.0299999999999998</v>
      </c>
      <c r="C1262" s="328" t="s">
        <v>132</v>
      </c>
      <c r="D1262" s="571">
        <f>SUM(D1263:D1264)</f>
        <v>0</v>
      </c>
      <c r="E1262" s="569">
        <f t="shared" si="12"/>
        <v>0</v>
      </c>
      <c r="H1262" s="333"/>
    </row>
    <row r="1263" spans="1:8" ht="11.25" hidden="1" customHeight="1">
      <c r="A1263" s="530" t="s">
        <v>64</v>
      </c>
      <c r="B1263" s="90" t="s">
        <v>133</v>
      </c>
      <c r="C1263" s="323" t="s">
        <v>134</v>
      </c>
      <c r="D1263" s="81">
        <v>0</v>
      </c>
      <c r="E1263" s="572">
        <f t="shared" si="12"/>
        <v>0</v>
      </c>
      <c r="H1263" s="333"/>
    </row>
    <row r="1264" spans="1:8" ht="11.25" hidden="1" customHeight="1">
      <c r="A1264" s="530" t="s">
        <v>64</v>
      </c>
      <c r="B1264" s="90" t="s">
        <v>135</v>
      </c>
      <c r="C1264" s="323" t="s">
        <v>136</v>
      </c>
      <c r="D1264" s="81">
        <v>0</v>
      </c>
      <c r="E1264" s="572">
        <f t="shared" si="12"/>
        <v>0</v>
      </c>
      <c r="H1264" s="333"/>
    </row>
    <row r="1265" spans="1:8" ht="11.25" hidden="1" customHeight="1">
      <c r="A1265" s="579"/>
      <c r="B1265" s="428"/>
      <c r="C1265" s="668"/>
      <c r="D1265" s="81"/>
      <c r="E1265" s="572"/>
      <c r="H1265" s="333"/>
    </row>
    <row r="1266" spans="1:8" ht="11.25" hidden="1" customHeight="1">
      <c r="A1266" s="579"/>
      <c r="B1266" s="428"/>
      <c r="C1266" s="668"/>
      <c r="D1266" s="81"/>
      <c r="E1266" s="572"/>
      <c r="H1266" s="333"/>
    </row>
    <row r="1267" spans="1:8" ht="11.25" hidden="1" customHeight="1">
      <c r="A1267" s="525" t="s">
        <v>348</v>
      </c>
      <c r="B1267" s="428" t="s">
        <v>512</v>
      </c>
      <c r="C1267" s="656" t="s">
        <v>185</v>
      </c>
      <c r="D1267" s="89">
        <f>+D1270</f>
        <v>0</v>
      </c>
      <c r="E1267" s="569">
        <f>+D1267/$D$1279</f>
        <v>0</v>
      </c>
      <c r="H1267" s="333"/>
    </row>
    <row r="1268" spans="1:8" ht="11.25" hidden="1" customHeight="1">
      <c r="A1268" s="533"/>
      <c r="B1268" s="657"/>
      <c r="C1268" s="658"/>
      <c r="D1268" s="576"/>
      <c r="E1268" s="569"/>
      <c r="H1268" s="333"/>
    </row>
    <row r="1269" spans="1:8" ht="11.25" hidden="1" customHeight="1">
      <c r="A1269" s="533" t="s">
        <v>184</v>
      </c>
      <c r="B1269" s="657" t="s">
        <v>513</v>
      </c>
      <c r="C1269" s="658" t="s">
        <v>514</v>
      </c>
      <c r="D1269" s="575">
        <f>+D1270</f>
        <v>0</v>
      </c>
      <c r="E1269" s="569">
        <f>+D1269/$D$1279</f>
        <v>0</v>
      </c>
      <c r="H1269" s="333"/>
    </row>
    <row r="1270" spans="1:8" ht="11.25" hidden="1" customHeight="1">
      <c r="A1270" s="525" t="s">
        <v>184</v>
      </c>
      <c r="B1270" s="425" t="s">
        <v>466</v>
      </c>
      <c r="C1270" s="292" t="s">
        <v>467</v>
      </c>
      <c r="D1270" s="576"/>
      <c r="E1270" s="572">
        <f>+D1270/$D$1279</f>
        <v>0</v>
      </c>
      <c r="H1270" s="333"/>
    </row>
    <row r="1271" spans="1:8" ht="11.25" hidden="1" customHeight="1">
      <c r="A1271" s="579"/>
      <c r="B1271" s="428"/>
      <c r="C1271" s="668"/>
      <c r="D1271" s="81"/>
      <c r="E1271" s="569"/>
      <c r="H1271" s="333"/>
    </row>
    <row r="1272" spans="1:8" ht="11.25" hidden="1" customHeight="1">
      <c r="A1272" s="579"/>
      <c r="B1272" s="428"/>
      <c r="C1272" s="668"/>
      <c r="D1272" s="81"/>
      <c r="E1272" s="569"/>
      <c r="H1272" s="333"/>
    </row>
    <row r="1273" spans="1:8" ht="11.25" customHeight="1">
      <c r="A1273" s="568"/>
      <c r="B1273" s="428" t="s">
        <v>191</v>
      </c>
      <c r="C1273" s="656" t="s">
        <v>192</v>
      </c>
      <c r="D1273" s="89">
        <f>+D1275</f>
        <v>-10000000</v>
      </c>
      <c r="E1273" s="569">
        <f>+D1273/$D$1279</f>
        <v>1</v>
      </c>
      <c r="H1273" s="333"/>
    </row>
    <row r="1274" spans="1:8" ht="11.25" customHeight="1">
      <c r="A1274" s="859"/>
      <c r="B1274" s="860"/>
      <c r="C1274" s="861"/>
      <c r="D1274" s="862"/>
      <c r="E1274" s="863">
        <f>+D1274/$D$1279</f>
        <v>0</v>
      </c>
      <c r="F1274" s="864"/>
      <c r="H1274" s="333"/>
    </row>
    <row r="1275" spans="1:8" ht="11.25" customHeight="1">
      <c r="A1275" s="865">
        <v>4</v>
      </c>
      <c r="B1275" s="866" t="s">
        <v>193</v>
      </c>
      <c r="C1275" s="867" t="s">
        <v>194</v>
      </c>
      <c r="D1275" s="868">
        <f>+D1277+D1276</f>
        <v>-10000000</v>
      </c>
      <c r="E1275" s="863">
        <f>+D1275/$D$1279</f>
        <v>1</v>
      </c>
      <c r="F1275" s="864"/>
      <c r="H1275" s="333"/>
    </row>
    <row r="1276" spans="1:8" ht="11.25" customHeight="1">
      <c r="A1276" s="859">
        <v>4</v>
      </c>
      <c r="B1276" s="860" t="s">
        <v>195</v>
      </c>
      <c r="C1276" s="861" t="s">
        <v>196</v>
      </c>
      <c r="D1276" s="862">
        <v>-10000000</v>
      </c>
      <c r="E1276" s="863">
        <f>+D1276/$D$1279</f>
        <v>1</v>
      </c>
      <c r="F1276" s="864"/>
      <c r="H1276" s="333"/>
    </row>
    <row r="1277" spans="1:8" ht="11.25" hidden="1" customHeight="1">
      <c r="A1277" s="859">
        <v>4</v>
      </c>
      <c r="B1277" s="860" t="s">
        <v>197</v>
      </c>
      <c r="C1277" s="861" t="s">
        <v>198</v>
      </c>
      <c r="D1277" s="862">
        <v>0</v>
      </c>
      <c r="E1277" s="863">
        <f>+D1277/$D$1279</f>
        <v>0</v>
      </c>
      <c r="F1277" s="864"/>
      <c r="H1277" s="333"/>
    </row>
    <row r="1278" spans="1:8" ht="11.25" customHeight="1">
      <c r="A1278" s="859"/>
      <c r="B1278" s="860"/>
      <c r="C1278" s="861"/>
      <c r="D1278" s="862"/>
      <c r="E1278" s="869"/>
      <c r="F1278" s="864"/>
      <c r="H1278" s="333"/>
    </row>
    <row r="1279" spans="1:8" ht="19.2" customHeight="1">
      <c r="A1279" s="870" t="s">
        <v>338</v>
      </c>
      <c r="B1279" s="871"/>
      <c r="C1279" s="872"/>
      <c r="D1279" s="873">
        <f>+D1224+D1273+D1244+D1256+D1267</f>
        <v>-10000000</v>
      </c>
      <c r="E1279" s="874">
        <f>+D1279/D1279</f>
        <v>1</v>
      </c>
      <c r="F1279" s="864"/>
      <c r="H1279" s="333"/>
    </row>
    <row r="1280" spans="1:8" ht="11.25" customHeight="1">
      <c r="A1280" s="357"/>
      <c r="B1280" s="357"/>
      <c r="C1280" s="357"/>
      <c r="D1280" s="597"/>
      <c r="E1280" s="339"/>
      <c r="H1280" s="333"/>
    </row>
    <row r="1281" spans="1:5" ht="11.25" customHeight="1">
      <c r="A1281" s="357"/>
      <c r="B1281" s="357"/>
      <c r="C1281" s="357"/>
      <c r="D1281" s="597"/>
      <c r="E1281" s="339"/>
    </row>
    <row r="1282" spans="1:5" ht="11.25" customHeight="1">
      <c r="A1282" s="357"/>
      <c r="B1282" s="357"/>
      <c r="C1282" s="357"/>
      <c r="D1282" s="597"/>
      <c r="E1282" s="339"/>
    </row>
    <row r="1283" spans="1:5" ht="11.25" customHeight="1">
      <c r="B1283" s="316"/>
      <c r="C1283" s="462"/>
    </row>
    <row r="1284" spans="1:5" ht="11.25" customHeight="1">
      <c r="B1284" s="316"/>
      <c r="C1284" s="462"/>
    </row>
    <row r="1285" spans="1:5" ht="11.25" hidden="1" customHeight="1">
      <c r="B1285" s="596" t="s">
        <v>339</v>
      </c>
      <c r="D1285" s="597" t="s">
        <v>340</v>
      </c>
      <c r="E1285" s="375" t="s">
        <v>341</v>
      </c>
    </row>
    <row r="1286" spans="1:5" ht="11.25" hidden="1" customHeight="1">
      <c r="B1286" s="374"/>
    </row>
    <row r="1287" spans="1:5" ht="11.25" hidden="1" customHeight="1">
      <c r="A1287" s="796" t="s">
        <v>19</v>
      </c>
      <c r="B1287" s="796"/>
      <c r="C1287" s="810" t="s">
        <v>20</v>
      </c>
      <c r="D1287" s="811" t="s">
        <v>21</v>
      </c>
      <c r="E1287" s="795" t="s">
        <v>22</v>
      </c>
    </row>
    <row r="1288" spans="1:5" ht="11.25" hidden="1" customHeight="1">
      <c r="A1288" s="815"/>
      <c r="B1288" s="796"/>
      <c r="C1288" s="810"/>
      <c r="D1288" s="811"/>
      <c r="E1288" s="795"/>
    </row>
    <row r="1289" spans="1:5" ht="11.25" hidden="1" customHeight="1">
      <c r="A1289" s="688"/>
      <c r="B1289" s="689"/>
      <c r="C1289" s="690"/>
      <c r="D1289" s="75"/>
      <c r="E1289" s="691"/>
    </row>
    <row r="1290" spans="1:5" ht="10.199999999999999" hidden="1">
      <c r="A1290" s="568" t="s">
        <v>23</v>
      </c>
      <c r="B1290" s="289" t="s">
        <v>24</v>
      </c>
      <c r="C1290" s="322" t="s">
        <v>25</v>
      </c>
      <c r="D1290" s="89">
        <f>+D1292+D1298+D1303+D1307+D1295</f>
        <v>0</v>
      </c>
      <c r="E1290" s="569" t="e">
        <f>+D1290/$D$1312</f>
        <v>#DIV/0!</v>
      </c>
    </row>
    <row r="1291" spans="1:5" ht="10.199999999999999" hidden="1">
      <c r="A1291" s="568"/>
      <c r="B1291" s="289"/>
      <c r="C1291" s="325"/>
      <c r="D1291" s="89"/>
      <c r="E1291" s="569"/>
    </row>
    <row r="1292" spans="1:5" ht="10.199999999999999" hidden="1">
      <c r="A1292" s="570" t="s">
        <v>26</v>
      </c>
      <c r="B1292" s="299" t="s">
        <v>27</v>
      </c>
      <c r="C1292" s="328" t="s">
        <v>28</v>
      </c>
      <c r="D1292" s="571">
        <f>SUM(D1293:D1293)</f>
        <v>0</v>
      </c>
      <c r="E1292" s="569" t="e">
        <f t="shared" ref="E1292:E1310" si="13">+D1292/$D$1312</f>
        <v>#DIV/0!</v>
      </c>
    </row>
    <row r="1293" spans="1:5" ht="10.199999999999999" hidden="1">
      <c r="A1293" s="530" t="s">
        <v>26</v>
      </c>
      <c r="B1293" s="90" t="s">
        <v>29</v>
      </c>
      <c r="C1293" s="323" t="s">
        <v>30</v>
      </c>
      <c r="D1293" s="81">
        <v>0</v>
      </c>
      <c r="E1293" s="572" t="e">
        <f t="shared" si="13"/>
        <v>#DIV/0!</v>
      </c>
    </row>
    <row r="1294" spans="1:5" ht="10.199999999999999" hidden="1">
      <c r="A1294" s="530"/>
      <c r="B1294" s="90"/>
      <c r="D1294" s="81"/>
      <c r="E1294" s="572"/>
    </row>
    <row r="1295" spans="1:5" ht="10.199999999999999" hidden="1">
      <c r="A1295" s="533" t="s">
        <v>26</v>
      </c>
      <c r="B1295" s="573" t="s">
        <v>35</v>
      </c>
      <c r="C1295" s="534" t="s">
        <v>36</v>
      </c>
      <c r="D1295" s="571">
        <f>+D1296</f>
        <v>0</v>
      </c>
      <c r="E1295" s="569" t="e">
        <f t="shared" si="13"/>
        <v>#DIV/0!</v>
      </c>
    </row>
    <row r="1296" spans="1:5" ht="10.199999999999999" hidden="1">
      <c r="A1296" s="525" t="s">
        <v>26</v>
      </c>
      <c r="B1296" s="425" t="s">
        <v>37</v>
      </c>
      <c r="C1296" s="292" t="s">
        <v>38</v>
      </c>
      <c r="D1296" s="81">
        <v>0</v>
      </c>
      <c r="E1296" s="572" t="e">
        <f t="shared" si="13"/>
        <v>#DIV/0!</v>
      </c>
    </row>
    <row r="1297" spans="1:8" ht="10.199999999999999" hidden="1">
      <c r="A1297" s="530"/>
      <c r="B1297" s="90"/>
      <c r="D1297" s="81"/>
      <c r="E1297" s="572"/>
    </row>
    <row r="1298" spans="1:8" ht="10.199999999999999" hidden="1">
      <c r="A1298" s="570" t="s">
        <v>26</v>
      </c>
      <c r="B1298" s="299" t="s">
        <v>41</v>
      </c>
      <c r="C1298" s="328" t="s">
        <v>42</v>
      </c>
      <c r="D1298" s="571">
        <f>SUM(D1299:D1301)</f>
        <v>0</v>
      </c>
      <c r="E1298" s="569" t="e">
        <f t="shared" si="13"/>
        <v>#DIV/0!</v>
      </c>
    </row>
    <row r="1299" spans="1:8" ht="10.199999999999999" hidden="1">
      <c r="A1299" s="530" t="s">
        <v>26</v>
      </c>
      <c r="B1299" s="90" t="s">
        <v>43</v>
      </c>
      <c r="C1299" s="323" t="s">
        <v>44</v>
      </c>
      <c r="D1299" s="81">
        <v>0</v>
      </c>
      <c r="E1299" s="572" t="e">
        <f t="shared" si="13"/>
        <v>#DIV/0!</v>
      </c>
    </row>
    <row r="1300" spans="1:8" ht="10.199999999999999" hidden="1">
      <c r="A1300" s="530" t="s">
        <v>26</v>
      </c>
      <c r="B1300" s="90" t="s">
        <v>45</v>
      </c>
      <c r="C1300" s="323" t="s">
        <v>46</v>
      </c>
      <c r="D1300" s="81">
        <f>+(D1292+D1295+D1299+D1301)/12</f>
        <v>0</v>
      </c>
      <c r="E1300" s="572" t="e">
        <f t="shared" si="13"/>
        <v>#DIV/0!</v>
      </c>
    </row>
    <row r="1301" spans="1:8" ht="10.199999999999999" hidden="1">
      <c r="A1301" s="530" t="s">
        <v>26</v>
      </c>
      <c r="B1301" s="90" t="s">
        <v>342</v>
      </c>
      <c r="C1301" s="323" t="s">
        <v>343</v>
      </c>
      <c r="D1301" s="81">
        <v>0</v>
      </c>
      <c r="E1301" s="572" t="e">
        <f t="shared" si="13"/>
        <v>#DIV/0!</v>
      </c>
    </row>
    <row r="1302" spans="1:8" ht="10.199999999999999" hidden="1">
      <c r="A1302" s="530"/>
      <c r="B1302" s="90"/>
      <c r="D1302" s="81"/>
      <c r="E1302" s="572"/>
    </row>
    <row r="1303" spans="1:8" ht="20.399999999999999" hidden="1">
      <c r="A1303" s="533" t="s">
        <v>49</v>
      </c>
      <c r="B1303" s="574" t="s">
        <v>50</v>
      </c>
      <c r="C1303" s="337" t="s">
        <v>51</v>
      </c>
      <c r="D1303" s="571">
        <f>SUM(D1304:D1305)</f>
        <v>0</v>
      </c>
      <c r="E1303" s="569" t="e">
        <f t="shared" si="13"/>
        <v>#DIV/0!</v>
      </c>
    </row>
    <row r="1304" spans="1:8" ht="20.399999999999999" hidden="1">
      <c r="A1304" s="284" t="s">
        <v>49</v>
      </c>
      <c r="B1304" s="282" t="s">
        <v>52</v>
      </c>
      <c r="C1304" s="341" t="s">
        <v>53</v>
      </c>
      <c r="D1304" s="81">
        <f>+(D1292+D1295+D1299+D1301)*9.25%</f>
        <v>0</v>
      </c>
      <c r="E1304" s="572" t="e">
        <f t="shared" si="13"/>
        <v>#DIV/0!</v>
      </c>
    </row>
    <row r="1305" spans="1:8" ht="10.199999999999999" hidden="1">
      <c r="A1305" s="284" t="s">
        <v>49</v>
      </c>
      <c r="B1305" s="282" t="s">
        <v>54</v>
      </c>
      <c r="C1305" s="341" t="s">
        <v>55</v>
      </c>
      <c r="D1305" s="81">
        <f>+(D1292+D1295+D1299+D1301)*0.5%</f>
        <v>0</v>
      </c>
      <c r="E1305" s="572" t="e">
        <f t="shared" si="13"/>
        <v>#DIV/0!</v>
      </c>
    </row>
    <row r="1306" spans="1:8" ht="10.199999999999999" hidden="1">
      <c r="A1306" s="293"/>
      <c r="B1306" s="282"/>
      <c r="C1306" s="344"/>
      <c r="D1306" s="81"/>
      <c r="E1306" s="572"/>
    </row>
    <row r="1307" spans="1:8" ht="20.399999999999999" hidden="1">
      <c r="A1307" s="533" t="s">
        <v>49</v>
      </c>
      <c r="B1307" s="574" t="s">
        <v>56</v>
      </c>
      <c r="C1307" s="337" t="s">
        <v>57</v>
      </c>
      <c r="D1307" s="571">
        <f>SUM(D1308:D1310)</f>
        <v>0</v>
      </c>
      <c r="E1307" s="569" t="e">
        <f t="shared" si="13"/>
        <v>#DIV/0!</v>
      </c>
    </row>
    <row r="1308" spans="1:8" ht="20.399999999999999" hidden="1">
      <c r="A1308" s="284" t="s">
        <v>49</v>
      </c>
      <c r="B1308" s="282" t="s">
        <v>58</v>
      </c>
      <c r="C1308" s="341" t="s">
        <v>59</v>
      </c>
      <c r="D1308" s="81">
        <f>+(D1292+D1295+D1299+D1301)*5.42%</f>
        <v>0</v>
      </c>
      <c r="E1308" s="572" t="e">
        <f t="shared" si="13"/>
        <v>#DIV/0!</v>
      </c>
    </row>
    <row r="1309" spans="1:8" ht="20.399999999999999" hidden="1">
      <c r="A1309" s="525" t="s">
        <v>49</v>
      </c>
      <c r="B1309" s="425" t="s">
        <v>60</v>
      </c>
      <c r="C1309" s="292" t="s">
        <v>61</v>
      </c>
      <c r="D1309" s="81">
        <f>+(D1292+D1295+D1299+D1301)*3%</f>
        <v>0</v>
      </c>
      <c r="E1309" s="572" t="e">
        <f t="shared" si="13"/>
        <v>#DIV/0!</v>
      </c>
    </row>
    <row r="1310" spans="1:8" ht="10.199999999999999" hidden="1">
      <c r="A1310" s="525" t="s">
        <v>49</v>
      </c>
      <c r="B1310" s="425" t="s">
        <v>62</v>
      </c>
      <c r="C1310" s="292" t="s">
        <v>63</v>
      </c>
      <c r="D1310" s="81">
        <f>+(D1292+D1295+D1299+D1301)*1.5%</f>
        <v>0</v>
      </c>
      <c r="E1310" s="572" t="e">
        <f t="shared" si="13"/>
        <v>#DIV/0!</v>
      </c>
    </row>
    <row r="1311" spans="1:8" ht="11.25" hidden="1" customHeight="1">
      <c r="A1311" s="530"/>
      <c r="B1311" s="692"/>
      <c r="C1311" s="693"/>
      <c r="D1311" s="81"/>
      <c r="E1311" s="669"/>
    </row>
    <row r="1312" spans="1:8" ht="19.2" hidden="1" customHeight="1">
      <c r="A1312" s="785" t="s">
        <v>344</v>
      </c>
      <c r="B1312" s="786"/>
      <c r="C1312" s="787"/>
      <c r="D1312" s="680">
        <f>+D1290</f>
        <v>0</v>
      </c>
      <c r="E1312" s="563" t="e">
        <f>+D1312/D1312</f>
        <v>#DIV/0!</v>
      </c>
      <c r="H1312" s="333"/>
    </row>
    <row r="1313" spans="1:6" ht="11.25" hidden="1" customHeight="1">
      <c r="B1313" s="316"/>
      <c r="C1313" s="462"/>
    </row>
    <row r="1314" spans="1:6" ht="11.25" hidden="1" customHeight="1">
      <c r="B1314" s="316"/>
      <c r="C1314" s="462"/>
    </row>
    <row r="1315" spans="1:6" ht="11.25" hidden="1" customHeight="1">
      <c r="B1315" s="316"/>
      <c r="C1315" s="462"/>
    </row>
    <row r="1316" spans="1:6" ht="11.25" hidden="1" customHeight="1">
      <c r="B1316" s="316"/>
      <c r="C1316" s="462"/>
    </row>
    <row r="1317" spans="1:6" ht="11.25" hidden="1" customHeight="1">
      <c r="B1317" s="316"/>
      <c r="C1317" s="462"/>
    </row>
    <row r="1318" spans="1:6" ht="11.25" hidden="1" customHeight="1">
      <c r="B1318" s="316"/>
      <c r="C1318" s="462"/>
    </row>
    <row r="1319" spans="1:6" ht="11.25" hidden="1" customHeight="1">
      <c r="B1319" s="316"/>
      <c r="C1319" s="462"/>
    </row>
    <row r="1320" spans="1:6" ht="11.25" hidden="1" customHeight="1">
      <c r="B1320" s="433" t="s">
        <v>345</v>
      </c>
      <c r="C1320" s="433"/>
      <c r="D1320" s="317" t="s">
        <v>346</v>
      </c>
      <c r="E1320" s="375" t="s">
        <v>347</v>
      </c>
      <c r="F1320" s="433"/>
    </row>
    <row r="1321" spans="1:6" ht="11.25" hidden="1" customHeight="1">
      <c r="B1321" s="374"/>
    </row>
    <row r="1322" spans="1:6" ht="11.25" hidden="1" customHeight="1">
      <c r="A1322" s="796" t="s">
        <v>19</v>
      </c>
      <c r="B1322" s="796"/>
      <c r="C1322" s="810" t="s">
        <v>20</v>
      </c>
      <c r="D1322" s="811" t="s">
        <v>21</v>
      </c>
      <c r="E1322" s="795" t="s">
        <v>22</v>
      </c>
    </row>
    <row r="1323" spans="1:6" ht="11.25" hidden="1" customHeight="1">
      <c r="A1323" s="815"/>
      <c r="B1323" s="796"/>
      <c r="C1323" s="810"/>
      <c r="D1323" s="811"/>
      <c r="E1323" s="795"/>
    </row>
    <row r="1324" spans="1:6" ht="11.25" hidden="1" customHeight="1">
      <c r="A1324" s="688"/>
      <c r="B1324" s="689"/>
      <c r="C1324" s="690"/>
      <c r="D1324" s="75"/>
      <c r="E1324" s="691"/>
    </row>
    <row r="1325" spans="1:6" ht="11.25" hidden="1" customHeight="1">
      <c r="A1325" s="568" t="s">
        <v>23</v>
      </c>
      <c r="B1325" s="289" t="s">
        <v>24</v>
      </c>
      <c r="C1325" s="322" t="s">
        <v>25</v>
      </c>
      <c r="D1325" s="89">
        <f>+D1327+D1333+D1338+D1342+D1330</f>
        <v>0</v>
      </c>
      <c r="E1325" s="569" t="e">
        <f>+D1325/$D$1394</f>
        <v>#DIV/0!</v>
      </c>
    </row>
    <row r="1326" spans="1:6" ht="11.25" hidden="1" customHeight="1">
      <c r="A1326" s="568"/>
      <c r="B1326" s="289"/>
      <c r="C1326" s="325"/>
      <c r="D1326" s="89"/>
      <c r="E1326" s="569"/>
    </row>
    <row r="1327" spans="1:6" ht="11.25" hidden="1" customHeight="1">
      <c r="A1327" s="570" t="s">
        <v>26</v>
      </c>
      <c r="B1327" s="299" t="s">
        <v>27</v>
      </c>
      <c r="C1327" s="328" t="s">
        <v>28</v>
      </c>
      <c r="D1327" s="571">
        <f>SUM(D1328:D1328)</f>
        <v>0</v>
      </c>
      <c r="E1327" s="569" t="e">
        <f>+D1327/$D$1394</f>
        <v>#DIV/0!</v>
      </c>
    </row>
    <row r="1328" spans="1:6" ht="11.25" hidden="1" customHeight="1">
      <c r="A1328" s="530" t="s">
        <v>26</v>
      </c>
      <c r="B1328" s="90" t="s">
        <v>29</v>
      </c>
      <c r="C1328" s="323" t="s">
        <v>30</v>
      </c>
      <c r="D1328" s="81">
        <v>0</v>
      </c>
      <c r="E1328" s="572" t="e">
        <f>+D1328/$D$1394</f>
        <v>#DIV/0!</v>
      </c>
    </row>
    <row r="1329" spans="1:5" ht="11.25" hidden="1" customHeight="1">
      <c r="A1329" s="530"/>
      <c r="B1329" s="90"/>
      <c r="D1329" s="81"/>
      <c r="E1329" s="572"/>
    </row>
    <row r="1330" spans="1:5" ht="11.25" hidden="1" customHeight="1">
      <c r="A1330" s="533" t="s">
        <v>26</v>
      </c>
      <c r="B1330" s="573" t="s">
        <v>35</v>
      </c>
      <c r="C1330" s="534" t="s">
        <v>36</v>
      </c>
      <c r="D1330" s="571">
        <f>+D1331</f>
        <v>0</v>
      </c>
      <c r="E1330" s="569" t="e">
        <f>+D1330/$D$1394</f>
        <v>#DIV/0!</v>
      </c>
    </row>
    <row r="1331" spans="1:5" ht="11.25" hidden="1" customHeight="1">
      <c r="A1331" s="525" t="s">
        <v>26</v>
      </c>
      <c r="B1331" s="425" t="s">
        <v>37</v>
      </c>
      <c r="C1331" s="292" t="s">
        <v>38</v>
      </c>
      <c r="D1331" s="81">
        <v>0</v>
      </c>
      <c r="E1331" s="572" t="e">
        <f>+D1331/$D$1394</f>
        <v>#DIV/0!</v>
      </c>
    </row>
    <row r="1332" spans="1:5" ht="11.25" hidden="1" customHeight="1">
      <c r="A1332" s="530"/>
      <c r="B1332" s="90"/>
      <c r="D1332" s="81"/>
      <c r="E1332" s="572"/>
    </row>
    <row r="1333" spans="1:5" ht="11.25" hidden="1" customHeight="1">
      <c r="A1333" s="570" t="s">
        <v>26</v>
      </c>
      <c r="B1333" s="299" t="s">
        <v>41</v>
      </c>
      <c r="C1333" s="328" t="s">
        <v>42</v>
      </c>
      <c r="D1333" s="571">
        <f>SUM(D1334:D1336)</f>
        <v>0</v>
      </c>
      <c r="E1333" s="569" t="e">
        <f>+D1333/$D$1394</f>
        <v>#DIV/0!</v>
      </c>
    </row>
    <row r="1334" spans="1:5" ht="11.25" hidden="1" customHeight="1">
      <c r="A1334" s="530" t="s">
        <v>26</v>
      </c>
      <c r="B1334" s="90" t="s">
        <v>43</v>
      </c>
      <c r="C1334" s="323" t="s">
        <v>44</v>
      </c>
      <c r="D1334" s="81">
        <v>0</v>
      </c>
      <c r="E1334" s="572" t="e">
        <f>+D1334/$D$1394</f>
        <v>#DIV/0!</v>
      </c>
    </row>
    <row r="1335" spans="1:5" ht="11.25" hidden="1" customHeight="1">
      <c r="A1335" s="530" t="s">
        <v>26</v>
      </c>
      <c r="B1335" s="90" t="s">
        <v>45</v>
      </c>
      <c r="C1335" s="323" t="s">
        <v>46</v>
      </c>
      <c r="D1335" s="81">
        <f>+(D1327+D1330+D1334+D1336)/12</f>
        <v>0</v>
      </c>
      <c r="E1335" s="572" t="e">
        <f>+D1335/$D$1394</f>
        <v>#DIV/0!</v>
      </c>
    </row>
    <row r="1336" spans="1:5" ht="11.25" hidden="1" customHeight="1">
      <c r="A1336" s="530" t="s">
        <v>26</v>
      </c>
      <c r="B1336" s="90" t="s">
        <v>342</v>
      </c>
      <c r="C1336" s="323" t="s">
        <v>343</v>
      </c>
      <c r="D1336" s="81">
        <v>0</v>
      </c>
      <c r="E1336" s="572" t="e">
        <f>+D1336/$D$1394</f>
        <v>#DIV/0!</v>
      </c>
    </row>
    <row r="1337" spans="1:5" ht="10.199999999999999" hidden="1">
      <c r="A1337" s="530"/>
      <c r="B1337" s="90"/>
      <c r="D1337" s="81"/>
      <c r="E1337" s="572"/>
    </row>
    <row r="1338" spans="1:5" ht="20.399999999999999" hidden="1">
      <c r="A1338" s="533" t="s">
        <v>49</v>
      </c>
      <c r="B1338" s="574" t="s">
        <v>50</v>
      </c>
      <c r="C1338" s="337" t="s">
        <v>51</v>
      </c>
      <c r="D1338" s="571">
        <f>SUM(D1339:D1340)</f>
        <v>0</v>
      </c>
      <c r="E1338" s="569" t="e">
        <f>+D1338/$D$1394</f>
        <v>#DIV/0!</v>
      </c>
    </row>
    <row r="1339" spans="1:5" ht="20.399999999999999" hidden="1">
      <c r="A1339" s="284" t="s">
        <v>49</v>
      </c>
      <c r="B1339" s="282" t="s">
        <v>52</v>
      </c>
      <c r="C1339" s="341" t="s">
        <v>53</v>
      </c>
      <c r="D1339" s="81">
        <f>+(D1327+D1330+D1334+D1336)*9.25%</f>
        <v>0</v>
      </c>
      <c r="E1339" s="572" t="e">
        <f>+D1339/$D$1394</f>
        <v>#DIV/0!</v>
      </c>
    </row>
    <row r="1340" spans="1:5" ht="10.199999999999999" hidden="1">
      <c r="A1340" s="284" t="s">
        <v>49</v>
      </c>
      <c r="B1340" s="282" t="s">
        <v>54</v>
      </c>
      <c r="C1340" s="341" t="s">
        <v>55</v>
      </c>
      <c r="D1340" s="81">
        <f>+(D1327+D1330+D1334+D1336)*0.5%</f>
        <v>0</v>
      </c>
      <c r="E1340" s="572" t="e">
        <f>+D1340/$D$1394</f>
        <v>#DIV/0!</v>
      </c>
    </row>
    <row r="1341" spans="1:5" ht="10.199999999999999" hidden="1">
      <c r="A1341" s="293"/>
      <c r="B1341" s="282"/>
      <c r="C1341" s="344"/>
      <c r="D1341" s="81"/>
      <c r="E1341" s="572"/>
    </row>
    <row r="1342" spans="1:5" ht="20.399999999999999" hidden="1">
      <c r="A1342" s="533" t="s">
        <v>49</v>
      </c>
      <c r="B1342" s="574" t="s">
        <v>56</v>
      </c>
      <c r="C1342" s="337" t="s">
        <v>57</v>
      </c>
      <c r="D1342" s="571">
        <f>SUM(D1343:D1345)</f>
        <v>0</v>
      </c>
      <c r="E1342" s="569" t="e">
        <f>+D1342/$D$1394</f>
        <v>#DIV/0!</v>
      </c>
    </row>
    <row r="1343" spans="1:5" ht="20.399999999999999" hidden="1">
      <c r="A1343" s="284" t="s">
        <v>49</v>
      </c>
      <c r="B1343" s="282" t="s">
        <v>58</v>
      </c>
      <c r="C1343" s="341" t="s">
        <v>59</v>
      </c>
      <c r="D1343" s="81">
        <f>+(D1327+D1330+D1334+D1336)*5.42%</f>
        <v>0</v>
      </c>
      <c r="E1343" s="572" t="e">
        <f>+D1343/$D$1394</f>
        <v>#DIV/0!</v>
      </c>
    </row>
    <row r="1344" spans="1:5" ht="20.399999999999999" hidden="1">
      <c r="A1344" s="525" t="s">
        <v>49</v>
      </c>
      <c r="B1344" s="425" t="s">
        <v>60</v>
      </c>
      <c r="C1344" s="292" t="s">
        <v>61</v>
      </c>
      <c r="D1344" s="81">
        <f>+(D1327+D1330+D1334+D1336)*3%</f>
        <v>0</v>
      </c>
      <c r="E1344" s="572" t="e">
        <f>+D1344/$D$1394</f>
        <v>#DIV/0!</v>
      </c>
    </row>
    <row r="1345" spans="1:5" ht="10.199999999999999" hidden="1">
      <c r="A1345" s="525" t="s">
        <v>49</v>
      </c>
      <c r="B1345" s="425" t="s">
        <v>62</v>
      </c>
      <c r="C1345" s="292" t="s">
        <v>63</v>
      </c>
      <c r="D1345" s="81">
        <f>+(D1327+D1330+D1334+D1336)*1.5%</f>
        <v>0</v>
      </c>
      <c r="E1345" s="572" t="e">
        <f>+D1345/$D$1394</f>
        <v>#DIV/0!</v>
      </c>
    </row>
    <row r="1346" spans="1:5" ht="10.199999999999999" hidden="1">
      <c r="A1346" s="530"/>
      <c r="B1346" s="689"/>
      <c r="C1346" s="676"/>
      <c r="D1346" s="81"/>
      <c r="E1346" s="669"/>
    </row>
    <row r="1347" spans="1:5" ht="11.25" hidden="1" customHeight="1">
      <c r="A1347" s="530"/>
      <c r="B1347" s="689"/>
      <c r="C1347" s="676"/>
      <c r="D1347" s="81"/>
      <c r="E1347" s="669"/>
    </row>
    <row r="1348" spans="1:5" ht="11.25" hidden="1" customHeight="1">
      <c r="A1348" s="675" t="s">
        <v>64</v>
      </c>
      <c r="B1348" s="289" t="s">
        <v>205</v>
      </c>
      <c r="C1348" s="676" t="s">
        <v>65</v>
      </c>
      <c r="D1348" s="89">
        <f>+D1359+D1356+D1350</f>
        <v>0</v>
      </c>
      <c r="E1348" s="569" t="e">
        <f>+D1348/$D$1394</f>
        <v>#DIV/0!</v>
      </c>
    </row>
    <row r="1349" spans="1:5" ht="11.25" hidden="1" customHeight="1">
      <c r="A1349" s="530"/>
      <c r="B1349" s="532"/>
      <c r="C1349" s="586"/>
      <c r="D1349" s="81"/>
      <c r="E1349" s="669"/>
    </row>
    <row r="1350" spans="1:5" ht="11.25" hidden="1" customHeight="1">
      <c r="A1350" s="533" t="s">
        <v>64</v>
      </c>
      <c r="B1350" s="299">
        <v>1.03</v>
      </c>
      <c r="C1350" s="653" t="s">
        <v>78</v>
      </c>
      <c r="D1350" s="571">
        <f>+D1351</f>
        <v>0</v>
      </c>
      <c r="E1350" s="651" t="e">
        <f>+D1350/$D$1394</f>
        <v>#DIV/0!</v>
      </c>
    </row>
    <row r="1351" spans="1:5" ht="11.25" hidden="1" customHeight="1">
      <c r="A1351" s="284" t="s">
        <v>64</v>
      </c>
      <c r="B1351" s="90" t="s">
        <v>214</v>
      </c>
      <c r="C1351" s="694" t="s">
        <v>215</v>
      </c>
      <c r="D1351" s="81"/>
      <c r="E1351" s="669" t="e">
        <f>+D1351/$D$1394</f>
        <v>#DIV/0!</v>
      </c>
    </row>
    <row r="1352" spans="1:5" ht="11.25" hidden="1" customHeight="1">
      <c r="A1352" s="530"/>
      <c r="B1352" s="532"/>
      <c r="C1352" s="586"/>
      <c r="D1352" s="81"/>
      <c r="E1352" s="669"/>
    </row>
    <row r="1353" spans="1:5" ht="11.25" hidden="1" customHeight="1">
      <c r="A1353" s="533" t="s">
        <v>64</v>
      </c>
      <c r="B1353" s="299">
        <v>1.04</v>
      </c>
      <c r="C1353" s="653" t="s">
        <v>90</v>
      </c>
      <c r="D1353" s="571">
        <f>+D1354</f>
        <v>0</v>
      </c>
      <c r="E1353" s="651" t="e">
        <f>+D1353/$D$1394</f>
        <v>#DIV/0!</v>
      </c>
    </row>
    <row r="1354" spans="1:5" ht="11.25" hidden="1" customHeight="1">
      <c r="A1354" s="284" t="s">
        <v>64</v>
      </c>
      <c r="B1354" s="90" t="s">
        <v>95</v>
      </c>
      <c r="C1354" s="694" t="s">
        <v>96</v>
      </c>
      <c r="D1354" s="81">
        <v>0</v>
      </c>
      <c r="E1354" s="669" t="e">
        <f>+D1354/$D$1394</f>
        <v>#DIV/0!</v>
      </c>
    </row>
    <row r="1355" spans="1:5" ht="11.25" hidden="1" customHeight="1">
      <c r="A1355" s="530"/>
      <c r="B1355" s="532"/>
      <c r="C1355" s="586"/>
      <c r="D1355" s="81"/>
      <c r="E1355" s="669"/>
    </row>
    <row r="1356" spans="1:5" ht="11.25" hidden="1" customHeight="1">
      <c r="A1356" s="533" t="s">
        <v>64</v>
      </c>
      <c r="B1356" s="299" t="s">
        <v>99</v>
      </c>
      <c r="C1356" s="653" t="s">
        <v>280</v>
      </c>
      <c r="D1356" s="571">
        <f>+D1357</f>
        <v>0</v>
      </c>
      <c r="E1356" s="651" t="e">
        <f>+D1356/$D$1394</f>
        <v>#DIV/0!</v>
      </c>
    </row>
    <row r="1357" spans="1:5" ht="11.25" hidden="1" customHeight="1">
      <c r="A1357" s="284" t="s">
        <v>64</v>
      </c>
      <c r="B1357" s="90" t="s">
        <v>101</v>
      </c>
      <c r="C1357" s="694" t="s">
        <v>102</v>
      </c>
      <c r="D1357" s="81">
        <v>0</v>
      </c>
      <c r="E1357" s="669" t="e">
        <f>+D1357/$D$1394</f>
        <v>#DIV/0!</v>
      </c>
    </row>
    <row r="1358" spans="1:5" ht="11.25" hidden="1" customHeight="1">
      <c r="A1358" s="530"/>
      <c r="B1358" s="532"/>
      <c r="C1358" s="586"/>
      <c r="D1358" s="81"/>
      <c r="E1358" s="669"/>
    </row>
    <row r="1359" spans="1:5" ht="11.25" hidden="1" customHeight="1">
      <c r="A1359" s="533" t="s">
        <v>64</v>
      </c>
      <c r="B1359" s="299" t="s">
        <v>251</v>
      </c>
      <c r="C1359" s="653" t="s">
        <v>103</v>
      </c>
      <c r="D1359" s="571">
        <f>SUM(D1360:D1362)</f>
        <v>0</v>
      </c>
      <c r="E1359" s="569" t="e">
        <f>+D1359/$D$1394</f>
        <v>#DIV/0!</v>
      </c>
    </row>
    <row r="1360" spans="1:5" ht="11.25" hidden="1" customHeight="1">
      <c r="A1360" s="284" t="s">
        <v>64</v>
      </c>
      <c r="B1360" s="90" t="s">
        <v>104</v>
      </c>
      <c r="C1360" s="694" t="s">
        <v>105</v>
      </c>
      <c r="D1360" s="81">
        <v>0</v>
      </c>
      <c r="E1360" s="572" t="e">
        <f>+D1360/$D$1394</f>
        <v>#DIV/0!</v>
      </c>
    </row>
    <row r="1361" spans="1:5" ht="11.25" hidden="1" customHeight="1">
      <c r="A1361" s="284" t="s">
        <v>64</v>
      </c>
      <c r="B1361" s="90" t="s">
        <v>108</v>
      </c>
      <c r="C1361" s="694" t="s">
        <v>109</v>
      </c>
      <c r="D1361" s="81">
        <v>0</v>
      </c>
      <c r="E1361" s="572" t="e">
        <f>+D1361/$D$1394</f>
        <v>#DIV/0!</v>
      </c>
    </row>
    <row r="1362" spans="1:5" ht="11.25" hidden="1" customHeight="1">
      <c r="A1362" s="284" t="s">
        <v>64</v>
      </c>
      <c r="B1362" s="90" t="s">
        <v>110</v>
      </c>
      <c r="C1362" s="694" t="s">
        <v>111</v>
      </c>
      <c r="D1362" s="81">
        <v>0</v>
      </c>
      <c r="E1362" s="572" t="e">
        <f>+D1362/$D$1394</f>
        <v>#DIV/0!</v>
      </c>
    </row>
    <row r="1363" spans="1:5" ht="11.25" hidden="1" customHeight="1">
      <c r="A1363" s="530"/>
      <c r="B1363" s="532"/>
      <c r="C1363" s="586"/>
      <c r="D1363" s="81"/>
      <c r="E1363" s="669"/>
    </row>
    <row r="1364" spans="1:5" ht="11.25" hidden="1" customHeight="1">
      <c r="A1364" s="530"/>
      <c r="B1364" s="289"/>
      <c r="C1364" s="693"/>
      <c r="D1364" s="81"/>
      <c r="E1364" s="669"/>
    </row>
    <row r="1365" spans="1:5" ht="11.25" hidden="1" customHeight="1">
      <c r="A1365" s="675" t="s">
        <v>64</v>
      </c>
      <c r="B1365" s="289">
        <v>2</v>
      </c>
      <c r="C1365" s="676" t="s">
        <v>122</v>
      </c>
      <c r="D1365" s="89">
        <f>+D1367+D1372</f>
        <v>0</v>
      </c>
      <c r="E1365" s="569" t="e">
        <f>+D1365/$D$1394</f>
        <v>#DIV/0!</v>
      </c>
    </row>
    <row r="1366" spans="1:5" ht="11.25" hidden="1" customHeight="1">
      <c r="A1366" s="530"/>
      <c r="B1366" s="289"/>
      <c r="C1366" s="693"/>
      <c r="D1366" s="81"/>
      <c r="E1366" s="669"/>
    </row>
    <row r="1367" spans="1:5" ht="11.25" hidden="1" customHeight="1">
      <c r="A1367" s="533" t="s">
        <v>64</v>
      </c>
      <c r="B1367" s="299" t="s">
        <v>131</v>
      </c>
      <c r="C1367" s="653" t="s">
        <v>132</v>
      </c>
      <c r="D1367" s="575">
        <f>SUM(D1368:D1370)</f>
        <v>0</v>
      </c>
      <c r="E1367" s="569" t="e">
        <f>+D1367/$D$1394</f>
        <v>#DIV/0!</v>
      </c>
    </row>
    <row r="1368" spans="1:5" ht="11.25" hidden="1" customHeight="1">
      <c r="A1368" s="284" t="s">
        <v>64</v>
      </c>
      <c r="B1368" s="90" t="s">
        <v>129</v>
      </c>
      <c r="C1368" s="586" t="s">
        <v>130</v>
      </c>
      <c r="D1368" s="81">
        <v>0</v>
      </c>
      <c r="E1368" s="572" t="e">
        <f>+D1368/$D$1394</f>
        <v>#DIV/0!</v>
      </c>
    </row>
    <row r="1369" spans="1:5" ht="11.25" hidden="1" customHeight="1">
      <c r="A1369" s="284" t="s">
        <v>64</v>
      </c>
      <c r="B1369" s="90" t="s">
        <v>254</v>
      </c>
      <c r="C1369" s="586" t="s">
        <v>255</v>
      </c>
      <c r="D1369" s="81">
        <v>0</v>
      </c>
      <c r="E1369" s="572" t="e">
        <f>+D1369/$D$1394</f>
        <v>#DIV/0!</v>
      </c>
    </row>
    <row r="1370" spans="1:5" ht="11.25" hidden="1" customHeight="1">
      <c r="A1370" s="284" t="s">
        <v>64</v>
      </c>
      <c r="B1370" s="90" t="s">
        <v>240</v>
      </c>
      <c r="C1370" s="586" t="s">
        <v>241</v>
      </c>
      <c r="D1370" s="81">
        <v>0</v>
      </c>
      <c r="E1370" s="572" t="e">
        <f>+D1370/$D$1394</f>
        <v>#DIV/0!</v>
      </c>
    </row>
    <row r="1371" spans="1:5" ht="11.25" hidden="1" customHeight="1">
      <c r="A1371" s="284"/>
      <c r="B1371" s="90"/>
      <c r="C1371" s="586"/>
      <c r="D1371" s="81"/>
      <c r="E1371" s="669"/>
    </row>
    <row r="1372" spans="1:5" ht="11.25" hidden="1" customHeight="1">
      <c r="A1372" s="533" t="s">
        <v>64</v>
      </c>
      <c r="B1372" s="299" t="s">
        <v>145</v>
      </c>
      <c r="C1372" s="653" t="s">
        <v>146</v>
      </c>
      <c r="D1372" s="575">
        <f>+D1373</f>
        <v>0</v>
      </c>
      <c r="E1372" s="569" t="e">
        <f>+D1372/$D$1394</f>
        <v>#DIV/0!</v>
      </c>
    </row>
    <row r="1373" spans="1:5" ht="11.25" hidden="1" customHeight="1">
      <c r="A1373" s="284" t="s">
        <v>64</v>
      </c>
      <c r="B1373" s="90" t="s">
        <v>155</v>
      </c>
      <c r="C1373" s="586" t="s">
        <v>156</v>
      </c>
      <c r="D1373" s="81">
        <v>0</v>
      </c>
      <c r="E1373" s="569" t="e">
        <f t="shared" ref="E1373:E1379" si="14">+D1373/$D$1394</f>
        <v>#DIV/0!</v>
      </c>
    </row>
    <row r="1374" spans="1:5" ht="11.25" hidden="1" customHeight="1">
      <c r="A1374" s="284"/>
      <c r="B1374" s="90"/>
      <c r="C1374" s="586"/>
      <c r="D1374" s="81"/>
      <c r="E1374" s="569"/>
    </row>
    <row r="1375" spans="1:5" ht="11.25" hidden="1" customHeight="1">
      <c r="A1375" s="284"/>
      <c r="B1375" s="90"/>
      <c r="C1375" s="586"/>
      <c r="D1375" s="81"/>
      <c r="E1375" s="569"/>
    </row>
    <row r="1376" spans="1:5" ht="11.25" hidden="1" customHeight="1">
      <c r="A1376" s="675">
        <v>2</v>
      </c>
      <c r="B1376" s="289">
        <v>5</v>
      </c>
      <c r="C1376" s="676" t="s">
        <v>157</v>
      </c>
      <c r="D1376" s="89">
        <f>+D1378</f>
        <v>0</v>
      </c>
      <c r="E1376" s="569" t="e">
        <f>+D1376/D1394</f>
        <v>#DIV/0!</v>
      </c>
    </row>
    <row r="1377" spans="1:5" ht="11.25" hidden="1" customHeight="1">
      <c r="A1377" s="284"/>
      <c r="B1377" s="90"/>
      <c r="C1377" s="586"/>
      <c r="D1377" s="81"/>
      <c r="E1377" s="569"/>
    </row>
    <row r="1378" spans="1:5" ht="11.25" hidden="1" customHeight="1">
      <c r="A1378" s="533" t="s">
        <v>158</v>
      </c>
      <c r="B1378" s="299" t="s">
        <v>159</v>
      </c>
      <c r="C1378" s="653" t="s">
        <v>160</v>
      </c>
      <c r="D1378" s="575">
        <f>+D1379</f>
        <v>0</v>
      </c>
      <c r="E1378" s="569" t="e">
        <f t="shared" si="14"/>
        <v>#DIV/0!</v>
      </c>
    </row>
    <row r="1379" spans="1:5" ht="11.25" hidden="1" customHeight="1">
      <c r="A1379" s="284" t="s">
        <v>158</v>
      </c>
      <c r="B1379" s="90" t="s">
        <v>169</v>
      </c>
      <c r="C1379" s="586" t="s">
        <v>303</v>
      </c>
      <c r="D1379" s="81">
        <v>0</v>
      </c>
      <c r="E1379" s="572" t="e">
        <f t="shared" si="14"/>
        <v>#DIV/0!</v>
      </c>
    </row>
    <row r="1380" spans="1:5" ht="11.25" hidden="1" customHeight="1">
      <c r="A1380" s="284"/>
      <c r="B1380" s="90"/>
      <c r="C1380" s="586"/>
      <c r="D1380" s="81"/>
      <c r="E1380" s="669"/>
    </row>
    <row r="1381" spans="1:5" ht="11.25" hidden="1" customHeight="1">
      <c r="A1381" s="284"/>
      <c r="B1381" s="90"/>
      <c r="C1381" s="586"/>
      <c r="D1381" s="81"/>
      <c r="E1381" s="669"/>
    </row>
    <row r="1382" spans="1:5" ht="11.25" hidden="1" customHeight="1">
      <c r="A1382" s="675" t="s">
        <v>348</v>
      </c>
      <c r="B1382" s="289">
        <v>6</v>
      </c>
      <c r="C1382" s="676" t="s">
        <v>185</v>
      </c>
      <c r="D1382" s="89">
        <f>+D1384</f>
        <v>0</v>
      </c>
      <c r="E1382" s="569"/>
    </row>
    <row r="1383" spans="1:5" ht="11.25" hidden="1" customHeight="1">
      <c r="A1383" s="284"/>
      <c r="B1383" s="90"/>
      <c r="C1383" s="586"/>
      <c r="D1383" s="81"/>
      <c r="E1383" s="669"/>
    </row>
    <row r="1384" spans="1:5" ht="11.25" hidden="1" customHeight="1">
      <c r="A1384" s="533" t="s">
        <v>184</v>
      </c>
      <c r="B1384" s="299" t="s">
        <v>186</v>
      </c>
      <c r="C1384" s="653" t="s">
        <v>187</v>
      </c>
      <c r="D1384" s="575">
        <f>+D1385</f>
        <v>0</v>
      </c>
      <c r="E1384" s="569" t="e">
        <f>+D1384/$D$1394</f>
        <v>#DIV/0!</v>
      </c>
    </row>
    <row r="1385" spans="1:5" ht="11.25" hidden="1" customHeight="1">
      <c r="A1385" s="284" t="s">
        <v>184</v>
      </c>
      <c r="B1385" s="90" t="s">
        <v>349</v>
      </c>
      <c r="C1385" s="586" t="s">
        <v>350</v>
      </c>
      <c r="D1385" s="81">
        <v>0</v>
      </c>
      <c r="E1385" s="669" t="e">
        <f>+D1385/$D$1394</f>
        <v>#DIV/0!</v>
      </c>
    </row>
    <row r="1386" spans="1:5" ht="11.25" hidden="1" customHeight="1">
      <c r="A1386" s="284"/>
      <c r="B1386" s="90"/>
      <c r="C1386" s="586"/>
      <c r="D1386" s="81"/>
      <c r="E1386" s="669"/>
    </row>
    <row r="1387" spans="1:5" ht="11.25" hidden="1" customHeight="1">
      <c r="A1387" s="284"/>
      <c r="B1387" s="90"/>
      <c r="C1387" s="586"/>
      <c r="D1387" s="81"/>
      <c r="E1387" s="669"/>
    </row>
    <row r="1388" spans="1:5" ht="11.25" hidden="1" customHeight="1">
      <c r="A1388" s="675">
        <v>4</v>
      </c>
      <c r="B1388" s="289" t="s">
        <v>191</v>
      </c>
      <c r="C1388" s="676" t="s">
        <v>192</v>
      </c>
      <c r="D1388" s="89">
        <f>+D1390</f>
        <v>0</v>
      </c>
      <c r="E1388" s="569" t="e">
        <f>+D1388/$D$1394</f>
        <v>#DIV/0!</v>
      </c>
    </row>
    <row r="1389" spans="1:5" ht="11.25" hidden="1" customHeight="1">
      <c r="A1389" s="530"/>
      <c r="B1389" s="289"/>
      <c r="C1389" s="693"/>
      <c r="D1389" s="81"/>
      <c r="E1389" s="669"/>
    </row>
    <row r="1390" spans="1:5" ht="11.25" hidden="1" customHeight="1">
      <c r="A1390" s="533">
        <v>4</v>
      </c>
      <c r="B1390" s="299" t="s">
        <v>193</v>
      </c>
      <c r="C1390" s="653" t="s">
        <v>194</v>
      </c>
      <c r="D1390" s="575">
        <f>+D1391+D1392</f>
        <v>0</v>
      </c>
      <c r="E1390" s="569" t="e">
        <f>+D1390/$D$1394</f>
        <v>#DIV/0!</v>
      </c>
    </row>
    <row r="1391" spans="1:5" ht="11.25" hidden="1" customHeight="1">
      <c r="A1391" s="284">
        <v>4</v>
      </c>
      <c r="B1391" s="90" t="s">
        <v>195</v>
      </c>
      <c r="C1391" s="586" t="s">
        <v>196</v>
      </c>
      <c r="D1391" s="81">
        <v>0</v>
      </c>
      <c r="E1391" s="572" t="e">
        <f>+D1391/$D$1394</f>
        <v>#DIV/0!</v>
      </c>
    </row>
    <row r="1392" spans="1:5" ht="11.25" hidden="1" customHeight="1">
      <c r="A1392" s="284">
        <v>4</v>
      </c>
      <c r="B1392" s="90" t="s">
        <v>197</v>
      </c>
      <c r="C1392" s="586" t="s">
        <v>198</v>
      </c>
      <c r="D1392" s="81">
        <v>0</v>
      </c>
      <c r="E1392" s="572" t="e">
        <f>+D1392/$D$1394</f>
        <v>#DIV/0!</v>
      </c>
    </row>
    <row r="1393" spans="1:5" ht="11.25" hidden="1" customHeight="1">
      <c r="A1393" s="530"/>
      <c r="B1393" s="692"/>
      <c r="C1393" s="693"/>
      <c r="D1393" s="81"/>
      <c r="E1393" s="669"/>
    </row>
    <row r="1394" spans="1:5" ht="19.5" hidden="1" customHeight="1">
      <c r="A1394" s="785" t="s">
        <v>351</v>
      </c>
      <c r="B1394" s="786"/>
      <c r="C1394" s="787"/>
      <c r="D1394" s="680">
        <f>+D1348+D1365+D1325+D1388+D1382+D1376</f>
        <v>0</v>
      </c>
      <c r="E1394" s="563" t="e">
        <f>+D1394/D1394</f>
        <v>#DIV/0!</v>
      </c>
    </row>
    <row r="1395" spans="1:5" ht="11.25" hidden="1" customHeight="1">
      <c r="B1395" s="316"/>
      <c r="C1395" s="462"/>
    </row>
    <row r="1396" spans="1:5" ht="11.25" hidden="1" customHeight="1">
      <c r="B1396" s="316"/>
      <c r="C1396" s="462"/>
    </row>
    <row r="1397" spans="1:5" ht="11.25" hidden="1" customHeight="1">
      <c r="B1397" s="316"/>
      <c r="C1397" s="462"/>
    </row>
    <row r="1398" spans="1:5" ht="11.25" hidden="1" customHeight="1">
      <c r="B1398" s="316"/>
      <c r="C1398" s="462"/>
    </row>
    <row r="1399" spans="1:5" ht="11.25" hidden="1" customHeight="1">
      <c r="B1399" s="316"/>
      <c r="C1399" s="462"/>
    </row>
    <row r="1400" spans="1:5" ht="11.25" hidden="1" customHeight="1">
      <c r="B1400" s="316"/>
      <c r="C1400" s="462"/>
    </row>
    <row r="1401" spans="1:5" ht="11.25" hidden="1" customHeight="1">
      <c r="B1401" s="596" t="s">
        <v>352</v>
      </c>
      <c r="D1401" s="597" t="s">
        <v>353</v>
      </c>
      <c r="E1401" s="375" t="s">
        <v>354</v>
      </c>
    </row>
    <row r="1402" spans="1:5" ht="11.25" hidden="1" customHeight="1">
      <c r="B1402" s="374"/>
    </row>
    <row r="1403" spans="1:5" ht="11.25" hidden="1" customHeight="1">
      <c r="A1403" s="796" t="s">
        <v>19</v>
      </c>
      <c r="B1403" s="796"/>
      <c r="C1403" s="810" t="s">
        <v>20</v>
      </c>
      <c r="D1403" s="811" t="s">
        <v>21</v>
      </c>
      <c r="E1403" s="795" t="s">
        <v>22</v>
      </c>
    </row>
    <row r="1404" spans="1:5" ht="11.25" hidden="1" customHeight="1">
      <c r="A1404" s="815"/>
      <c r="B1404" s="796"/>
      <c r="C1404" s="810"/>
      <c r="D1404" s="811"/>
      <c r="E1404" s="795"/>
    </row>
    <row r="1405" spans="1:5" ht="11.25" hidden="1" customHeight="1">
      <c r="A1405" s="688"/>
      <c r="B1405" s="689"/>
      <c r="C1405" s="690"/>
      <c r="D1405" s="75"/>
      <c r="E1405" s="691"/>
    </row>
    <row r="1406" spans="1:5" ht="11.25" hidden="1" customHeight="1">
      <c r="A1406" s="568" t="s">
        <v>23</v>
      </c>
      <c r="B1406" s="289" t="s">
        <v>24</v>
      </c>
      <c r="C1406" s="322" t="s">
        <v>25</v>
      </c>
      <c r="D1406" s="89">
        <f>+D1408+D1414+D1420+D1424+D1411</f>
        <v>0</v>
      </c>
      <c r="E1406" s="569" t="e">
        <f>+D1406/$D$1455</f>
        <v>#DIV/0!</v>
      </c>
    </row>
    <row r="1407" spans="1:5" ht="11.25" hidden="1" customHeight="1">
      <c r="A1407" s="568"/>
      <c r="B1407" s="289"/>
      <c r="C1407" s="325"/>
      <c r="D1407" s="89"/>
      <c r="E1407" s="569"/>
    </row>
    <row r="1408" spans="1:5" ht="11.25" hidden="1" customHeight="1">
      <c r="A1408" s="570" t="s">
        <v>26</v>
      </c>
      <c r="B1408" s="299" t="s">
        <v>27</v>
      </c>
      <c r="C1408" s="328" t="s">
        <v>28</v>
      </c>
      <c r="D1408" s="571">
        <f>SUM(D1409:D1409)</f>
        <v>0</v>
      </c>
      <c r="E1408" s="569" t="e">
        <f>+D1408/$D$1455</f>
        <v>#DIV/0!</v>
      </c>
    </row>
    <row r="1409" spans="1:5" ht="11.25" hidden="1" customHeight="1">
      <c r="A1409" s="530" t="s">
        <v>26</v>
      </c>
      <c r="B1409" s="90" t="s">
        <v>29</v>
      </c>
      <c r="C1409" s="323" t="s">
        <v>30</v>
      </c>
      <c r="D1409" s="81">
        <v>0</v>
      </c>
      <c r="E1409" s="572" t="e">
        <f>+D1409/$D$1455</f>
        <v>#DIV/0!</v>
      </c>
    </row>
    <row r="1410" spans="1:5" ht="11.25" hidden="1" customHeight="1">
      <c r="A1410" s="530"/>
      <c r="B1410" s="90"/>
      <c r="D1410" s="81"/>
      <c r="E1410" s="572"/>
    </row>
    <row r="1411" spans="1:5" ht="11.25" hidden="1" customHeight="1">
      <c r="A1411" s="533" t="s">
        <v>26</v>
      </c>
      <c r="B1411" s="573" t="s">
        <v>35</v>
      </c>
      <c r="C1411" s="534" t="s">
        <v>36</v>
      </c>
      <c r="D1411" s="571">
        <f>+D1412</f>
        <v>0</v>
      </c>
      <c r="E1411" s="569" t="e">
        <f>+D1411/$D$1455</f>
        <v>#DIV/0!</v>
      </c>
    </row>
    <row r="1412" spans="1:5" ht="11.25" hidden="1" customHeight="1">
      <c r="A1412" s="525" t="s">
        <v>26</v>
      </c>
      <c r="B1412" s="425" t="s">
        <v>37</v>
      </c>
      <c r="C1412" s="292" t="s">
        <v>38</v>
      </c>
      <c r="D1412" s="81">
        <v>0</v>
      </c>
      <c r="E1412" s="572" t="e">
        <f>+D1412/$D$1455</f>
        <v>#DIV/0!</v>
      </c>
    </row>
    <row r="1413" spans="1:5" ht="11.25" hidden="1" customHeight="1">
      <c r="A1413" s="530"/>
      <c r="B1413" s="90"/>
      <c r="D1413" s="81"/>
      <c r="E1413" s="572"/>
    </row>
    <row r="1414" spans="1:5" ht="11.25" hidden="1" customHeight="1">
      <c r="A1414" s="570" t="s">
        <v>26</v>
      </c>
      <c r="B1414" s="299" t="s">
        <v>41</v>
      </c>
      <c r="C1414" s="328" t="s">
        <v>42</v>
      </c>
      <c r="D1414" s="571">
        <f>SUM(D1415:D1418)</f>
        <v>0</v>
      </c>
      <c r="E1414" s="569" t="e">
        <f>+D1414/$D$1455</f>
        <v>#DIV/0!</v>
      </c>
    </row>
    <row r="1415" spans="1:5" ht="11.25" hidden="1" customHeight="1">
      <c r="A1415" s="530" t="s">
        <v>26</v>
      </c>
      <c r="B1415" s="90" t="s">
        <v>43</v>
      </c>
      <c r="C1415" s="323" t="s">
        <v>44</v>
      </c>
      <c r="D1415" s="81">
        <v>0</v>
      </c>
      <c r="E1415" s="569" t="e">
        <f t="shared" ref="E1415:E1417" si="15">+D1415/$D$1455</f>
        <v>#DIV/0!</v>
      </c>
    </row>
    <row r="1416" spans="1:5" ht="11.25" hidden="1" customHeight="1">
      <c r="A1416" s="530" t="s">
        <v>26</v>
      </c>
      <c r="B1416" s="90" t="s">
        <v>45</v>
      </c>
      <c r="C1416" s="323" t="s">
        <v>46</v>
      </c>
      <c r="D1416" s="81">
        <f>+(D1408+D1411+D1415+D1418)/12</f>
        <v>0</v>
      </c>
      <c r="E1416" s="569" t="e">
        <f t="shared" si="15"/>
        <v>#DIV/0!</v>
      </c>
    </row>
    <row r="1417" spans="1:5" ht="11.25" hidden="1" customHeight="1">
      <c r="A1417" s="530"/>
      <c r="B1417" s="90" t="s">
        <v>47</v>
      </c>
      <c r="C1417" s="323" t="s">
        <v>48</v>
      </c>
      <c r="D1417" s="81">
        <v>0</v>
      </c>
      <c r="E1417" s="572" t="e">
        <f t="shared" si="15"/>
        <v>#DIV/0!</v>
      </c>
    </row>
    <row r="1418" spans="1:5" ht="11.25" hidden="1" customHeight="1">
      <c r="A1418" s="530" t="s">
        <v>26</v>
      </c>
      <c r="B1418" s="90" t="s">
        <v>342</v>
      </c>
      <c r="C1418" s="323" t="s">
        <v>343</v>
      </c>
      <c r="D1418" s="81">
        <v>0</v>
      </c>
      <c r="E1418" s="572" t="e">
        <f>+D1418/$D$1455</f>
        <v>#DIV/0!</v>
      </c>
    </row>
    <row r="1419" spans="1:5" ht="11.25" hidden="1" customHeight="1">
      <c r="A1419" s="530"/>
      <c r="B1419" s="90"/>
      <c r="D1419" s="81"/>
      <c r="E1419" s="572"/>
    </row>
    <row r="1420" spans="1:5" ht="20.399999999999999" hidden="1">
      <c r="A1420" s="533" t="s">
        <v>49</v>
      </c>
      <c r="B1420" s="574" t="s">
        <v>50</v>
      </c>
      <c r="C1420" s="337" t="s">
        <v>51</v>
      </c>
      <c r="D1420" s="571">
        <f>SUM(D1421:D1422)</f>
        <v>0</v>
      </c>
      <c r="E1420" s="569" t="e">
        <f>+D1420/$D$1455</f>
        <v>#DIV/0!</v>
      </c>
    </row>
    <row r="1421" spans="1:5" ht="20.399999999999999" hidden="1">
      <c r="A1421" s="284" t="s">
        <v>49</v>
      </c>
      <c r="B1421" s="282" t="s">
        <v>52</v>
      </c>
      <c r="C1421" s="341" t="s">
        <v>53</v>
      </c>
      <c r="D1421" s="81">
        <v>0</v>
      </c>
      <c r="E1421" s="572" t="e">
        <f>+D1421/$D$1455</f>
        <v>#DIV/0!</v>
      </c>
    </row>
    <row r="1422" spans="1:5" ht="10.199999999999999" hidden="1" customHeight="1">
      <c r="A1422" s="284" t="s">
        <v>49</v>
      </c>
      <c r="B1422" s="282" t="s">
        <v>54</v>
      </c>
      <c r="C1422" s="341" t="s">
        <v>55</v>
      </c>
      <c r="D1422" s="81">
        <v>0</v>
      </c>
      <c r="E1422" s="572" t="e">
        <f>+D1422/$D$1455</f>
        <v>#DIV/0!</v>
      </c>
    </row>
    <row r="1423" spans="1:5" ht="11.25" hidden="1" customHeight="1">
      <c r="A1423" s="293"/>
      <c r="B1423" s="282"/>
      <c r="C1423" s="344"/>
      <c r="D1423" s="81"/>
      <c r="E1423" s="572"/>
    </row>
    <row r="1424" spans="1:5" ht="20.399999999999999" hidden="1">
      <c r="A1424" s="533" t="s">
        <v>49</v>
      </c>
      <c r="B1424" s="574" t="s">
        <v>56</v>
      </c>
      <c r="C1424" s="337" t="s">
        <v>57</v>
      </c>
      <c r="D1424" s="571">
        <f>SUM(D1425:D1427)</f>
        <v>0</v>
      </c>
      <c r="E1424" s="569" t="e">
        <f>+D1424/$D$1455</f>
        <v>#DIV/0!</v>
      </c>
    </row>
    <row r="1425" spans="1:7" ht="20.399999999999999" hidden="1">
      <c r="A1425" s="284" t="s">
        <v>49</v>
      </c>
      <c r="B1425" s="282" t="s">
        <v>58</v>
      </c>
      <c r="C1425" s="341" t="s">
        <v>59</v>
      </c>
      <c r="D1425" s="81">
        <v>0</v>
      </c>
      <c r="E1425" s="572" t="e">
        <f>+D1425/$D$1455</f>
        <v>#DIV/0!</v>
      </c>
    </row>
    <row r="1426" spans="1:7" s="68" customFormat="1" ht="20.399999999999999" hidden="1">
      <c r="A1426" s="525" t="s">
        <v>49</v>
      </c>
      <c r="B1426" s="425" t="s">
        <v>60</v>
      </c>
      <c r="C1426" s="292" t="s">
        <v>61</v>
      </c>
      <c r="D1426" s="81">
        <v>0</v>
      </c>
      <c r="E1426" s="572" t="e">
        <f>+D1426/$D$1455</f>
        <v>#DIV/0!</v>
      </c>
      <c r="G1426" s="69"/>
    </row>
    <row r="1427" spans="1:7" ht="11.25" hidden="1" customHeight="1">
      <c r="A1427" s="525" t="s">
        <v>49</v>
      </c>
      <c r="B1427" s="425" t="s">
        <v>62</v>
      </c>
      <c r="C1427" s="292" t="s">
        <v>63</v>
      </c>
      <c r="D1427" s="81">
        <v>0</v>
      </c>
      <c r="E1427" s="572" t="e">
        <f>+D1427/$D$1455</f>
        <v>#DIV/0!</v>
      </c>
    </row>
    <row r="1428" spans="1:7" ht="11.25" hidden="1" customHeight="1">
      <c r="A1428" s="530"/>
      <c r="B1428" s="689"/>
      <c r="C1428" s="676"/>
      <c r="D1428" s="81"/>
      <c r="E1428" s="669"/>
    </row>
    <row r="1429" spans="1:7" ht="11.25" hidden="1" customHeight="1">
      <c r="A1429" s="530"/>
      <c r="B1429" s="689"/>
      <c r="C1429" s="676"/>
      <c r="D1429" s="81"/>
      <c r="E1429" s="669"/>
    </row>
    <row r="1430" spans="1:7" ht="11.25" hidden="1" customHeight="1">
      <c r="A1430" s="675" t="s">
        <v>64</v>
      </c>
      <c r="B1430" s="289" t="s">
        <v>205</v>
      </c>
      <c r="C1430" s="676" t="s">
        <v>65</v>
      </c>
      <c r="D1430" s="89">
        <f>+D1438+D1432+D1435</f>
        <v>0</v>
      </c>
      <c r="E1430" s="569" t="e">
        <f>+D1430/$D$1455</f>
        <v>#DIV/0!</v>
      </c>
    </row>
    <row r="1431" spans="1:7" ht="11.25" hidden="1" customHeight="1">
      <c r="A1431" s="530"/>
      <c r="B1431" s="532"/>
      <c r="C1431" s="586"/>
      <c r="D1431" s="81"/>
      <c r="E1431" s="669"/>
    </row>
    <row r="1432" spans="1:7" ht="11.25" hidden="1" customHeight="1">
      <c r="A1432" s="533" t="s">
        <v>64</v>
      </c>
      <c r="B1432" s="299">
        <v>1.01</v>
      </c>
      <c r="C1432" s="653" t="s">
        <v>67</v>
      </c>
      <c r="D1432" s="571">
        <f>+D1433</f>
        <v>0</v>
      </c>
      <c r="E1432" s="569" t="e">
        <f>+D1432/$D$1455</f>
        <v>#DIV/0!</v>
      </c>
    </row>
    <row r="1433" spans="1:7" ht="11.25" hidden="1" customHeight="1">
      <c r="A1433" s="284" t="s">
        <v>64</v>
      </c>
      <c r="B1433" s="90" t="s">
        <v>330</v>
      </c>
      <c r="C1433" s="694" t="s">
        <v>588</v>
      </c>
      <c r="D1433" s="81"/>
      <c r="E1433" s="669" t="e">
        <f>+D1433/$D$1455</f>
        <v>#DIV/0!</v>
      </c>
    </row>
    <row r="1434" spans="1:7" ht="11.25" hidden="1" customHeight="1">
      <c r="A1434" s="530"/>
      <c r="B1434" s="532"/>
      <c r="C1434" s="586"/>
      <c r="D1434" s="81"/>
      <c r="E1434" s="669"/>
    </row>
    <row r="1435" spans="1:7" ht="11.25" hidden="1" customHeight="1">
      <c r="A1435" s="533" t="s">
        <v>64</v>
      </c>
      <c r="B1435" s="299">
        <v>1.04</v>
      </c>
      <c r="C1435" s="653" t="s">
        <v>90</v>
      </c>
      <c r="D1435" s="571">
        <f>+D1436</f>
        <v>0</v>
      </c>
      <c r="E1435" s="569" t="e">
        <f>+D1435/$D$1455</f>
        <v>#DIV/0!</v>
      </c>
    </row>
    <row r="1436" spans="1:7" ht="11.25" hidden="1" customHeight="1">
      <c r="A1436" s="284" t="s">
        <v>64</v>
      </c>
      <c r="B1436" s="90" t="s">
        <v>97</v>
      </c>
      <c r="C1436" s="694" t="s">
        <v>98</v>
      </c>
      <c r="D1436" s="81"/>
      <c r="E1436" s="669" t="e">
        <f>+D1436/$D$1455</f>
        <v>#DIV/0!</v>
      </c>
    </row>
    <row r="1437" spans="1:7" ht="11.25" hidden="1" customHeight="1">
      <c r="A1437" s="530"/>
      <c r="B1437" s="532"/>
      <c r="C1437" s="586"/>
      <c r="D1437" s="81"/>
      <c r="E1437" s="669"/>
    </row>
    <row r="1438" spans="1:7" ht="11.25" hidden="1" customHeight="1">
      <c r="A1438" s="533" t="s">
        <v>64</v>
      </c>
      <c r="B1438" s="299" t="s">
        <v>251</v>
      </c>
      <c r="C1438" s="653" t="s">
        <v>103</v>
      </c>
      <c r="D1438" s="571">
        <f>+D1439+D1440</f>
        <v>0</v>
      </c>
      <c r="E1438" s="569" t="e">
        <f>+D1438/$D$1455</f>
        <v>#DIV/0!</v>
      </c>
    </row>
    <row r="1439" spans="1:7" ht="10.199999999999999" hidden="1">
      <c r="A1439" s="284" t="s">
        <v>64</v>
      </c>
      <c r="B1439" s="90" t="s">
        <v>108</v>
      </c>
      <c r="C1439" s="694" t="s">
        <v>109</v>
      </c>
      <c r="D1439" s="81">
        <v>0</v>
      </c>
      <c r="E1439" s="572" t="e">
        <f>+D1439/$D$1455</f>
        <v>#DIV/0!</v>
      </c>
    </row>
    <row r="1440" spans="1:7" ht="11.25" hidden="1" customHeight="1">
      <c r="A1440" s="284" t="s">
        <v>64</v>
      </c>
      <c r="B1440" s="90" t="s">
        <v>110</v>
      </c>
      <c r="C1440" s="694" t="s">
        <v>111</v>
      </c>
      <c r="D1440" s="81">
        <v>0</v>
      </c>
      <c r="E1440" s="572" t="e">
        <f>+D1440/$D$1455</f>
        <v>#DIV/0!</v>
      </c>
    </row>
    <row r="1441" spans="1:5" ht="11.25" hidden="1" customHeight="1">
      <c r="A1441" s="530"/>
      <c r="B1441" s="532"/>
      <c r="C1441" s="586"/>
      <c r="D1441" s="81"/>
      <c r="E1441" s="669"/>
    </row>
    <row r="1442" spans="1:5" ht="10.199999999999999" hidden="1">
      <c r="A1442" s="530"/>
      <c r="B1442" s="289"/>
      <c r="C1442" s="693"/>
      <c r="D1442" s="81"/>
      <c r="E1442" s="669"/>
    </row>
    <row r="1443" spans="1:5" ht="10.199999999999999" hidden="1">
      <c r="A1443" s="675" t="s">
        <v>64</v>
      </c>
      <c r="B1443" s="289">
        <v>2</v>
      </c>
      <c r="C1443" s="676" t="s">
        <v>122</v>
      </c>
      <c r="D1443" s="89">
        <f>+D1445</f>
        <v>0</v>
      </c>
      <c r="E1443" s="569" t="e">
        <f>+D1443/$D$1455</f>
        <v>#DIV/0!</v>
      </c>
    </row>
    <row r="1444" spans="1:5" ht="10.199999999999999" hidden="1">
      <c r="A1444" s="530"/>
      <c r="B1444" s="289"/>
      <c r="C1444" s="693"/>
      <c r="D1444" s="81"/>
      <c r="E1444" s="669"/>
    </row>
    <row r="1445" spans="1:5" ht="20.399999999999999" hidden="1">
      <c r="A1445" s="533" t="s">
        <v>64</v>
      </c>
      <c r="B1445" s="299" t="s">
        <v>131</v>
      </c>
      <c r="C1445" s="653" t="s">
        <v>132</v>
      </c>
      <c r="D1445" s="575">
        <f>+D1446+D1447</f>
        <v>0</v>
      </c>
      <c r="E1445" s="569" t="e">
        <f>+D1445/$D$1455</f>
        <v>#DIV/0!</v>
      </c>
    </row>
    <row r="1446" spans="1:5" ht="10.199999999999999" hidden="1">
      <c r="A1446" s="284" t="s">
        <v>64</v>
      </c>
      <c r="B1446" s="90" t="s">
        <v>254</v>
      </c>
      <c r="C1446" s="586" t="s">
        <v>255</v>
      </c>
      <c r="D1446" s="81">
        <v>0</v>
      </c>
      <c r="E1446" s="572" t="e">
        <f>+D1446/$D$1455</f>
        <v>#DIV/0!</v>
      </c>
    </row>
    <row r="1447" spans="1:5" ht="10.199999999999999" hidden="1">
      <c r="A1447" s="284" t="s">
        <v>64</v>
      </c>
      <c r="B1447" s="90" t="s">
        <v>240</v>
      </c>
      <c r="C1447" s="586" t="s">
        <v>241</v>
      </c>
      <c r="D1447" s="81">
        <v>0</v>
      </c>
      <c r="E1447" s="572" t="e">
        <f>+D1447/$D$1455</f>
        <v>#DIV/0!</v>
      </c>
    </row>
    <row r="1448" spans="1:5" ht="10.199999999999999" hidden="1">
      <c r="A1448" s="284"/>
      <c r="B1448" s="90"/>
      <c r="C1448" s="586"/>
      <c r="D1448" s="81"/>
      <c r="E1448" s="669"/>
    </row>
    <row r="1449" spans="1:5" ht="10.199999999999999" hidden="1">
      <c r="A1449" s="284"/>
      <c r="B1449" s="90"/>
      <c r="C1449" s="586"/>
      <c r="D1449" s="81"/>
      <c r="E1449" s="669"/>
    </row>
    <row r="1450" spans="1:5" ht="10.199999999999999" hidden="1">
      <c r="A1450" s="675">
        <v>4</v>
      </c>
      <c r="B1450" s="289" t="s">
        <v>191</v>
      </c>
      <c r="C1450" s="676" t="s">
        <v>192</v>
      </c>
      <c r="D1450" s="89">
        <f>+D1452</f>
        <v>0</v>
      </c>
      <c r="E1450" s="569" t="e">
        <f>+D1450/$D$1455</f>
        <v>#DIV/0!</v>
      </c>
    </row>
    <row r="1451" spans="1:5" ht="10.199999999999999" hidden="1">
      <c r="A1451" s="530"/>
      <c r="B1451" s="289"/>
      <c r="C1451" s="693"/>
      <c r="D1451" s="81"/>
      <c r="E1451" s="669"/>
    </row>
    <row r="1452" spans="1:5" ht="10.199999999999999" hidden="1">
      <c r="A1452" s="533">
        <v>4</v>
      </c>
      <c r="B1452" s="299" t="s">
        <v>193</v>
      </c>
      <c r="C1452" s="653" t="s">
        <v>194</v>
      </c>
      <c r="D1452" s="575">
        <f>+D1453</f>
        <v>0</v>
      </c>
      <c r="E1452" s="569" t="e">
        <f>+D1452/$D$1455</f>
        <v>#DIV/0!</v>
      </c>
    </row>
    <row r="1453" spans="1:5" ht="10.199999999999999" hidden="1">
      <c r="A1453" s="284">
        <v>4</v>
      </c>
      <c r="B1453" s="90" t="s">
        <v>195</v>
      </c>
      <c r="C1453" s="586" t="s">
        <v>196</v>
      </c>
      <c r="D1453" s="81">
        <v>0</v>
      </c>
      <c r="E1453" s="572" t="e">
        <f>+D1453/$D$1455</f>
        <v>#DIV/0!</v>
      </c>
    </row>
    <row r="1454" spans="1:5" ht="10.199999999999999" hidden="1">
      <c r="A1454" s="530"/>
      <c r="B1454" s="692"/>
      <c r="C1454" s="693"/>
      <c r="D1454" s="81"/>
      <c r="E1454" s="669"/>
    </row>
    <row r="1455" spans="1:5" ht="15.6" hidden="1" customHeight="1">
      <c r="A1455" s="785" t="s">
        <v>355</v>
      </c>
      <c r="B1455" s="786"/>
      <c r="C1455" s="787"/>
      <c r="D1455" s="680">
        <f>+D1430+D1443+D1406+D1450</f>
        <v>0</v>
      </c>
      <c r="E1455" s="563" t="e">
        <f>+D1455/D1455</f>
        <v>#DIV/0!</v>
      </c>
    </row>
    <row r="1456" spans="1:5" ht="10.199999999999999" hidden="1">
      <c r="C1456" s="498"/>
      <c r="D1456" s="358"/>
    </row>
    <row r="1457" spans="1:5" ht="10.199999999999999" hidden="1">
      <c r="C1457" s="498"/>
      <c r="D1457" s="358"/>
    </row>
    <row r="1458" spans="1:5" ht="10.199999999999999" hidden="1">
      <c r="C1458" s="498"/>
      <c r="D1458" s="358"/>
    </row>
    <row r="1459" spans="1:5" ht="10.199999999999999" hidden="1">
      <c r="C1459" s="498"/>
      <c r="D1459" s="358"/>
    </row>
    <row r="1460" spans="1:5" ht="10.199999999999999" hidden="1">
      <c r="C1460" s="498"/>
      <c r="D1460" s="358"/>
    </row>
    <row r="1461" spans="1:5" ht="10.199999999999999">
      <c r="B1461" s="596" t="s">
        <v>356</v>
      </c>
      <c r="D1461" s="597" t="s">
        <v>357</v>
      </c>
    </row>
    <row r="1462" spans="1:5" ht="10.199999999999999">
      <c r="C1462" s="498"/>
      <c r="D1462" s="358"/>
    </row>
    <row r="1463" spans="1:5" ht="10.199999999999999">
      <c r="A1463" s="796" t="s">
        <v>19</v>
      </c>
      <c r="B1463" s="796"/>
      <c r="C1463" s="810" t="s">
        <v>20</v>
      </c>
      <c r="D1463" s="811" t="s">
        <v>21</v>
      </c>
      <c r="E1463" s="795" t="s">
        <v>22</v>
      </c>
    </row>
    <row r="1464" spans="1:5" ht="10.199999999999999">
      <c r="A1464" s="796"/>
      <c r="B1464" s="796"/>
      <c r="C1464" s="810"/>
      <c r="D1464" s="811"/>
      <c r="E1464" s="795"/>
    </row>
    <row r="1465" spans="1:5" ht="10.199999999999999">
      <c r="A1465" s="564"/>
      <c r="B1465" s="565"/>
      <c r="C1465" s="361"/>
      <c r="D1465" s="566"/>
      <c r="E1465" s="567"/>
    </row>
    <row r="1466" spans="1:5" ht="10.199999999999999" hidden="1">
      <c r="A1466" s="568" t="s">
        <v>23</v>
      </c>
      <c r="B1466" s="289" t="s">
        <v>24</v>
      </c>
      <c r="C1466" s="322" t="s">
        <v>25</v>
      </c>
      <c r="D1466" s="89">
        <f>+D1468+D1475+D1480+D1484+D1472</f>
        <v>0</v>
      </c>
      <c r="E1466" s="569">
        <f>+D1466/$D$1594</f>
        <v>0</v>
      </c>
    </row>
    <row r="1467" spans="1:5" ht="10.199999999999999" hidden="1">
      <c r="A1467" s="568"/>
      <c r="B1467" s="289"/>
      <c r="C1467" s="325"/>
      <c r="D1467" s="89"/>
      <c r="E1467" s="569"/>
    </row>
    <row r="1468" spans="1:5" ht="10.199999999999999" hidden="1">
      <c r="A1468" s="570" t="s">
        <v>26</v>
      </c>
      <c r="B1468" s="299" t="s">
        <v>27</v>
      </c>
      <c r="C1468" s="328" t="s">
        <v>28</v>
      </c>
      <c r="D1468" s="571">
        <f>SUM(D1469:D1470)</f>
        <v>0</v>
      </c>
      <c r="E1468" s="569">
        <f>+D1468/$D$1594</f>
        <v>0</v>
      </c>
    </row>
    <row r="1469" spans="1:5" ht="10.199999999999999" hidden="1">
      <c r="A1469" s="530" t="s">
        <v>26</v>
      </c>
      <c r="B1469" s="90" t="s">
        <v>29</v>
      </c>
      <c r="C1469" s="323" t="s">
        <v>30</v>
      </c>
      <c r="D1469" s="81">
        <f>+D1599+D1725</f>
        <v>0</v>
      </c>
      <c r="E1469" s="572">
        <f>+D1469/$D$1594</f>
        <v>0</v>
      </c>
    </row>
    <row r="1470" spans="1:5" ht="10.199999999999999" hidden="1">
      <c r="A1470" s="530" t="s">
        <v>26</v>
      </c>
      <c r="B1470" s="90" t="s">
        <v>31</v>
      </c>
      <c r="C1470" s="323" t="s">
        <v>32</v>
      </c>
      <c r="D1470" s="81">
        <f>+D1644</f>
        <v>0</v>
      </c>
      <c r="E1470" s="572">
        <f>+D1470/$D$1594</f>
        <v>0</v>
      </c>
    </row>
    <row r="1471" spans="1:5" ht="10.199999999999999" hidden="1">
      <c r="A1471" s="530"/>
      <c r="B1471" s="90"/>
      <c r="D1471" s="81"/>
      <c r="E1471" s="572"/>
    </row>
    <row r="1472" spans="1:5" ht="10.199999999999999" hidden="1">
      <c r="A1472" s="570" t="s">
        <v>26</v>
      </c>
      <c r="B1472" s="299" t="s">
        <v>35</v>
      </c>
      <c r="C1472" s="328" t="s">
        <v>36</v>
      </c>
      <c r="D1472" s="571">
        <f>+D1473</f>
        <v>0</v>
      </c>
      <c r="E1472" s="569">
        <f>+D1472/$D$1594</f>
        <v>0</v>
      </c>
    </row>
    <row r="1473" spans="1:5" ht="10.199999999999999" hidden="1">
      <c r="A1473" s="530" t="s">
        <v>26</v>
      </c>
      <c r="B1473" s="90" t="s">
        <v>37</v>
      </c>
      <c r="C1473" s="323" t="s">
        <v>38</v>
      </c>
      <c r="D1473" s="81">
        <f>+D1600</f>
        <v>0</v>
      </c>
      <c r="E1473" s="572">
        <f>+D1473/$D$1594</f>
        <v>0</v>
      </c>
    </row>
    <row r="1474" spans="1:5" ht="10.199999999999999" hidden="1">
      <c r="A1474" s="530"/>
      <c r="B1474" s="90"/>
      <c r="D1474" s="81"/>
      <c r="E1474" s="572"/>
    </row>
    <row r="1475" spans="1:5" ht="10.199999999999999" hidden="1">
      <c r="A1475" s="570" t="s">
        <v>26</v>
      </c>
      <c r="B1475" s="299" t="s">
        <v>41</v>
      </c>
      <c r="C1475" s="328" t="s">
        <v>42</v>
      </c>
      <c r="D1475" s="571">
        <f>SUM(D1476:D1478)</f>
        <v>0</v>
      </c>
      <c r="E1475" s="569">
        <f>+D1475/$D$1594</f>
        <v>0</v>
      </c>
    </row>
    <row r="1476" spans="1:5" ht="10.199999999999999" hidden="1">
      <c r="A1476" s="530" t="s">
        <v>26</v>
      </c>
      <c r="B1476" s="90" t="s">
        <v>43</v>
      </c>
      <c r="C1476" s="323" t="s">
        <v>44</v>
      </c>
      <c r="D1476" s="81">
        <f>+D1601+D1726</f>
        <v>0</v>
      </c>
      <c r="E1476" s="572">
        <f>+D1476/$D$1594</f>
        <v>0</v>
      </c>
    </row>
    <row r="1477" spans="1:5" ht="10.199999999999999" hidden="1">
      <c r="A1477" s="530" t="s">
        <v>26</v>
      </c>
      <c r="B1477" s="90" t="s">
        <v>45</v>
      </c>
      <c r="C1477" s="323" t="s">
        <v>46</v>
      </c>
      <c r="D1477" s="81">
        <f>+D1602+D1727</f>
        <v>0</v>
      </c>
      <c r="E1477" s="572">
        <f>+D1477/$D$1594</f>
        <v>0</v>
      </c>
    </row>
    <row r="1478" spans="1:5" ht="10.199999999999999" hidden="1">
      <c r="A1478" s="530" t="s">
        <v>26</v>
      </c>
      <c r="B1478" s="90" t="s">
        <v>47</v>
      </c>
      <c r="C1478" s="323" t="s">
        <v>48</v>
      </c>
      <c r="D1478" s="81">
        <f>+D1603+D1696+D1646</f>
        <v>0</v>
      </c>
      <c r="E1478" s="572">
        <f>+D1478/$D$1594</f>
        <v>0</v>
      </c>
    </row>
    <row r="1479" spans="1:5" ht="10.199999999999999" hidden="1">
      <c r="A1479" s="530"/>
      <c r="B1479" s="90"/>
      <c r="D1479" s="81"/>
      <c r="E1479" s="569"/>
    </row>
    <row r="1480" spans="1:5" ht="20.399999999999999" hidden="1">
      <c r="A1480" s="533" t="s">
        <v>49</v>
      </c>
      <c r="B1480" s="574" t="s">
        <v>50</v>
      </c>
      <c r="C1480" s="337" t="s">
        <v>51</v>
      </c>
      <c r="D1480" s="575">
        <f>SUM(D1481:D1482)</f>
        <v>0</v>
      </c>
      <c r="E1480" s="569">
        <f>+D1480/$D$1594</f>
        <v>0</v>
      </c>
    </row>
    <row r="1481" spans="1:5" ht="20.399999999999999" hidden="1">
      <c r="A1481" s="284" t="s">
        <v>49</v>
      </c>
      <c r="B1481" s="282" t="s">
        <v>52</v>
      </c>
      <c r="C1481" s="341" t="s">
        <v>53</v>
      </c>
      <c r="D1481" s="576">
        <f>+D1604+D1728</f>
        <v>0</v>
      </c>
      <c r="E1481" s="572">
        <f>+D1481/$D$1594</f>
        <v>0</v>
      </c>
    </row>
    <row r="1482" spans="1:5" ht="10.199999999999999" hidden="1">
      <c r="A1482" s="284" t="s">
        <v>49</v>
      </c>
      <c r="B1482" s="282" t="s">
        <v>54</v>
      </c>
      <c r="C1482" s="341" t="s">
        <v>55</v>
      </c>
      <c r="D1482" s="576">
        <f>+D1605+D1729</f>
        <v>0</v>
      </c>
      <c r="E1482" s="572">
        <f>+D1482/$D$1594</f>
        <v>0</v>
      </c>
    </row>
    <row r="1483" spans="1:5" ht="10.199999999999999" hidden="1">
      <c r="A1483" s="293"/>
      <c r="B1483" s="282"/>
      <c r="C1483" s="344"/>
      <c r="D1483" s="576"/>
      <c r="E1483" s="569"/>
    </row>
    <row r="1484" spans="1:5" ht="20.399999999999999" hidden="1">
      <c r="A1484" s="533" t="s">
        <v>49</v>
      </c>
      <c r="B1484" s="574" t="s">
        <v>56</v>
      </c>
      <c r="C1484" s="337" t="s">
        <v>57</v>
      </c>
      <c r="D1484" s="575">
        <f>SUM(D1485:D1487)</f>
        <v>0</v>
      </c>
      <c r="E1484" s="569">
        <f>+D1484/$D$1594</f>
        <v>0</v>
      </c>
    </row>
    <row r="1485" spans="1:5" ht="20.399999999999999" hidden="1">
      <c r="A1485" s="284" t="s">
        <v>49</v>
      </c>
      <c r="B1485" s="282" t="s">
        <v>58</v>
      </c>
      <c r="C1485" s="341" t="s">
        <v>59</v>
      </c>
      <c r="D1485" s="576">
        <f>+D1606+D1730</f>
        <v>0</v>
      </c>
      <c r="E1485" s="572">
        <f>+D1485/$D$1594</f>
        <v>0</v>
      </c>
    </row>
    <row r="1486" spans="1:5" ht="20.399999999999999" hidden="1">
      <c r="A1486" s="525" t="s">
        <v>49</v>
      </c>
      <c r="B1486" s="425" t="s">
        <v>60</v>
      </c>
      <c r="C1486" s="292" t="s">
        <v>61</v>
      </c>
      <c r="D1486" s="576">
        <f>+D1607+D1731</f>
        <v>0</v>
      </c>
      <c r="E1486" s="572">
        <f>+D1486/$D$1594</f>
        <v>0</v>
      </c>
    </row>
    <row r="1487" spans="1:5" ht="10.199999999999999" hidden="1">
      <c r="A1487" s="525" t="s">
        <v>49</v>
      </c>
      <c r="B1487" s="425" t="s">
        <v>62</v>
      </c>
      <c r="C1487" s="292" t="s">
        <v>63</v>
      </c>
      <c r="D1487" s="576">
        <f>+D1608+D1732</f>
        <v>0</v>
      </c>
      <c r="E1487" s="572">
        <f>+D1487/$D$1594</f>
        <v>0</v>
      </c>
    </row>
    <row r="1488" spans="1:5" ht="10.199999999999999" hidden="1">
      <c r="A1488" s="293"/>
      <c r="B1488" s="282"/>
      <c r="C1488" s="588"/>
      <c r="D1488" s="576"/>
      <c r="E1488" s="569"/>
    </row>
    <row r="1489" spans="1:5" ht="10.199999999999999" hidden="1">
      <c r="A1489" s="293"/>
      <c r="B1489" s="282"/>
      <c r="C1489" s="344"/>
      <c r="D1489" s="576"/>
      <c r="E1489" s="569"/>
    </row>
    <row r="1490" spans="1:5" ht="10.199999999999999">
      <c r="A1490" s="568" t="s">
        <v>64</v>
      </c>
      <c r="B1490" s="289" t="s">
        <v>205</v>
      </c>
      <c r="C1490" s="322" t="s">
        <v>65</v>
      </c>
      <c r="D1490" s="89">
        <f>+D1492+D1500+D1511++D1504+D1517+D1521+D1514+D1495</f>
        <v>-100000</v>
      </c>
      <c r="E1490" s="569">
        <f>+D1490/$D$1594</f>
        <v>1</v>
      </c>
    </row>
    <row r="1491" spans="1:5" ht="10.199999999999999">
      <c r="A1491" s="568"/>
      <c r="B1491" s="289"/>
      <c r="C1491" s="325"/>
      <c r="D1491" s="89"/>
      <c r="E1491" s="569"/>
    </row>
    <row r="1492" spans="1:5" ht="10.199999999999999" hidden="1">
      <c r="A1492" s="570" t="s">
        <v>64</v>
      </c>
      <c r="B1492" s="299" t="s">
        <v>66</v>
      </c>
      <c r="C1492" s="328" t="s">
        <v>67</v>
      </c>
      <c r="D1492" s="571">
        <f>+D1493</f>
        <v>0</v>
      </c>
      <c r="E1492" s="569">
        <f>+D1492/$D$1594</f>
        <v>0</v>
      </c>
    </row>
    <row r="1493" spans="1:5" ht="10.199999999999999" hidden="1">
      <c r="A1493" s="530" t="s">
        <v>64</v>
      </c>
      <c r="B1493" s="90" t="s">
        <v>70</v>
      </c>
      <c r="C1493" s="323" t="s">
        <v>71</v>
      </c>
      <c r="D1493" s="81">
        <f>+D1733</f>
        <v>0</v>
      </c>
      <c r="E1493" s="572">
        <f>+D1493/$D$1594</f>
        <v>0</v>
      </c>
    </row>
    <row r="1494" spans="1:5" ht="10.199999999999999" hidden="1">
      <c r="A1494" s="530"/>
      <c r="B1494" s="90"/>
      <c r="D1494" s="81"/>
      <c r="E1494" s="572"/>
    </row>
    <row r="1495" spans="1:5" ht="10.199999999999999" hidden="1">
      <c r="A1495" s="570" t="s">
        <v>64</v>
      </c>
      <c r="B1495" s="299" t="s">
        <v>72</v>
      </c>
      <c r="C1495" s="328" t="s">
        <v>73</v>
      </c>
      <c r="D1495" s="571">
        <f>+D1496+D1497+D1498</f>
        <v>0</v>
      </c>
      <c r="E1495" s="569">
        <f>+D1495/$D$1594</f>
        <v>0</v>
      </c>
    </row>
    <row r="1496" spans="1:5" ht="10.199999999999999" hidden="1">
      <c r="A1496" s="530" t="s">
        <v>64</v>
      </c>
      <c r="B1496" s="90" t="s">
        <v>358</v>
      </c>
      <c r="C1496" s="323" t="s">
        <v>359</v>
      </c>
      <c r="D1496" s="81">
        <f>+D1653</f>
        <v>0</v>
      </c>
      <c r="E1496" s="572">
        <f>+D1496/$D$1594</f>
        <v>0</v>
      </c>
    </row>
    <row r="1497" spans="1:5" ht="10.199999999999999" hidden="1">
      <c r="A1497" s="530" t="s">
        <v>64</v>
      </c>
      <c r="B1497" s="90" t="s">
        <v>74</v>
      </c>
      <c r="C1497" s="323" t="s">
        <v>75</v>
      </c>
      <c r="D1497" s="81">
        <f>+D1712</f>
        <v>0</v>
      </c>
      <c r="E1497" s="572">
        <f>+D1497/$D$1594</f>
        <v>0</v>
      </c>
    </row>
    <row r="1498" spans="1:5" ht="10.199999999999999" hidden="1">
      <c r="A1498" s="530" t="s">
        <v>64</v>
      </c>
      <c r="B1498" s="90" t="s">
        <v>76</v>
      </c>
      <c r="C1498" s="323" t="s">
        <v>77</v>
      </c>
      <c r="D1498" s="81">
        <f>+D1713</f>
        <v>0</v>
      </c>
      <c r="E1498" s="572">
        <f>+D1498/$D$1594</f>
        <v>0</v>
      </c>
    </row>
    <row r="1499" spans="1:5" ht="10.199999999999999" hidden="1">
      <c r="A1499" s="530"/>
      <c r="B1499" s="90"/>
      <c r="D1499" s="81"/>
      <c r="E1499" s="572"/>
    </row>
    <row r="1500" spans="1:5" ht="10.199999999999999" hidden="1">
      <c r="A1500" s="570" t="s">
        <v>64</v>
      </c>
      <c r="B1500" s="299">
        <v>1.03</v>
      </c>
      <c r="C1500" s="328" t="s">
        <v>78</v>
      </c>
      <c r="D1500" s="571">
        <f>SUM(D1501:D1502)</f>
        <v>0</v>
      </c>
      <c r="E1500" s="569">
        <f>+D1500/$D$1594</f>
        <v>0</v>
      </c>
    </row>
    <row r="1501" spans="1:5" ht="10.199999999999999" hidden="1">
      <c r="A1501" s="530" t="s">
        <v>64</v>
      </c>
      <c r="B1501" s="90" t="s">
        <v>79</v>
      </c>
      <c r="C1501" s="323" t="s">
        <v>80</v>
      </c>
      <c r="D1501" s="81">
        <f>+D1734+D1609</f>
        <v>0</v>
      </c>
      <c r="E1501" s="572">
        <f>+D1501/$D$1594</f>
        <v>0</v>
      </c>
    </row>
    <row r="1502" spans="1:5" ht="10.199999999999999" hidden="1">
      <c r="A1502" s="530" t="s">
        <v>64</v>
      </c>
      <c r="B1502" s="90" t="s">
        <v>81</v>
      </c>
      <c r="C1502" s="323" t="s">
        <v>82</v>
      </c>
      <c r="D1502" s="81">
        <f>+D1735+D1610+D1714</f>
        <v>0</v>
      </c>
      <c r="E1502" s="572">
        <f>+D1502/$D$1594</f>
        <v>0</v>
      </c>
    </row>
    <row r="1503" spans="1:5" ht="10.199999999999999" hidden="1">
      <c r="A1503" s="530"/>
      <c r="B1503" s="90"/>
      <c r="D1503" s="81"/>
      <c r="E1503" s="572"/>
    </row>
    <row r="1504" spans="1:5" ht="12.9" customHeight="1">
      <c r="A1504" s="570" t="s">
        <v>64</v>
      </c>
      <c r="B1504" s="299">
        <v>1.04</v>
      </c>
      <c r="C1504" s="328" t="s">
        <v>90</v>
      </c>
      <c r="D1504" s="571">
        <f>SUM(D1505:D1509)</f>
        <v>-100000</v>
      </c>
      <c r="E1504" s="569">
        <f>+D1504/D1594</f>
        <v>1</v>
      </c>
    </row>
    <row r="1505" spans="1:7" ht="12.9" customHeight="1">
      <c r="A1505" s="530" t="s">
        <v>64</v>
      </c>
      <c r="B1505" s="90" t="s">
        <v>360</v>
      </c>
      <c r="C1505" s="323" t="s">
        <v>361</v>
      </c>
      <c r="D1505" s="81">
        <f>+D1697+D1736</f>
        <v>-100000</v>
      </c>
      <c r="E1505" s="572">
        <f>+D1505/D1594</f>
        <v>1</v>
      </c>
    </row>
    <row r="1506" spans="1:7" ht="10.199999999999999" hidden="1">
      <c r="A1506" s="530" t="s">
        <v>64</v>
      </c>
      <c r="B1506" s="90" t="s">
        <v>207</v>
      </c>
      <c r="C1506" s="323" t="s">
        <v>216</v>
      </c>
      <c r="D1506" s="81">
        <f>+D1698</f>
        <v>0</v>
      </c>
      <c r="E1506" s="572">
        <f>+D1506/$D$1594</f>
        <v>0</v>
      </c>
    </row>
    <row r="1507" spans="1:7" ht="10.199999999999999" hidden="1">
      <c r="A1507" s="530" t="s">
        <v>64</v>
      </c>
      <c r="B1507" s="90" t="s">
        <v>91</v>
      </c>
      <c r="C1507" s="323" t="s">
        <v>92</v>
      </c>
      <c r="D1507" s="81">
        <f>+D1611</f>
        <v>0</v>
      </c>
      <c r="E1507" s="572">
        <f>+D1507/$D$1594</f>
        <v>0</v>
      </c>
    </row>
    <row r="1508" spans="1:7" ht="10.199999999999999" hidden="1">
      <c r="A1508" s="530" t="s">
        <v>64</v>
      </c>
      <c r="B1508" s="90" t="s">
        <v>95</v>
      </c>
      <c r="C1508" s="323" t="s">
        <v>96</v>
      </c>
      <c r="D1508" s="81">
        <f>+D1612+D1654</f>
        <v>0</v>
      </c>
      <c r="E1508" s="572">
        <f>+D1508/$D$1594</f>
        <v>0</v>
      </c>
    </row>
    <row r="1509" spans="1:7" ht="10.199999999999999" hidden="1">
      <c r="A1509" s="530" t="s">
        <v>64</v>
      </c>
      <c r="B1509" s="90" t="s">
        <v>97</v>
      </c>
      <c r="C1509" s="323" t="s">
        <v>98</v>
      </c>
      <c r="D1509" s="81">
        <f>+D1613+D1655</f>
        <v>0</v>
      </c>
      <c r="E1509" s="572">
        <f>+D1509/$D$1594</f>
        <v>0</v>
      </c>
    </row>
    <row r="1510" spans="1:7" ht="10.199999999999999" hidden="1">
      <c r="A1510" s="530"/>
      <c r="B1510" s="90"/>
      <c r="D1510" s="81"/>
      <c r="E1510" s="572"/>
    </row>
    <row r="1511" spans="1:7" ht="10.199999999999999" hidden="1">
      <c r="A1511" s="570" t="s">
        <v>64</v>
      </c>
      <c r="B1511" s="299">
        <v>1.05</v>
      </c>
      <c r="C1511" s="328" t="s">
        <v>362</v>
      </c>
      <c r="D1511" s="571">
        <f>SUM(D1512:D1512)</f>
        <v>0</v>
      </c>
      <c r="E1511" s="569">
        <f>+D1511/$D$1594</f>
        <v>0</v>
      </c>
      <c r="G1511" s="323"/>
    </row>
    <row r="1512" spans="1:7" ht="10.199999999999999" hidden="1">
      <c r="A1512" s="530" t="s">
        <v>64</v>
      </c>
      <c r="B1512" s="90" t="s">
        <v>249</v>
      </c>
      <c r="C1512" s="323" t="s">
        <v>250</v>
      </c>
      <c r="D1512" s="81">
        <f>+D1614+D1656</f>
        <v>0</v>
      </c>
      <c r="E1512" s="572">
        <f>+D1512/$D$1594</f>
        <v>0</v>
      </c>
      <c r="G1512" s="329"/>
    </row>
    <row r="1513" spans="1:7" ht="10.199999999999999" hidden="1">
      <c r="A1513" s="530"/>
      <c r="B1513" s="90"/>
      <c r="D1513" s="81"/>
      <c r="E1513" s="572"/>
    </row>
    <row r="1514" spans="1:7" ht="10.199999999999999" hidden="1">
      <c r="A1514" s="570" t="s">
        <v>64</v>
      </c>
      <c r="B1514" s="299" t="s">
        <v>99</v>
      </c>
      <c r="C1514" s="328" t="s">
        <v>280</v>
      </c>
      <c r="D1514" s="571">
        <f>+D1515</f>
        <v>0</v>
      </c>
      <c r="E1514" s="569">
        <f>+D1514/D1594</f>
        <v>0</v>
      </c>
    </row>
    <row r="1515" spans="1:7" ht="10.199999999999999" hidden="1">
      <c r="A1515" s="530" t="s">
        <v>64</v>
      </c>
      <c r="B1515" s="90" t="s">
        <v>101</v>
      </c>
      <c r="C1515" s="323" t="s">
        <v>102</v>
      </c>
      <c r="D1515" s="81">
        <f>+D1738</f>
        <v>0</v>
      </c>
      <c r="E1515" s="572">
        <f>+D1515/$D$1594</f>
        <v>0</v>
      </c>
    </row>
    <row r="1516" spans="1:7" ht="10.199999999999999" hidden="1">
      <c r="A1516" s="530"/>
      <c r="B1516" s="90"/>
      <c r="D1516" s="81"/>
      <c r="E1516" s="572"/>
    </row>
    <row r="1517" spans="1:7" ht="10.199999999999999" hidden="1">
      <c r="A1517" s="570" t="s">
        <v>64</v>
      </c>
      <c r="B1517" s="299">
        <v>1.07</v>
      </c>
      <c r="C1517" s="328" t="s">
        <v>282</v>
      </c>
      <c r="D1517" s="571">
        <f>SUM(D1518:D1519)</f>
        <v>0</v>
      </c>
      <c r="E1517" s="569">
        <f>+D1517/$D$1594</f>
        <v>0</v>
      </c>
    </row>
    <row r="1518" spans="1:7" ht="10.199999999999999" hidden="1">
      <c r="A1518" s="530" t="s">
        <v>64</v>
      </c>
      <c r="B1518" s="90" t="s">
        <v>363</v>
      </c>
      <c r="C1518" s="323" t="s">
        <v>364</v>
      </c>
      <c r="D1518" s="81">
        <f>+D1615</f>
        <v>0</v>
      </c>
      <c r="E1518" s="572">
        <f>+D1518/$D$1594</f>
        <v>0</v>
      </c>
    </row>
    <row r="1519" spans="1:7" ht="10.199999999999999" hidden="1">
      <c r="A1519" s="530" t="s">
        <v>64</v>
      </c>
      <c r="B1519" s="90" t="s">
        <v>283</v>
      </c>
      <c r="C1519" s="323" t="s">
        <v>284</v>
      </c>
      <c r="D1519" s="81">
        <f>+D1657+D1740</f>
        <v>0</v>
      </c>
      <c r="E1519" s="572"/>
    </row>
    <row r="1520" spans="1:7" ht="10.199999999999999" hidden="1">
      <c r="A1520" s="530"/>
      <c r="B1520" s="90"/>
      <c r="D1520" s="81"/>
      <c r="E1520" s="572"/>
    </row>
    <row r="1521" spans="1:7" ht="10.199999999999999" hidden="1">
      <c r="A1521" s="570" t="s">
        <v>64</v>
      </c>
      <c r="B1521" s="299" t="s">
        <v>251</v>
      </c>
      <c r="C1521" s="328" t="s">
        <v>103</v>
      </c>
      <c r="D1521" s="571">
        <f>SUM(D1522:D1526)</f>
        <v>0</v>
      </c>
      <c r="E1521" s="569">
        <f t="shared" ref="E1521:E1526" si="16">+D1521/$D$1594</f>
        <v>0</v>
      </c>
    </row>
    <row r="1522" spans="1:7" ht="10.199999999999999" hidden="1">
      <c r="A1522" s="284" t="s">
        <v>64</v>
      </c>
      <c r="B1522" s="282" t="s">
        <v>104</v>
      </c>
      <c r="C1522" s="341" t="s">
        <v>105</v>
      </c>
      <c r="D1522" s="576">
        <f>+D1715</f>
        <v>0</v>
      </c>
      <c r="E1522" s="572">
        <f t="shared" si="16"/>
        <v>0</v>
      </c>
    </row>
    <row r="1523" spans="1:7" ht="10.199999999999999" hidden="1">
      <c r="A1523" s="284" t="s">
        <v>64</v>
      </c>
      <c r="B1523" s="282" t="s">
        <v>110</v>
      </c>
      <c r="C1523" s="341" t="s">
        <v>111</v>
      </c>
      <c r="D1523" s="576">
        <f>+D1616+D1716</f>
        <v>0</v>
      </c>
      <c r="E1523" s="572">
        <f t="shared" si="16"/>
        <v>0</v>
      </c>
    </row>
    <row r="1524" spans="1:7" ht="10.199999999999999" hidden="1">
      <c r="A1524" s="284" t="s">
        <v>64</v>
      </c>
      <c r="B1524" s="282" t="s">
        <v>108</v>
      </c>
      <c r="C1524" s="341" t="s">
        <v>109</v>
      </c>
      <c r="D1524" s="576">
        <f>+D1741+D1658+D1699</f>
        <v>0</v>
      </c>
      <c r="E1524" s="572">
        <f t="shared" si="16"/>
        <v>0</v>
      </c>
    </row>
    <row r="1525" spans="1:7" ht="20.399999999999999" hidden="1">
      <c r="A1525" s="284" t="s">
        <v>64</v>
      </c>
      <c r="B1525" s="282" t="s">
        <v>114</v>
      </c>
      <c r="C1525" s="341" t="s">
        <v>115</v>
      </c>
      <c r="D1525" s="576">
        <v>0</v>
      </c>
      <c r="E1525" s="572">
        <f t="shared" si="16"/>
        <v>0</v>
      </c>
    </row>
    <row r="1526" spans="1:7" ht="10.199999999999999" hidden="1">
      <c r="A1526" s="293" t="s">
        <v>64</v>
      </c>
      <c r="B1526" s="282" t="s">
        <v>116</v>
      </c>
      <c r="C1526" s="344" t="s">
        <v>117</v>
      </c>
      <c r="D1526" s="576">
        <f>+D1617</f>
        <v>0</v>
      </c>
      <c r="E1526" s="572">
        <f t="shared" si="16"/>
        <v>0</v>
      </c>
    </row>
    <row r="1527" spans="1:7" ht="10.199999999999999" hidden="1">
      <c r="A1527" s="293"/>
      <c r="B1527" s="282"/>
      <c r="C1527" s="344"/>
      <c r="D1527" s="576"/>
      <c r="E1527" s="569"/>
    </row>
    <row r="1528" spans="1:7" ht="10.199999999999999" hidden="1">
      <c r="A1528" s="293"/>
      <c r="B1528" s="282"/>
      <c r="C1528" s="344"/>
      <c r="D1528" s="576"/>
      <c r="E1528" s="569"/>
    </row>
    <row r="1529" spans="1:7" s="68" customFormat="1" ht="10.199999999999999" hidden="1">
      <c r="A1529" s="635" t="s">
        <v>64</v>
      </c>
      <c r="B1529" s="289" t="s">
        <v>3</v>
      </c>
      <c r="C1529" s="456" t="s">
        <v>122</v>
      </c>
      <c r="D1529" s="89">
        <f>+D1543+D1552+D1556+D1531+D1538</f>
        <v>0</v>
      </c>
      <c r="E1529" s="569">
        <f>+D1529/$D$1594</f>
        <v>0</v>
      </c>
      <c r="G1529" s="69"/>
    </row>
    <row r="1530" spans="1:7" s="68" customFormat="1" ht="10.199999999999999" hidden="1">
      <c r="A1530" s="635"/>
      <c r="B1530" s="289"/>
      <c r="C1530" s="433"/>
      <c r="D1530" s="89"/>
      <c r="E1530" s="569"/>
      <c r="G1530" s="69"/>
    </row>
    <row r="1531" spans="1:7" s="68" customFormat="1" ht="10.199999999999999" hidden="1">
      <c r="A1531" s="635" t="s">
        <v>64</v>
      </c>
      <c r="B1531" s="289" t="s">
        <v>123</v>
      </c>
      <c r="C1531" s="433" t="s">
        <v>124</v>
      </c>
      <c r="D1531" s="571">
        <f>SUM(D1532:D1536)</f>
        <v>0</v>
      </c>
      <c r="E1531" s="569">
        <f t="shared" ref="E1531:E1536" si="17">+D1531/$D$1594</f>
        <v>0</v>
      </c>
      <c r="G1531" s="69"/>
    </row>
    <row r="1532" spans="1:7" s="68" customFormat="1" ht="10.199999999999999" hidden="1">
      <c r="A1532" s="284" t="s">
        <v>64</v>
      </c>
      <c r="B1532" s="282" t="s">
        <v>125</v>
      </c>
      <c r="C1532" s="313" t="s">
        <v>217</v>
      </c>
      <c r="D1532" s="81">
        <f>+D1742+D1618</f>
        <v>0</v>
      </c>
      <c r="E1532" s="572">
        <f t="shared" si="17"/>
        <v>0</v>
      </c>
      <c r="G1532" s="69"/>
    </row>
    <row r="1533" spans="1:7" s="68" customFormat="1" ht="10.199999999999999" hidden="1">
      <c r="A1533" s="284" t="s">
        <v>64</v>
      </c>
      <c r="B1533" s="282" t="s">
        <v>127</v>
      </c>
      <c r="C1533" s="313" t="s">
        <v>128</v>
      </c>
      <c r="D1533" s="81">
        <f>+D1743+D1619+D1659</f>
        <v>0</v>
      </c>
      <c r="E1533" s="572">
        <f t="shared" si="17"/>
        <v>0</v>
      </c>
      <c r="G1533" s="69"/>
    </row>
    <row r="1534" spans="1:7" s="68" customFormat="1" ht="10.199999999999999" hidden="1">
      <c r="A1534" s="284" t="s">
        <v>64</v>
      </c>
      <c r="B1534" s="282" t="s">
        <v>365</v>
      </c>
      <c r="C1534" s="313" t="s">
        <v>366</v>
      </c>
      <c r="D1534" s="81">
        <f>+D1660+D1744</f>
        <v>0</v>
      </c>
      <c r="E1534" s="572">
        <f t="shared" si="17"/>
        <v>0</v>
      </c>
      <c r="G1534" s="69"/>
    </row>
    <row r="1535" spans="1:7" s="68" customFormat="1" ht="10.199999999999999" hidden="1">
      <c r="A1535" s="284" t="s">
        <v>64</v>
      </c>
      <c r="B1535" s="282" t="s">
        <v>129</v>
      </c>
      <c r="C1535" s="313" t="s">
        <v>130</v>
      </c>
      <c r="D1535" s="81">
        <f>+D1745+D1620+D1661+D1700</f>
        <v>0</v>
      </c>
      <c r="E1535" s="572">
        <f t="shared" si="17"/>
        <v>0</v>
      </c>
      <c r="G1535" s="69"/>
    </row>
    <row r="1536" spans="1:7" s="68" customFormat="1" ht="10.199999999999999" hidden="1">
      <c r="A1536" s="284" t="s">
        <v>64</v>
      </c>
      <c r="B1536" s="282" t="s">
        <v>218</v>
      </c>
      <c r="C1536" s="313" t="s">
        <v>219</v>
      </c>
      <c r="D1536" s="81">
        <f>+D1621+D1746</f>
        <v>0</v>
      </c>
      <c r="E1536" s="572">
        <f t="shared" si="17"/>
        <v>0</v>
      </c>
      <c r="G1536" s="69"/>
    </row>
    <row r="1537" spans="1:7" s="68" customFormat="1" ht="10.199999999999999" hidden="1">
      <c r="A1537" s="635"/>
      <c r="B1537" s="289"/>
      <c r="C1537" s="433"/>
      <c r="D1537" s="89"/>
      <c r="E1537" s="569"/>
      <c r="G1537" s="69"/>
    </row>
    <row r="1538" spans="1:7" s="68" customFormat="1" ht="10.199999999999999" hidden="1">
      <c r="A1538" s="635" t="s">
        <v>64</v>
      </c>
      <c r="B1538" s="289" t="s">
        <v>236</v>
      </c>
      <c r="C1538" s="433" t="s">
        <v>237</v>
      </c>
      <c r="D1538" s="89">
        <f>SUM(D1539:D1541)</f>
        <v>0</v>
      </c>
      <c r="E1538" s="569">
        <f>+D1538/$D$1594</f>
        <v>0</v>
      </c>
      <c r="G1538" s="69"/>
    </row>
    <row r="1539" spans="1:7" s="68" customFormat="1" ht="10.199999999999999" hidden="1">
      <c r="A1539" s="284" t="s">
        <v>64</v>
      </c>
      <c r="B1539" s="282" t="s">
        <v>367</v>
      </c>
      <c r="C1539" s="313" t="s">
        <v>368</v>
      </c>
      <c r="D1539" s="81">
        <f>+D1662</f>
        <v>0</v>
      </c>
      <c r="E1539" s="572">
        <f>+D1539/$D$1594</f>
        <v>0</v>
      </c>
      <c r="G1539" s="69"/>
    </row>
    <row r="1540" spans="1:7" s="68" customFormat="1" ht="10.199999999999999" hidden="1">
      <c r="A1540" s="284" t="s">
        <v>64</v>
      </c>
      <c r="B1540" s="282" t="s">
        <v>285</v>
      </c>
      <c r="C1540" s="313" t="s">
        <v>286</v>
      </c>
      <c r="D1540" s="81">
        <f>+D1622+D1663</f>
        <v>0</v>
      </c>
      <c r="E1540" s="572">
        <f>+D1540/$D$1594</f>
        <v>0</v>
      </c>
      <c r="G1540" s="69"/>
    </row>
    <row r="1541" spans="1:7" s="68" customFormat="1" ht="10.199999999999999" hidden="1">
      <c r="A1541" s="284" t="s">
        <v>64</v>
      </c>
      <c r="B1541" s="282" t="s">
        <v>580</v>
      </c>
      <c r="C1541" s="313" t="s">
        <v>581</v>
      </c>
      <c r="D1541" s="81">
        <f>+D1664</f>
        <v>0</v>
      </c>
      <c r="E1541" s="572">
        <f>+D1541/$D$1594</f>
        <v>0</v>
      </c>
      <c r="G1541" s="69"/>
    </row>
    <row r="1542" spans="1:7" s="68" customFormat="1" ht="10.199999999999999" hidden="1">
      <c r="A1542" s="635"/>
      <c r="B1542" s="289"/>
      <c r="C1542" s="433"/>
      <c r="D1542" s="89"/>
      <c r="E1542" s="569"/>
      <c r="G1542" s="69"/>
    </row>
    <row r="1543" spans="1:7" s="68" customFormat="1" ht="20.399999999999999" hidden="1">
      <c r="A1543" s="278" t="s">
        <v>64</v>
      </c>
      <c r="B1543" s="299">
        <v>2.0299999999999998</v>
      </c>
      <c r="C1543" s="654" t="s">
        <v>132</v>
      </c>
      <c r="D1543" s="571">
        <f>SUM(D1544:D1550)</f>
        <v>0</v>
      </c>
      <c r="E1543" s="569">
        <f t="shared" ref="E1543:E1550" si="18">+D1543/$D$1594</f>
        <v>0</v>
      </c>
      <c r="G1543" s="69"/>
    </row>
    <row r="1544" spans="1:7" s="68" customFormat="1" ht="10.199999999999999" hidden="1">
      <c r="A1544" s="80" t="s">
        <v>64</v>
      </c>
      <c r="B1544" s="90" t="s">
        <v>133</v>
      </c>
      <c r="C1544" s="68" t="s">
        <v>134</v>
      </c>
      <c r="D1544" s="81">
        <f>+D1665+D1623+D1701</f>
        <v>0</v>
      </c>
      <c r="E1544" s="572">
        <f t="shared" si="18"/>
        <v>0</v>
      </c>
      <c r="G1544" s="69"/>
    </row>
    <row r="1545" spans="1:7" s="68" customFormat="1" ht="10.199999999999999" hidden="1">
      <c r="A1545" s="80" t="s">
        <v>64</v>
      </c>
      <c r="B1545" s="90" t="s">
        <v>135</v>
      </c>
      <c r="C1545" s="68" t="s">
        <v>136</v>
      </c>
      <c r="D1545" s="81">
        <f>+D1666</f>
        <v>0</v>
      </c>
      <c r="E1545" s="572">
        <f t="shared" si="18"/>
        <v>0</v>
      </c>
      <c r="G1545" s="69"/>
    </row>
    <row r="1546" spans="1:7" s="68" customFormat="1" ht="10.199999999999999" hidden="1">
      <c r="A1546" s="80" t="s">
        <v>64</v>
      </c>
      <c r="B1546" s="90" t="s">
        <v>287</v>
      </c>
      <c r="C1546" s="68" t="s">
        <v>288</v>
      </c>
      <c r="D1546" s="81">
        <f>+D1667</f>
        <v>0</v>
      </c>
      <c r="E1546" s="572">
        <f t="shared" si="18"/>
        <v>0</v>
      </c>
      <c r="G1546" s="69"/>
    </row>
    <row r="1547" spans="1:7" s="68" customFormat="1" ht="10.199999999999999" hidden="1">
      <c r="A1547" s="80" t="s">
        <v>64</v>
      </c>
      <c r="B1547" s="90" t="s">
        <v>254</v>
      </c>
      <c r="C1547" s="68" t="s">
        <v>255</v>
      </c>
      <c r="D1547" s="81">
        <f>+D1624+D1747+D1668</f>
        <v>0</v>
      </c>
      <c r="E1547" s="572">
        <f t="shared" si="18"/>
        <v>0</v>
      </c>
      <c r="G1547" s="69"/>
    </row>
    <row r="1548" spans="1:7" s="68" customFormat="1" ht="10.199999999999999" hidden="1">
      <c r="A1548" s="80" t="s">
        <v>64</v>
      </c>
      <c r="B1548" s="90" t="s">
        <v>137</v>
      </c>
      <c r="C1548" s="68" t="s">
        <v>138</v>
      </c>
      <c r="D1548" s="81">
        <f>+D1669</f>
        <v>0</v>
      </c>
      <c r="E1548" s="572">
        <f t="shared" si="18"/>
        <v>0</v>
      </c>
      <c r="G1548" s="69"/>
    </row>
    <row r="1549" spans="1:7" s="68" customFormat="1" ht="10.199999999999999" hidden="1">
      <c r="A1549" s="80" t="s">
        <v>64</v>
      </c>
      <c r="B1549" s="90" t="s">
        <v>240</v>
      </c>
      <c r="C1549" s="68" t="s">
        <v>241</v>
      </c>
      <c r="D1549" s="81">
        <f>+D1748+D1625+D1670</f>
        <v>0</v>
      </c>
      <c r="E1549" s="572">
        <f t="shared" si="18"/>
        <v>0</v>
      </c>
      <c r="G1549" s="69"/>
    </row>
    <row r="1550" spans="1:7" s="68" customFormat="1" ht="10.199999999999999" hidden="1">
      <c r="A1550" s="80" t="s">
        <v>64</v>
      </c>
      <c r="B1550" s="90" t="s">
        <v>256</v>
      </c>
      <c r="C1550" s="68" t="s">
        <v>257</v>
      </c>
      <c r="D1550" s="81">
        <f>+D1626</f>
        <v>0</v>
      </c>
      <c r="E1550" s="572">
        <f t="shared" si="18"/>
        <v>0</v>
      </c>
      <c r="G1550" s="69"/>
    </row>
    <row r="1551" spans="1:7" s="68" customFormat="1" ht="10.199999999999999" hidden="1">
      <c r="A1551" s="80"/>
      <c r="B1551" s="90"/>
      <c r="D1551" s="81"/>
      <c r="E1551" s="572"/>
      <c r="G1551" s="69"/>
    </row>
    <row r="1552" spans="1:7" s="68" customFormat="1" ht="10.199999999999999" hidden="1">
      <c r="A1552" s="278" t="s">
        <v>64</v>
      </c>
      <c r="B1552" s="299">
        <v>2.04</v>
      </c>
      <c r="C1552" s="654" t="s">
        <v>220</v>
      </c>
      <c r="D1552" s="571">
        <f>SUM(D1553:D1554)</f>
        <v>0</v>
      </c>
      <c r="E1552" s="569">
        <f>+D1552/$D$1594</f>
        <v>0</v>
      </c>
      <c r="G1552" s="69"/>
    </row>
    <row r="1553" spans="1:7" s="68" customFormat="1" ht="10.199999999999999" hidden="1">
      <c r="A1553" s="80" t="s">
        <v>64</v>
      </c>
      <c r="B1553" s="90" t="s">
        <v>141</v>
      </c>
      <c r="C1553" s="68" t="s">
        <v>142</v>
      </c>
      <c r="D1553" s="81">
        <f>+D1749+D1671+D1627</f>
        <v>0</v>
      </c>
      <c r="E1553" s="572">
        <f>+D1553/$D$1594</f>
        <v>0</v>
      </c>
      <c r="G1553" s="69"/>
    </row>
    <row r="1554" spans="1:7" s="68" customFormat="1" ht="9" hidden="1" customHeight="1">
      <c r="A1554" s="80" t="s">
        <v>64</v>
      </c>
      <c r="B1554" s="90" t="s">
        <v>143</v>
      </c>
      <c r="C1554" s="68" t="s">
        <v>144</v>
      </c>
      <c r="D1554" s="81">
        <f>+D1750+D1717</f>
        <v>0</v>
      </c>
      <c r="E1554" s="572">
        <f>+D1554/$D$1594</f>
        <v>0</v>
      </c>
      <c r="G1554" s="69"/>
    </row>
    <row r="1555" spans="1:7" ht="10.199999999999999" hidden="1">
      <c r="A1555" s="293"/>
      <c r="B1555" s="282"/>
      <c r="C1555" s="344"/>
      <c r="D1555" s="576"/>
      <c r="E1555" s="572"/>
    </row>
    <row r="1556" spans="1:7" s="68" customFormat="1" ht="10.199999999999999" hidden="1">
      <c r="A1556" s="278" t="s">
        <v>64</v>
      </c>
      <c r="B1556" s="299">
        <v>2.99</v>
      </c>
      <c r="C1556" s="654" t="s">
        <v>209</v>
      </c>
      <c r="D1556" s="571">
        <f>SUM(D1557:D1564)</f>
        <v>0</v>
      </c>
      <c r="E1556" s="569">
        <f t="shared" ref="E1556:E1563" si="19">+D1556/$D$1594</f>
        <v>0</v>
      </c>
      <c r="G1556" s="69"/>
    </row>
    <row r="1557" spans="1:7" s="68" customFormat="1" ht="10.199999999999999" hidden="1">
      <c r="A1557" s="80" t="s">
        <v>64</v>
      </c>
      <c r="B1557" s="90" t="s">
        <v>147</v>
      </c>
      <c r="C1557" s="68" t="s">
        <v>148</v>
      </c>
      <c r="D1557" s="81">
        <f>+D1751+D1672</f>
        <v>0</v>
      </c>
      <c r="E1557" s="572">
        <f t="shared" si="19"/>
        <v>0</v>
      </c>
      <c r="G1557" s="69"/>
    </row>
    <row r="1558" spans="1:7" s="68" customFormat="1" ht="10.199999999999999" hidden="1">
      <c r="A1558" s="80" t="s">
        <v>64</v>
      </c>
      <c r="B1558" s="90" t="s">
        <v>149</v>
      </c>
      <c r="C1558" s="68" t="s">
        <v>150</v>
      </c>
      <c r="D1558" s="81">
        <f>+D1753+D1629</f>
        <v>0</v>
      </c>
      <c r="E1558" s="572">
        <f t="shared" si="19"/>
        <v>0</v>
      </c>
      <c r="G1558" s="69"/>
    </row>
    <row r="1559" spans="1:7" s="68" customFormat="1" ht="10.199999999999999" hidden="1">
      <c r="A1559" s="80" t="s">
        <v>64</v>
      </c>
      <c r="B1559" s="90" t="s">
        <v>369</v>
      </c>
      <c r="C1559" s="68" t="s">
        <v>370</v>
      </c>
      <c r="D1559" s="81">
        <f>+D1752+D1628+D1688</f>
        <v>0</v>
      </c>
      <c r="E1559" s="572">
        <f t="shared" si="19"/>
        <v>0</v>
      </c>
      <c r="G1559" s="69"/>
    </row>
    <row r="1560" spans="1:7" s="68" customFormat="1" ht="10.199999999999999" hidden="1">
      <c r="A1560" s="80" t="s">
        <v>64</v>
      </c>
      <c r="B1560" s="90" t="s">
        <v>151</v>
      </c>
      <c r="C1560" s="68" t="s">
        <v>152</v>
      </c>
      <c r="D1560" s="81">
        <f>+D1754+D1630+D1673</f>
        <v>0</v>
      </c>
      <c r="E1560" s="572">
        <f t="shared" si="19"/>
        <v>0</v>
      </c>
      <c r="G1560" s="69"/>
    </row>
    <row r="1561" spans="1:7" s="68" customFormat="1" ht="10.199999999999999" hidden="1">
      <c r="A1561" s="80" t="s">
        <v>64</v>
      </c>
      <c r="B1561" s="90" t="s">
        <v>153</v>
      </c>
      <c r="C1561" s="68" t="s">
        <v>154</v>
      </c>
      <c r="D1561" s="81">
        <f>+D1631+D1755+D1674</f>
        <v>0</v>
      </c>
      <c r="E1561" s="572">
        <f t="shared" si="19"/>
        <v>0</v>
      </c>
      <c r="G1561" s="69"/>
    </row>
    <row r="1562" spans="1:7" s="68" customFormat="1" ht="10.199999999999999" hidden="1">
      <c r="A1562" s="80" t="s">
        <v>64</v>
      </c>
      <c r="B1562" s="90" t="s">
        <v>155</v>
      </c>
      <c r="C1562" s="68" t="s">
        <v>156</v>
      </c>
      <c r="D1562" s="81">
        <f>+D1632+D1718</f>
        <v>0</v>
      </c>
      <c r="E1562" s="572">
        <f t="shared" si="19"/>
        <v>0</v>
      </c>
      <c r="G1562" s="69"/>
    </row>
    <row r="1563" spans="1:7" s="68" customFormat="1" ht="10.199999999999999" hidden="1">
      <c r="A1563" s="80" t="s">
        <v>64</v>
      </c>
      <c r="B1563" s="90" t="s">
        <v>289</v>
      </c>
      <c r="C1563" s="68" t="s">
        <v>290</v>
      </c>
      <c r="D1563" s="81">
        <f>+D1756</f>
        <v>0</v>
      </c>
      <c r="E1563" s="572">
        <f t="shared" si="19"/>
        <v>0</v>
      </c>
      <c r="G1563" s="69"/>
    </row>
    <row r="1564" spans="1:7" s="68" customFormat="1" ht="10.199999999999999" hidden="1">
      <c r="A1564" s="80" t="s">
        <v>64</v>
      </c>
      <c r="B1564" s="90" t="s">
        <v>291</v>
      </c>
      <c r="C1564" s="68" t="s">
        <v>292</v>
      </c>
      <c r="D1564" s="81">
        <f>+D1633+D1702</f>
        <v>0</v>
      </c>
      <c r="E1564" s="572">
        <f>+D1564/$D$1594</f>
        <v>0</v>
      </c>
      <c r="G1564" s="69"/>
    </row>
    <row r="1565" spans="1:7" ht="10.199999999999999" hidden="1">
      <c r="A1565" s="293"/>
      <c r="B1565" s="282"/>
      <c r="C1565" s="344"/>
      <c r="D1565" s="576"/>
      <c r="E1565" s="569"/>
      <c r="G1565" s="323"/>
    </row>
    <row r="1566" spans="1:7" ht="10.199999999999999" hidden="1">
      <c r="A1566" s="293"/>
      <c r="B1566" s="282"/>
      <c r="C1566" s="344"/>
      <c r="D1566" s="576"/>
      <c r="E1566" s="569"/>
    </row>
    <row r="1567" spans="1:7" s="68" customFormat="1" ht="10.199999999999999" hidden="1">
      <c r="A1567" s="635">
        <v>2</v>
      </c>
      <c r="B1567" s="289">
        <v>5</v>
      </c>
      <c r="C1567" s="456" t="s">
        <v>157</v>
      </c>
      <c r="D1567" s="89">
        <f>+D1569+D1576</f>
        <v>0</v>
      </c>
      <c r="E1567" s="569">
        <f>+D1567/$D$1594</f>
        <v>0</v>
      </c>
      <c r="G1567" s="69"/>
    </row>
    <row r="1568" spans="1:7" s="68" customFormat="1" ht="10.199999999999999" hidden="1">
      <c r="A1568" s="635"/>
      <c r="B1568" s="289"/>
      <c r="C1568" s="433"/>
      <c r="D1568" s="89"/>
      <c r="E1568" s="569"/>
      <c r="G1568" s="69"/>
    </row>
    <row r="1569" spans="1:7" s="68" customFormat="1" ht="10.199999999999999" hidden="1">
      <c r="A1569" s="278" t="s">
        <v>158</v>
      </c>
      <c r="B1569" s="299">
        <v>5.01</v>
      </c>
      <c r="C1569" s="654" t="s">
        <v>371</v>
      </c>
      <c r="D1569" s="571">
        <f>SUM(D1570:D1574)</f>
        <v>0</v>
      </c>
      <c r="E1569" s="569">
        <f t="shared" ref="E1569:E1574" si="20">+D1569/$D$1594</f>
        <v>0</v>
      </c>
      <c r="G1569" s="69"/>
    </row>
    <row r="1570" spans="1:7" s="68" customFormat="1" ht="10.199999999999999" hidden="1">
      <c r="A1570" s="80" t="s">
        <v>158</v>
      </c>
      <c r="B1570" s="90" t="s">
        <v>221</v>
      </c>
      <c r="C1570" s="68" t="s">
        <v>222</v>
      </c>
      <c r="D1570" s="81">
        <f>+D1634+D1675</f>
        <v>0</v>
      </c>
      <c r="E1570" s="572">
        <f t="shared" si="20"/>
        <v>0</v>
      </c>
      <c r="G1570" s="69"/>
    </row>
    <row r="1571" spans="1:7" s="68" customFormat="1" ht="10.199999999999999" hidden="1">
      <c r="A1571" s="80" t="s">
        <v>158</v>
      </c>
      <c r="B1571" s="90" t="s">
        <v>161</v>
      </c>
      <c r="C1571" s="68" t="s">
        <v>162</v>
      </c>
      <c r="D1571" s="81">
        <f>+D1635</f>
        <v>0</v>
      </c>
      <c r="E1571" s="572">
        <f t="shared" si="20"/>
        <v>0</v>
      </c>
      <c r="G1571" s="69"/>
    </row>
    <row r="1572" spans="1:7" s="68" customFormat="1" ht="10.199999999999999" hidden="1">
      <c r="A1572" s="80" t="s">
        <v>158</v>
      </c>
      <c r="B1572" s="90" t="s">
        <v>167</v>
      </c>
      <c r="C1572" s="68" t="s">
        <v>168</v>
      </c>
      <c r="D1572" s="81">
        <f>+D1636</f>
        <v>0</v>
      </c>
      <c r="E1572" s="572">
        <f t="shared" si="20"/>
        <v>0</v>
      </c>
      <c r="G1572" s="69"/>
    </row>
    <row r="1573" spans="1:7" s="68" customFormat="1" ht="10.199999999999999" hidden="1">
      <c r="A1573" s="80" t="s">
        <v>158</v>
      </c>
      <c r="B1573" s="90" t="s">
        <v>372</v>
      </c>
      <c r="C1573" s="68" t="s">
        <v>373</v>
      </c>
      <c r="D1573" s="81">
        <f>+D1758</f>
        <v>0</v>
      </c>
      <c r="E1573" s="572">
        <f t="shared" si="20"/>
        <v>0</v>
      </c>
      <c r="G1573" s="69"/>
    </row>
    <row r="1574" spans="1:7" s="68" customFormat="1" ht="10.199999999999999" hidden="1">
      <c r="A1574" s="80" t="s">
        <v>158</v>
      </c>
      <c r="B1574" s="90" t="s">
        <v>169</v>
      </c>
      <c r="C1574" s="68" t="s">
        <v>303</v>
      </c>
      <c r="D1574" s="81">
        <f>+D1759</f>
        <v>0</v>
      </c>
      <c r="E1574" s="572">
        <f t="shared" si="20"/>
        <v>0</v>
      </c>
      <c r="G1574" s="69"/>
    </row>
    <row r="1575" spans="1:7" s="68" customFormat="1" ht="10.199999999999999" hidden="1">
      <c r="A1575" s="80"/>
      <c r="B1575" s="90"/>
      <c r="D1575" s="81"/>
      <c r="E1575" s="572"/>
      <c r="G1575" s="69"/>
    </row>
    <row r="1576" spans="1:7" s="68" customFormat="1" ht="10.199999999999999" hidden="1">
      <c r="A1576" s="278" t="s">
        <v>158</v>
      </c>
      <c r="B1576" s="299" t="s">
        <v>176</v>
      </c>
      <c r="C1576" s="654" t="s">
        <v>177</v>
      </c>
      <c r="D1576" s="571">
        <f>+D1577</f>
        <v>0</v>
      </c>
      <c r="E1576" s="569">
        <f>+D1576/$D$1594</f>
        <v>0</v>
      </c>
      <c r="G1576" s="69"/>
    </row>
    <row r="1577" spans="1:7" s="68" customFormat="1" ht="10.199999999999999" hidden="1">
      <c r="A1577" s="80" t="s">
        <v>178</v>
      </c>
      <c r="B1577" s="90" t="s">
        <v>179</v>
      </c>
      <c r="C1577" s="68" t="s">
        <v>258</v>
      </c>
      <c r="D1577" s="81">
        <v>0</v>
      </c>
      <c r="E1577" s="572">
        <f>+D1577/$D$1594</f>
        <v>0</v>
      </c>
      <c r="G1577" s="69"/>
    </row>
    <row r="1578" spans="1:7" s="68" customFormat="1" ht="10.199999999999999" hidden="1">
      <c r="A1578" s="80"/>
      <c r="B1578" s="439"/>
      <c r="C1578" s="276"/>
      <c r="D1578" s="81"/>
      <c r="E1578" s="572"/>
      <c r="G1578" s="69"/>
    </row>
    <row r="1579" spans="1:7" s="68" customFormat="1" ht="10.199999999999999" hidden="1">
      <c r="A1579" s="80"/>
      <c r="B1579" s="439"/>
      <c r="C1579" s="276"/>
      <c r="D1579" s="81"/>
      <c r="E1579" s="572"/>
      <c r="G1579" s="69"/>
    </row>
    <row r="1580" spans="1:7" s="68" customFormat="1" ht="15" hidden="1" customHeight="1">
      <c r="A1580" s="568" t="s">
        <v>348</v>
      </c>
      <c r="B1580" s="428">
        <v>6</v>
      </c>
      <c r="C1580" s="656" t="s">
        <v>185</v>
      </c>
      <c r="D1580" s="89">
        <f>+D1582</f>
        <v>0</v>
      </c>
      <c r="E1580" s="569">
        <f>+D1580/$D$1594</f>
        <v>0</v>
      </c>
      <c r="G1580" s="69"/>
    </row>
    <row r="1581" spans="1:7" s="68" customFormat="1" ht="15" hidden="1" customHeight="1">
      <c r="A1581" s="568"/>
      <c r="B1581" s="428"/>
      <c r="C1581" s="656"/>
      <c r="D1581" s="81"/>
      <c r="E1581" s="572"/>
      <c r="G1581" s="69"/>
    </row>
    <row r="1582" spans="1:7" s="68" customFormat="1" ht="15" hidden="1" customHeight="1">
      <c r="A1582" s="278" t="s">
        <v>374</v>
      </c>
      <c r="B1582" s="299" t="s">
        <v>375</v>
      </c>
      <c r="C1582" s="654" t="s">
        <v>376</v>
      </c>
      <c r="D1582" s="571">
        <f>+D1583</f>
        <v>0</v>
      </c>
      <c r="E1582" s="569">
        <f>+D1582/$D$1594</f>
        <v>0</v>
      </c>
      <c r="G1582" s="69"/>
    </row>
    <row r="1583" spans="1:7" s="68" customFormat="1" ht="10.199999999999999" hidden="1">
      <c r="A1583" s="80" t="s">
        <v>374</v>
      </c>
      <c r="B1583" s="90" t="s">
        <v>377</v>
      </c>
      <c r="C1583" s="68" t="s">
        <v>378</v>
      </c>
      <c r="D1583" s="81">
        <f>+D1584</f>
        <v>0</v>
      </c>
      <c r="E1583" s="572">
        <f>+D1583/$D$1594</f>
        <v>0</v>
      </c>
      <c r="G1583" s="69"/>
    </row>
    <row r="1584" spans="1:7" s="68" customFormat="1" ht="11.4" hidden="1">
      <c r="A1584" s="278"/>
      <c r="B1584" s="170" t="s">
        <v>379</v>
      </c>
      <c r="C1584" s="695" t="s">
        <v>380</v>
      </c>
      <c r="D1584" s="696">
        <f>+D1703</f>
        <v>0</v>
      </c>
      <c r="E1584" s="697">
        <f>+D1584/$D$1594</f>
        <v>0</v>
      </c>
      <c r="G1584" s="69"/>
    </row>
    <row r="1585" spans="1:7" s="68" customFormat="1" ht="10.199999999999999" hidden="1">
      <c r="A1585" s="80"/>
      <c r="B1585" s="439"/>
      <c r="C1585" s="698"/>
      <c r="D1585" s="81"/>
      <c r="E1585" s="572"/>
      <c r="G1585" s="69"/>
    </row>
    <row r="1586" spans="1:7" s="68" customFormat="1" ht="10.199999999999999" hidden="1">
      <c r="A1586" s="80"/>
      <c r="B1586" s="439"/>
      <c r="C1586" s="698"/>
      <c r="D1586" s="81"/>
      <c r="E1586" s="572"/>
      <c r="G1586" s="69"/>
    </row>
    <row r="1587" spans="1:7" s="68" customFormat="1" ht="10.199999999999999" hidden="1">
      <c r="A1587" s="568"/>
      <c r="B1587" s="428" t="s">
        <v>191</v>
      </c>
      <c r="C1587" s="656" t="s">
        <v>192</v>
      </c>
      <c r="D1587" s="89">
        <f>+D1589</f>
        <v>0</v>
      </c>
      <c r="E1587" s="569">
        <f>+D1587/$D$1594</f>
        <v>0</v>
      </c>
      <c r="G1587" s="69"/>
    </row>
    <row r="1588" spans="1:7" s="68" customFormat="1" ht="10.199999999999999" hidden="1">
      <c r="A1588" s="577"/>
      <c r="B1588" s="425"/>
      <c r="C1588" s="588"/>
      <c r="D1588" s="81"/>
      <c r="E1588" s="572"/>
      <c r="G1588" s="69"/>
    </row>
    <row r="1589" spans="1:7" s="68" customFormat="1" ht="10.199999999999999" hidden="1">
      <c r="A1589" s="592">
        <v>4</v>
      </c>
      <c r="B1589" s="573" t="s">
        <v>193</v>
      </c>
      <c r="C1589" s="534" t="s">
        <v>194</v>
      </c>
      <c r="D1589" s="571">
        <f>SUM(D1590:D1591)</f>
        <v>0</v>
      </c>
      <c r="E1589" s="569">
        <f>+D1589/$D$1594</f>
        <v>0</v>
      </c>
      <c r="G1589" s="69"/>
    </row>
    <row r="1590" spans="1:7" s="68" customFormat="1" ht="10.199999999999999" hidden="1">
      <c r="A1590" s="577">
        <v>4</v>
      </c>
      <c r="B1590" s="425" t="s">
        <v>195</v>
      </c>
      <c r="C1590" s="588" t="s">
        <v>196</v>
      </c>
      <c r="D1590" s="81">
        <v>0</v>
      </c>
      <c r="E1590" s="572">
        <f>+D1590/$D$1594</f>
        <v>0</v>
      </c>
      <c r="G1590" s="69"/>
    </row>
    <row r="1591" spans="1:7" s="68" customFormat="1" ht="10.199999999999999" hidden="1">
      <c r="A1591" s="577">
        <v>4</v>
      </c>
      <c r="B1591" s="425" t="s">
        <v>197</v>
      </c>
      <c r="C1591" s="588" t="s">
        <v>198</v>
      </c>
      <c r="D1591" s="81">
        <f>+D1676+D1705</f>
        <v>0</v>
      </c>
      <c r="E1591" s="572">
        <f>+D1591/$D$1594</f>
        <v>0</v>
      </c>
      <c r="G1591" s="69"/>
    </row>
    <row r="1592" spans="1:7" s="68" customFormat="1" ht="10.199999999999999" hidden="1">
      <c r="A1592" s="80"/>
      <c r="B1592" s="90"/>
      <c r="D1592" s="81"/>
      <c r="E1592" s="572"/>
      <c r="G1592" s="69"/>
    </row>
    <row r="1593" spans="1:7" ht="10.199999999999999">
      <c r="A1593" s="623"/>
      <c r="B1593" s="624"/>
      <c r="D1593" s="81"/>
      <c r="E1593" s="625"/>
    </row>
    <row r="1594" spans="1:7" ht="18" customHeight="1">
      <c r="A1594" s="785" t="s">
        <v>381</v>
      </c>
      <c r="B1594" s="786"/>
      <c r="C1594" s="787"/>
      <c r="D1594" s="680">
        <f>+D1466+D1490+D1529+D1567+D1587+D1580</f>
        <v>-100000</v>
      </c>
      <c r="E1594" s="647">
        <f>+D1594/D1594</f>
        <v>1</v>
      </c>
    </row>
    <row r="1595" spans="1:7" ht="10.199999999999999">
      <c r="C1595" s="498"/>
      <c r="D1595" s="358"/>
      <c r="E1595" s="68"/>
      <c r="F1595" s="333">
        <f>+D1594-D1638-D1677-D1706-D1760-D1690-D1719</f>
        <v>0</v>
      </c>
    </row>
    <row r="1596" spans="1:7" ht="11.25" customHeight="1">
      <c r="C1596" s="498"/>
      <c r="D1596" s="358"/>
    </row>
    <row r="1597" spans="1:7" ht="11.25" hidden="1" customHeight="1">
      <c r="B1597" s="316"/>
      <c r="C1597" s="393" t="s">
        <v>382</v>
      </c>
      <c r="D1597" s="375" t="s">
        <v>383</v>
      </c>
    </row>
    <row r="1598" spans="1:7" ht="11.25" hidden="1" customHeight="1">
      <c r="B1598" s="411"/>
      <c r="C1598" s="412"/>
      <c r="D1598" s="413"/>
    </row>
    <row r="1599" spans="1:7" ht="10.199999999999999" hidden="1">
      <c r="B1599" s="699" t="s">
        <v>29</v>
      </c>
      <c r="C1599" s="341" t="s">
        <v>30</v>
      </c>
      <c r="D1599" s="402">
        <v>0</v>
      </c>
    </row>
    <row r="1600" spans="1:7" ht="10.199999999999999" hidden="1">
      <c r="B1600" s="699" t="s">
        <v>37</v>
      </c>
      <c r="C1600" s="341" t="s">
        <v>38</v>
      </c>
      <c r="D1600" s="402">
        <v>0</v>
      </c>
    </row>
    <row r="1601" spans="2:4" ht="10.199999999999999" hidden="1">
      <c r="B1601" s="73" t="s">
        <v>43</v>
      </c>
      <c r="C1601" s="323" t="s">
        <v>44</v>
      </c>
      <c r="D1601" s="402">
        <v>0</v>
      </c>
    </row>
    <row r="1602" spans="2:4" ht="10.199999999999999" hidden="1">
      <c r="B1602" s="699" t="s">
        <v>45</v>
      </c>
      <c r="C1602" s="341" t="s">
        <v>46</v>
      </c>
      <c r="D1602" s="402">
        <f>+(D1599)/12</f>
        <v>0</v>
      </c>
    </row>
    <row r="1603" spans="2:4" ht="10.199999999999999" hidden="1">
      <c r="B1603" s="699" t="s">
        <v>47</v>
      </c>
      <c r="C1603" s="341" t="s">
        <v>48</v>
      </c>
      <c r="D1603" s="400">
        <v>0</v>
      </c>
    </row>
    <row r="1604" spans="2:4" ht="20.399999999999999" hidden="1">
      <c r="B1604" s="699" t="s">
        <v>52</v>
      </c>
      <c r="C1604" s="341" t="s">
        <v>262</v>
      </c>
      <c r="D1604" s="402">
        <v>0</v>
      </c>
    </row>
    <row r="1605" spans="2:4" ht="10.199999999999999" hidden="1">
      <c r="B1605" s="699" t="s">
        <v>54</v>
      </c>
      <c r="C1605" s="341" t="s">
        <v>55</v>
      </c>
      <c r="D1605" s="402">
        <v>0</v>
      </c>
    </row>
    <row r="1606" spans="2:4" ht="20.399999999999999" hidden="1">
      <c r="B1606" s="699" t="s">
        <v>58</v>
      </c>
      <c r="C1606" s="341" t="s">
        <v>59</v>
      </c>
      <c r="D1606" s="402">
        <v>0</v>
      </c>
    </row>
    <row r="1607" spans="2:4" ht="10.199999999999999" hidden="1" customHeight="1">
      <c r="B1607" s="699" t="s">
        <v>60</v>
      </c>
      <c r="C1607" s="341" t="s">
        <v>263</v>
      </c>
      <c r="D1607" s="402">
        <v>0</v>
      </c>
    </row>
    <row r="1608" spans="2:4" ht="11.25" hidden="1" customHeight="1">
      <c r="B1608" s="699" t="s">
        <v>62</v>
      </c>
      <c r="C1608" s="341" t="s">
        <v>63</v>
      </c>
      <c r="D1608" s="402">
        <v>0</v>
      </c>
    </row>
    <row r="1609" spans="2:4" ht="11.25" hidden="1" customHeight="1">
      <c r="B1609" s="699" t="s">
        <v>79</v>
      </c>
      <c r="C1609" s="341" t="s">
        <v>80</v>
      </c>
      <c r="D1609" s="402">
        <v>0</v>
      </c>
    </row>
    <row r="1610" spans="2:4" ht="11.25" hidden="1" customHeight="1">
      <c r="B1610" s="699" t="s">
        <v>81</v>
      </c>
      <c r="C1610" s="341" t="s">
        <v>82</v>
      </c>
      <c r="D1610" s="402">
        <v>0</v>
      </c>
    </row>
    <row r="1611" spans="2:4" ht="11.25" hidden="1" customHeight="1">
      <c r="B1611" s="700" t="s">
        <v>91</v>
      </c>
      <c r="C1611" s="310" t="s">
        <v>92</v>
      </c>
      <c r="D1611" s="402">
        <v>0</v>
      </c>
    </row>
    <row r="1612" spans="2:4" ht="11.25" hidden="1" customHeight="1">
      <c r="B1612" s="700" t="s">
        <v>95</v>
      </c>
      <c r="C1612" s="310" t="s">
        <v>96</v>
      </c>
      <c r="D1612" s="402"/>
    </row>
    <row r="1613" spans="2:4" ht="11.25" hidden="1" customHeight="1">
      <c r="B1613" s="700" t="s">
        <v>97</v>
      </c>
      <c r="C1613" s="310" t="s">
        <v>98</v>
      </c>
      <c r="D1613" s="402"/>
    </row>
    <row r="1614" spans="2:4" ht="11.25" hidden="1" customHeight="1">
      <c r="B1614" s="700" t="s">
        <v>249</v>
      </c>
      <c r="C1614" s="310" t="s">
        <v>250</v>
      </c>
      <c r="D1614" s="426">
        <v>0</v>
      </c>
    </row>
    <row r="1615" spans="2:4" ht="11.25" hidden="1" customHeight="1">
      <c r="B1615" s="700" t="s">
        <v>363</v>
      </c>
      <c r="C1615" s="310" t="s">
        <v>364</v>
      </c>
      <c r="D1615" s="426">
        <v>0</v>
      </c>
    </row>
    <row r="1616" spans="2:4" ht="11.25" hidden="1" customHeight="1">
      <c r="B1616" s="700" t="s">
        <v>110</v>
      </c>
      <c r="C1616" s="310" t="s">
        <v>111</v>
      </c>
      <c r="D1616" s="426">
        <v>0</v>
      </c>
    </row>
    <row r="1617" spans="2:4" ht="11.25" hidden="1" customHeight="1">
      <c r="B1617" s="700" t="s">
        <v>116</v>
      </c>
      <c r="C1617" s="310" t="s">
        <v>117</v>
      </c>
      <c r="D1617" s="426"/>
    </row>
    <row r="1618" spans="2:4" ht="11.25" hidden="1" customHeight="1">
      <c r="B1618" s="700" t="s">
        <v>125</v>
      </c>
      <c r="C1618" s="310" t="s">
        <v>126</v>
      </c>
      <c r="D1618" s="426">
        <v>0</v>
      </c>
    </row>
    <row r="1619" spans="2:4" ht="11.25" hidden="1" customHeight="1">
      <c r="B1619" s="700" t="s">
        <v>127</v>
      </c>
      <c r="C1619" s="310" t="s">
        <v>128</v>
      </c>
      <c r="D1619" s="427">
        <v>0</v>
      </c>
    </row>
    <row r="1620" spans="2:4" ht="11.25" hidden="1" customHeight="1">
      <c r="B1620" s="701" t="s">
        <v>129</v>
      </c>
      <c r="C1620" s="466" t="s">
        <v>130</v>
      </c>
      <c r="D1620" s="444"/>
    </row>
    <row r="1621" spans="2:4" ht="11.25" hidden="1" customHeight="1">
      <c r="B1621" s="700" t="s">
        <v>218</v>
      </c>
      <c r="C1621" s="310" t="s">
        <v>219</v>
      </c>
      <c r="D1621" s="426"/>
    </row>
    <row r="1622" spans="2:4" ht="11.25" hidden="1" customHeight="1">
      <c r="B1622" s="700" t="s">
        <v>285</v>
      </c>
      <c r="C1622" s="310" t="s">
        <v>286</v>
      </c>
      <c r="D1622" s="426">
        <v>0</v>
      </c>
    </row>
    <row r="1623" spans="2:4" ht="11.25" hidden="1" customHeight="1">
      <c r="B1623" s="700" t="s">
        <v>133</v>
      </c>
      <c r="C1623" s="310" t="s">
        <v>134</v>
      </c>
      <c r="D1623" s="426">
        <v>0</v>
      </c>
    </row>
    <row r="1624" spans="2:4" ht="11.25" hidden="1" customHeight="1">
      <c r="B1624" s="700" t="s">
        <v>254</v>
      </c>
      <c r="C1624" s="310" t="s">
        <v>255</v>
      </c>
      <c r="D1624" s="426">
        <v>0</v>
      </c>
    </row>
    <row r="1625" spans="2:4" ht="11.25" hidden="1" customHeight="1">
      <c r="B1625" s="700" t="s">
        <v>240</v>
      </c>
      <c r="C1625" s="310" t="s">
        <v>241</v>
      </c>
      <c r="D1625" s="426">
        <v>0</v>
      </c>
    </row>
    <row r="1626" spans="2:4" ht="18" hidden="1" customHeight="1">
      <c r="B1626" s="700" t="s">
        <v>256</v>
      </c>
      <c r="C1626" s="310" t="s">
        <v>257</v>
      </c>
      <c r="D1626" s="426">
        <v>0</v>
      </c>
    </row>
    <row r="1627" spans="2:4" ht="10.199999999999999" hidden="1">
      <c r="B1627" s="700" t="s">
        <v>141</v>
      </c>
      <c r="C1627" s="310" t="s">
        <v>142</v>
      </c>
      <c r="D1627" s="426">
        <v>0</v>
      </c>
    </row>
    <row r="1628" spans="2:4" ht="11.25" hidden="1" customHeight="1">
      <c r="B1628" s="700" t="s">
        <v>369</v>
      </c>
      <c r="C1628" s="310" t="s">
        <v>370</v>
      </c>
      <c r="D1628" s="426">
        <v>0</v>
      </c>
    </row>
    <row r="1629" spans="2:4" ht="11.25" hidden="1" customHeight="1">
      <c r="B1629" s="700" t="s">
        <v>149</v>
      </c>
      <c r="C1629" s="310" t="s">
        <v>150</v>
      </c>
      <c r="D1629" s="426">
        <v>0</v>
      </c>
    </row>
    <row r="1630" spans="2:4" ht="11.25" hidden="1" customHeight="1">
      <c r="B1630" s="701" t="s">
        <v>151</v>
      </c>
      <c r="C1630" s="466" t="s">
        <v>152</v>
      </c>
      <c r="D1630" s="426">
        <v>0</v>
      </c>
    </row>
    <row r="1631" spans="2:4" ht="11.25" hidden="1" customHeight="1">
      <c r="B1631" s="701" t="s">
        <v>153</v>
      </c>
      <c r="C1631" s="466" t="s">
        <v>154</v>
      </c>
      <c r="D1631" s="445">
        <v>0</v>
      </c>
    </row>
    <row r="1632" spans="2:4" ht="11.25" hidden="1" customHeight="1">
      <c r="B1632" s="700" t="s">
        <v>155</v>
      </c>
      <c r="C1632" s="310" t="s">
        <v>156</v>
      </c>
      <c r="D1632" s="426">
        <v>0</v>
      </c>
    </row>
    <row r="1633" spans="2:4" ht="10.199999999999999" hidden="1">
      <c r="B1633" s="700" t="s">
        <v>291</v>
      </c>
      <c r="C1633" s="310" t="s">
        <v>315</v>
      </c>
      <c r="D1633" s="426">
        <v>0</v>
      </c>
    </row>
    <row r="1634" spans="2:4" ht="10.199999999999999" hidden="1">
      <c r="B1634" s="700" t="s">
        <v>221</v>
      </c>
      <c r="C1634" s="310" t="s">
        <v>222</v>
      </c>
      <c r="D1634" s="427">
        <v>0</v>
      </c>
    </row>
    <row r="1635" spans="2:4" ht="10.199999999999999" hidden="1">
      <c r="B1635" s="700" t="s">
        <v>161</v>
      </c>
      <c r="C1635" s="310" t="s">
        <v>162</v>
      </c>
      <c r="D1635" s="427">
        <v>0</v>
      </c>
    </row>
    <row r="1636" spans="2:4" ht="10.199999999999999" hidden="1">
      <c r="B1636" s="700" t="s">
        <v>167</v>
      </c>
      <c r="C1636" s="310" t="s">
        <v>168</v>
      </c>
      <c r="D1636" s="427">
        <v>0</v>
      </c>
    </row>
    <row r="1637" spans="2:4" ht="10.199999999999999" hidden="1">
      <c r="B1637" s="700" t="s">
        <v>195</v>
      </c>
      <c r="C1637" s="310" t="s">
        <v>196</v>
      </c>
      <c r="D1637" s="427">
        <v>0</v>
      </c>
    </row>
    <row r="1638" spans="2:4" ht="11.25" hidden="1" customHeight="1">
      <c r="B1638" s="401"/>
      <c r="C1638" s="440" t="s">
        <v>265</v>
      </c>
      <c r="D1638" s="415">
        <f>SUM(D1598:D1637)</f>
        <v>0</v>
      </c>
    </row>
    <row r="1639" spans="2:4" ht="11.25" hidden="1" customHeight="1">
      <c r="B1639" s="416"/>
      <c r="C1639" s="417"/>
      <c r="D1639" s="418"/>
    </row>
    <row r="1640" spans="2:4" ht="11.25" hidden="1" customHeight="1">
      <c r="B1640" s="440"/>
      <c r="C1640" s="661"/>
      <c r="D1640" s="490"/>
    </row>
    <row r="1641" spans="2:4" ht="11.25" hidden="1" customHeight="1">
      <c r="C1641" s="498"/>
      <c r="D1641" s="358"/>
    </row>
    <row r="1642" spans="2:4" ht="11.25" hidden="1" customHeight="1">
      <c r="B1642" s="316"/>
      <c r="C1642" s="393" t="s">
        <v>384</v>
      </c>
      <c r="D1642" s="375" t="s">
        <v>385</v>
      </c>
    </row>
    <row r="1643" spans="2:4" ht="11.25" hidden="1" customHeight="1">
      <c r="B1643" s="437"/>
      <c r="C1643" s="395"/>
      <c r="D1643" s="438"/>
    </row>
    <row r="1644" spans="2:4" ht="11.25" hidden="1" customHeight="1">
      <c r="B1644" s="439" t="s">
        <v>31</v>
      </c>
      <c r="C1644" s="323" t="s">
        <v>32</v>
      </c>
      <c r="D1644" s="426">
        <v>0</v>
      </c>
    </row>
    <row r="1645" spans="2:4" ht="11.25" hidden="1" customHeight="1">
      <c r="B1645" s="399" t="s">
        <v>43</v>
      </c>
      <c r="C1645" s="310" t="s">
        <v>44</v>
      </c>
      <c r="D1645" s="400">
        <v>0</v>
      </c>
    </row>
    <row r="1646" spans="2:4" ht="11.25" hidden="1" customHeight="1">
      <c r="B1646" s="399" t="s">
        <v>47</v>
      </c>
      <c r="C1646" s="341" t="s">
        <v>48</v>
      </c>
      <c r="D1646" s="402"/>
    </row>
    <row r="1647" spans="2:4" ht="11.25" hidden="1" customHeight="1">
      <c r="B1647" s="399" t="s">
        <v>45</v>
      </c>
      <c r="C1647" s="310" t="s">
        <v>46</v>
      </c>
      <c r="D1647" s="402">
        <v>0</v>
      </c>
    </row>
    <row r="1648" spans="2:4" ht="20.399999999999999" hidden="1">
      <c r="B1648" s="399" t="s">
        <v>52</v>
      </c>
      <c r="C1648" s="310" t="s">
        <v>386</v>
      </c>
      <c r="D1648" s="426">
        <v>0</v>
      </c>
    </row>
    <row r="1649" spans="2:4" ht="10.199999999999999" hidden="1">
      <c r="B1649" s="399" t="s">
        <v>54</v>
      </c>
      <c r="C1649" s="310" t="s">
        <v>55</v>
      </c>
      <c r="D1649" s="426">
        <v>0</v>
      </c>
    </row>
    <row r="1650" spans="2:4" ht="20.399999999999999" hidden="1">
      <c r="B1650" s="399" t="s">
        <v>58</v>
      </c>
      <c r="C1650" s="310" t="s">
        <v>59</v>
      </c>
      <c r="D1650" s="426">
        <v>0</v>
      </c>
    </row>
    <row r="1651" spans="2:4" ht="20.399999999999999" hidden="1">
      <c r="B1651" s="399" t="s">
        <v>60</v>
      </c>
      <c r="C1651" s="310" t="s">
        <v>61</v>
      </c>
      <c r="D1651" s="426">
        <v>0</v>
      </c>
    </row>
    <row r="1652" spans="2:4" ht="11.25" hidden="1" customHeight="1">
      <c r="B1652" s="399" t="s">
        <v>62</v>
      </c>
      <c r="C1652" s="310" t="s">
        <v>63</v>
      </c>
      <c r="D1652" s="426">
        <v>0</v>
      </c>
    </row>
    <row r="1653" spans="2:4" ht="11.25" hidden="1" customHeight="1">
      <c r="B1653" s="399" t="s">
        <v>358</v>
      </c>
      <c r="C1653" s="310" t="s">
        <v>359</v>
      </c>
      <c r="D1653" s="426">
        <v>0</v>
      </c>
    </row>
    <row r="1654" spans="2:4" ht="11.25" hidden="1" customHeight="1">
      <c r="B1654" s="399" t="s">
        <v>95</v>
      </c>
      <c r="C1654" s="310" t="s">
        <v>96</v>
      </c>
      <c r="D1654" s="426">
        <v>0</v>
      </c>
    </row>
    <row r="1655" spans="2:4" ht="11.25" hidden="1" customHeight="1">
      <c r="B1655" s="399" t="s">
        <v>97</v>
      </c>
      <c r="C1655" s="310" t="s">
        <v>264</v>
      </c>
      <c r="D1655" s="426">
        <v>0</v>
      </c>
    </row>
    <row r="1656" spans="2:4" ht="11.25" hidden="1" customHeight="1">
      <c r="B1656" s="399" t="s">
        <v>249</v>
      </c>
      <c r="C1656" s="310" t="s">
        <v>250</v>
      </c>
      <c r="D1656" s="426">
        <v>0</v>
      </c>
    </row>
    <row r="1657" spans="2:4" ht="11.25" hidden="1" customHeight="1">
      <c r="B1657" s="399" t="s">
        <v>283</v>
      </c>
      <c r="C1657" s="310" t="s">
        <v>284</v>
      </c>
      <c r="D1657" s="426">
        <v>0</v>
      </c>
    </row>
    <row r="1658" spans="2:4" ht="10.199999999999999" hidden="1">
      <c r="B1658" s="399" t="s">
        <v>108</v>
      </c>
      <c r="C1658" s="310" t="s">
        <v>109</v>
      </c>
      <c r="D1658" s="426">
        <v>0</v>
      </c>
    </row>
    <row r="1659" spans="2:4" ht="10.199999999999999" hidden="1">
      <c r="B1659" s="399" t="s">
        <v>127</v>
      </c>
      <c r="C1659" s="310" t="s">
        <v>128</v>
      </c>
      <c r="D1659" s="426">
        <v>0</v>
      </c>
    </row>
    <row r="1660" spans="2:4" ht="11.25" hidden="1" customHeight="1">
      <c r="B1660" s="399" t="s">
        <v>365</v>
      </c>
      <c r="C1660" s="310" t="s">
        <v>366</v>
      </c>
      <c r="D1660" s="426">
        <v>0</v>
      </c>
    </row>
    <row r="1661" spans="2:4" ht="11.25" hidden="1" customHeight="1">
      <c r="B1661" s="399" t="s">
        <v>129</v>
      </c>
      <c r="C1661" s="310" t="s">
        <v>130</v>
      </c>
      <c r="D1661" s="426"/>
    </row>
    <row r="1662" spans="2:4" ht="11.25" hidden="1" customHeight="1">
      <c r="B1662" s="399" t="s">
        <v>367</v>
      </c>
      <c r="C1662" s="310" t="s">
        <v>368</v>
      </c>
      <c r="D1662" s="426"/>
    </row>
    <row r="1663" spans="2:4" ht="11.25" hidden="1" customHeight="1">
      <c r="B1663" s="399" t="s">
        <v>285</v>
      </c>
      <c r="C1663" s="310" t="s">
        <v>286</v>
      </c>
      <c r="D1663" s="426">
        <v>0</v>
      </c>
    </row>
    <row r="1664" spans="2:4" ht="11.25" hidden="1" customHeight="1">
      <c r="B1664" s="399" t="s">
        <v>580</v>
      </c>
      <c r="C1664" s="310" t="s">
        <v>581</v>
      </c>
      <c r="D1664" s="426"/>
    </row>
    <row r="1665" spans="2:4" ht="11.25" hidden="1" customHeight="1">
      <c r="B1665" s="399" t="s">
        <v>133</v>
      </c>
      <c r="C1665" s="310" t="s">
        <v>134</v>
      </c>
      <c r="D1665" s="426"/>
    </row>
    <row r="1666" spans="2:4" ht="11.25" hidden="1" customHeight="1">
      <c r="B1666" s="399" t="s">
        <v>135</v>
      </c>
      <c r="C1666" s="310" t="s">
        <v>136</v>
      </c>
      <c r="D1666" s="426">
        <v>0</v>
      </c>
    </row>
    <row r="1667" spans="2:4" ht="11.25" hidden="1" customHeight="1">
      <c r="B1667" s="399" t="s">
        <v>287</v>
      </c>
      <c r="C1667" s="310" t="s">
        <v>288</v>
      </c>
      <c r="D1667" s="426">
        <v>0</v>
      </c>
    </row>
    <row r="1668" spans="2:4" ht="11.25" hidden="1" customHeight="1">
      <c r="B1668" s="399" t="s">
        <v>254</v>
      </c>
      <c r="C1668" s="310" t="s">
        <v>255</v>
      </c>
      <c r="D1668" s="426"/>
    </row>
    <row r="1669" spans="2:4" ht="11.25" hidden="1" customHeight="1">
      <c r="B1669" s="399" t="s">
        <v>137</v>
      </c>
      <c r="C1669" s="310" t="s">
        <v>138</v>
      </c>
      <c r="D1669" s="426">
        <v>0</v>
      </c>
    </row>
    <row r="1670" spans="2:4" ht="11.25" hidden="1" customHeight="1">
      <c r="B1670" s="399" t="s">
        <v>240</v>
      </c>
      <c r="C1670" s="310" t="s">
        <v>241</v>
      </c>
      <c r="D1670" s="426">
        <v>0</v>
      </c>
    </row>
    <row r="1671" spans="2:4" ht="11.25" hidden="1" customHeight="1">
      <c r="B1671" s="399" t="s">
        <v>141</v>
      </c>
      <c r="C1671" s="310" t="s">
        <v>142</v>
      </c>
      <c r="D1671" s="426">
        <v>0</v>
      </c>
    </row>
    <row r="1672" spans="2:4" ht="11.25" hidden="1" customHeight="1">
      <c r="B1672" s="399" t="s">
        <v>147</v>
      </c>
      <c r="C1672" s="310" t="s">
        <v>148</v>
      </c>
      <c r="D1672" s="426">
        <v>0</v>
      </c>
    </row>
    <row r="1673" spans="2:4" ht="11.25" hidden="1" customHeight="1">
      <c r="B1673" s="399" t="s">
        <v>151</v>
      </c>
      <c r="C1673" s="310" t="s">
        <v>152</v>
      </c>
      <c r="D1673" s="426"/>
    </row>
    <row r="1674" spans="2:4" ht="11.25" hidden="1" customHeight="1">
      <c r="B1674" s="399" t="s">
        <v>153</v>
      </c>
      <c r="C1674" s="310" t="s">
        <v>154</v>
      </c>
      <c r="D1674" s="427">
        <v>0</v>
      </c>
    </row>
    <row r="1675" spans="2:4" ht="11.25" hidden="1" customHeight="1">
      <c r="B1675" s="399" t="s">
        <v>221</v>
      </c>
      <c r="C1675" s="310" t="s">
        <v>222</v>
      </c>
      <c r="D1675" s="427"/>
    </row>
    <row r="1676" spans="2:4" ht="11.25" hidden="1" customHeight="1">
      <c r="B1676" s="425" t="s">
        <v>197</v>
      </c>
      <c r="C1676" s="344" t="s">
        <v>198</v>
      </c>
      <c r="D1676" s="426">
        <v>0</v>
      </c>
    </row>
    <row r="1677" spans="2:4" ht="11.25" hidden="1" customHeight="1">
      <c r="B1677" s="439"/>
      <c r="C1677" s="406" t="s">
        <v>265</v>
      </c>
      <c r="D1677" s="407">
        <f>SUM(D1643:D1676)</f>
        <v>0</v>
      </c>
    </row>
    <row r="1678" spans="2:4" ht="11.25" hidden="1" customHeight="1">
      <c r="B1678" s="442"/>
      <c r="C1678" s="409"/>
      <c r="D1678" s="443"/>
    </row>
    <row r="1679" spans="2:4" ht="11.25" hidden="1" customHeight="1">
      <c r="C1679" s="498"/>
      <c r="D1679" s="358"/>
    </row>
    <row r="1680" spans="2:4" ht="11.25" hidden="1" customHeight="1">
      <c r="C1680" s="498"/>
      <c r="D1680" s="358"/>
    </row>
    <row r="1681" spans="2:4" ht="11.25" hidden="1" customHeight="1">
      <c r="B1681" s="356"/>
      <c r="C1681" s="393" t="s">
        <v>387</v>
      </c>
      <c r="D1681" s="468" t="s">
        <v>388</v>
      </c>
    </row>
    <row r="1682" spans="2:4" ht="11.25" hidden="1" customHeight="1">
      <c r="B1682" s="437"/>
      <c r="C1682" s="469"/>
      <c r="D1682" s="438"/>
    </row>
    <row r="1683" spans="2:4" ht="11.25" hidden="1" customHeight="1">
      <c r="B1683" s="439" t="s">
        <v>70</v>
      </c>
      <c r="C1683" s="464" t="s">
        <v>71</v>
      </c>
      <c r="D1683" s="426">
        <v>0</v>
      </c>
    </row>
    <row r="1684" spans="2:4" ht="11.25" hidden="1" customHeight="1">
      <c r="B1684" s="439" t="s">
        <v>97</v>
      </c>
      <c r="C1684" s="464" t="s">
        <v>98</v>
      </c>
      <c r="D1684" s="426"/>
    </row>
    <row r="1685" spans="2:4" ht="11.25" hidden="1" customHeight="1">
      <c r="B1685" s="439" t="s">
        <v>283</v>
      </c>
      <c r="C1685" s="464" t="s">
        <v>284</v>
      </c>
      <c r="D1685" s="426">
        <v>0</v>
      </c>
    </row>
    <row r="1686" spans="2:4" ht="11.25" hidden="1" customHeight="1">
      <c r="B1686" s="439" t="s">
        <v>285</v>
      </c>
      <c r="C1686" s="464" t="s">
        <v>286</v>
      </c>
      <c r="D1686" s="426"/>
    </row>
    <row r="1687" spans="2:4" ht="11.25" hidden="1" customHeight="1">
      <c r="B1687" s="439" t="s">
        <v>141</v>
      </c>
      <c r="C1687" s="464" t="s">
        <v>142</v>
      </c>
      <c r="D1687" s="426">
        <v>0</v>
      </c>
    </row>
    <row r="1688" spans="2:4" ht="11.25" hidden="1" customHeight="1">
      <c r="B1688" s="439" t="s">
        <v>369</v>
      </c>
      <c r="C1688" s="464" t="s">
        <v>370</v>
      </c>
      <c r="D1688" s="427">
        <v>0</v>
      </c>
    </row>
    <row r="1689" spans="2:4" ht="11.25" hidden="1" customHeight="1">
      <c r="B1689" s="439" t="s">
        <v>149</v>
      </c>
      <c r="C1689" s="464" t="s">
        <v>150</v>
      </c>
      <c r="D1689" s="427">
        <v>0</v>
      </c>
    </row>
    <row r="1690" spans="2:4" ht="11.25" hidden="1" customHeight="1">
      <c r="B1690" s="439"/>
      <c r="C1690" s="316" t="s">
        <v>389</v>
      </c>
      <c r="D1690" s="407">
        <f>SUM(D1683:D1689)</f>
        <v>0</v>
      </c>
    </row>
    <row r="1691" spans="2:4" ht="11.25" hidden="1" customHeight="1">
      <c r="B1691" s="442"/>
      <c r="C1691" s="95"/>
      <c r="D1691" s="443"/>
    </row>
    <row r="1692" spans="2:4" ht="11.25" hidden="1" customHeight="1">
      <c r="B1692" s="356"/>
      <c r="C1692" s="68"/>
    </row>
    <row r="1693" spans="2:4" ht="11.25" hidden="1" customHeight="1">
      <c r="C1693" s="498"/>
      <c r="D1693" s="358"/>
    </row>
    <row r="1694" spans="2:4" ht="11.25" hidden="1" customHeight="1">
      <c r="B1694" s="419"/>
      <c r="C1694" s="702" t="s">
        <v>390</v>
      </c>
      <c r="D1694" s="375" t="s">
        <v>391</v>
      </c>
    </row>
    <row r="1695" spans="2:4" ht="11.25" hidden="1" customHeight="1">
      <c r="B1695" s="421"/>
      <c r="C1695" s="703"/>
      <c r="D1695" s="423"/>
    </row>
    <row r="1696" spans="2:4" ht="11.25" hidden="1" customHeight="1">
      <c r="B1696" s="699" t="s">
        <v>47</v>
      </c>
      <c r="C1696" s="341" t="s">
        <v>48</v>
      </c>
      <c r="D1696" s="426"/>
    </row>
    <row r="1697" spans="2:4" ht="11.25" hidden="1" customHeight="1">
      <c r="B1697" s="704" t="s">
        <v>360</v>
      </c>
      <c r="C1697" s="344" t="s">
        <v>361</v>
      </c>
      <c r="D1697" s="426">
        <v>0</v>
      </c>
    </row>
    <row r="1698" spans="2:4" ht="11.25" hidden="1" customHeight="1">
      <c r="B1698" s="525" t="s">
        <v>207</v>
      </c>
      <c r="C1698" s="344" t="s">
        <v>216</v>
      </c>
      <c r="D1698" s="427">
        <v>0</v>
      </c>
    </row>
    <row r="1699" spans="2:4" ht="11.25" hidden="1" customHeight="1">
      <c r="B1699" s="525" t="s">
        <v>108</v>
      </c>
      <c r="C1699" s="344" t="s">
        <v>109</v>
      </c>
      <c r="D1699" s="426">
        <v>0</v>
      </c>
    </row>
    <row r="1700" spans="2:4" ht="11.25" hidden="1" customHeight="1">
      <c r="B1700" s="525" t="s">
        <v>129</v>
      </c>
      <c r="C1700" s="344" t="s">
        <v>130</v>
      </c>
      <c r="D1700" s="427">
        <v>0</v>
      </c>
    </row>
    <row r="1701" spans="2:4" ht="11.25" hidden="1" customHeight="1">
      <c r="B1701" s="525" t="s">
        <v>133</v>
      </c>
      <c r="C1701" s="344" t="s">
        <v>564</v>
      </c>
      <c r="D1701" s="427">
        <v>0</v>
      </c>
    </row>
    <row r="1702" spans="2:4" ht="11.25" hidden="1" customHeight="1">
      <c r="B1702" s="525" t="s">
        <v>291</v>
      </c>
      <c r="C1702" s="344" t="s">
        <v>292</v>
      </c>
      <c r="D1702" s="427"/>
    </row>
    <row r="1703" spans="2:4" ht="11.25" hidden="1" customHeight="1">
      <c r="B1703" s="73" t="s">
        <v>377</v>
      </c>
      <c r="C1703" s="68" t="s">
        <v>378</v>
      </c>
      <c r="D1703" s="426">
        <f>+D1704</f>
        <v>0</v>
      </c>
    </row>
    <row r="1704" spans="2:4" ht="10.8" hidden="1">
      <c r="B1704" s="705"/>
      <c r="C1704" s="706" t="s">
        <v>380</v>
      </c>
      <c r="D1704" s="707">
        <v>0</v>
      </c>
    </row>
    <row r="1705" spans="2:4" ht="10.199999999999999" hidden="1">
      <c r="B1705" s="525" t="s">
        <v>197</v>
      </c>
      <c r="C1705" s="344" t="s">
        <v>198</v>
      </c>
      <c r="D1705" s="427">
        <v>0</v>
      </c>
    </row>
    <row r="1706" spans="2:4" ht="11.25" hidden="1" customHeight="1">
      <c r="B1706" s="428"/>
      <c r="C1706" s="316" t="s">
        <v>265</v>
      </c>
      <c r="D1706" s="429">
        <f>SUM(D1696:D1703)+D1705</f>
        <v>0</v>
      </c>
    </row>
    <row r="1707" spans="2:4" ht="11.25" hidden="1" customHeight="1">
      <c r="B1707" s="430"/>
      <c r="C1707" s="431"/>
      <c r="D1707" s="432"/>
    </row>
    <row r="1708" spans="2:4" ht="11.25" hidden="1" customHeight="1">
      <c r="C1708" s="498"/>
      <c r="D1708" s="358"/>
    </row>
    <row r="1709" spans="2:4" ht="11.25" hidden="1" customHeight="1">
      <c r="C1709" s="498"/>
      <c r="D1709" s="358"/>
    </row>
    <row r="1710" spans="2:4" ht="11.25" hidden="1" customHeight="1">
      <c r="B1710" s="419"/>
      <c r="C1710" s="702" t="s">
        <v>827</v>
      </c>
      <c r="D1710" s="375" t="s">
        <v>599</v>
      </c>
    </row>
    <row r="1711" spans="2:4" ht="11.25" hidden="1" customHeight="1">
      <c r="B1711" s="421"/>
      <c r="C1711" s="703"/>
      <c r="D1711" s="423"/>
    </row>
    <row r="1712" spans="2:4" ht="11.25" hidden="1" customHeight="1">
      <c r="B1712" s="699" t="s">
        <v>74</v>
      </c>
      <c r="C1712" s="341" t="s">
        <v>75</v>
      </c>
      <c r="D1712" s="424">
        <v>0</v>
      </c>
    </row>
    <row r="1713" spans="2:4" ht="11.25" hidden="1" customHeight="1">
      <c r="B1713" s="699" t="s">
        <v>76</v>
      </c>
      <c r="C1713" s="341" t="s">
        <v>77</v>
      </c>
      <c r="D1713" s="424">
        <v>0</v>
      </c>
    </row>
    <row r="1714" spans="2:4" ht="11.25" hidden="1" customHeight="1">
      <c r="B1714" s="699" t="s">
        <v>81</v>
      </c>
      <c r="C1714" s="341" t="s">
        <v>82</v>
      </c>
      <c r="D1714" s="426">
        <v>0</v>
      </c>
    </row>
    <row r="1715" spans="2:4" ht="11.25" hidden="1" customHeight="1">
      <c r="B1715" s="704" t="s">
        <v>104</v>
      </c>
      <c r="C1715" s="344" t="s">
        <v>105</v>
      </c>
      <c r="D1715" s="426">
        <v>0</v>
      </c>
    </row>
    <row r="1716" spans="2:4" ht="11.25" hidden="1" customHeight="1">
      <c r="B1716" s="525" t="s">
        <v>110</v>
      </c>
      <c r="C1716" s="344" t="s">
        <v>111</v>
      </c>
      <c r="D1716" s="426">
        <v>0</v>
      </c>
    </row>
    <row r="1717" spans="2:4" ht="11.25" hidden="1" customHeight="1">
      <c r="B1717" s="525" t="s">
        <v>143</v>
      </c>
      <c r="C1717" s="344" t="s">
        <v>144</v>
      </c>
      <c r="D1717" s="426">
        <v>0</v>
      </c>
    </row>
    <row r="1718" spans="2:4" ht="11.25" hidden="1" customHeight="1">
      <c r="B1718" s="525" t="s">
        <v>155</v>
      </c>
      <c r="C1718" s="344" t="s">
        <v>156</v>
      </c>
      <c r="D1718" s="427">
        <v>0</v>
      </c>
    </row>
    <row r="1719" spans="2:4" ht="11.25" hidden="1" customHeight="1">
      <c r="B1719" s="428"/>
      <c r="C1719" s="316" t="s">
        <v>265</v>
      </c>
      <c r="D1719" s="429">
        <f>SUM(D1712:D1718)</f>
        <v>0</v>
      </c>
    </row>
    <row r="1720" spans="2:4" ht="11.25" hidden="1" customHeight="1">
      <c r="B1720" s="430"/>
      <c r="C1720" s="431"/>
      <c r="D1720" s="432"/>
    </row>
    <row r="1721" spans="2:4" ht="11.25" hidden="1" customHeight="1">
      <c r="B1721" s="316"/>
      <c r="C1721" s="374"/>
      <c r="D1721" s="358"/>
    </row>
    <row r="1722" spans="2:4" ht="11.25" hidden="1" customHeight="1">
      <c r="B1722" s="316"/>
      <c r="C1722" s="374"/>
      <c r="D1722" s="358"/>
    </row>
    <row r="1723" spans="2:4" ht="24" customHeight="1">
      <c r="B1723" s="316"/>
      <c r="C1723" s="471" t="s">
        <v>392</v>
      </c>
      <c r="D1723" s="375" t="s">
        <v>393</v>
      </c>
    </row>
    <row r="1724" spans="2:4" ht="10.8" customHeight="1">
      <c r="B1724" s="411"/>
      <c r="C1724" s="412"/>
      <c r="D1724" s="413"/>
    </row>
    <row r="1725" spans="2:4" ht="10.8" hidden="1" customHeight="1">
      <c r="B1725" s="699" t="s">
        <v>29</v>
      </c>
      <c r="C1725" s="341" t="s">
        <v>30</v>
      </c>
      <c r="D1725" s="402">
        <v>0</v>
      </c>
    </row>
    <row r="1726" spans="2:4" ht="10.8" hidden="1" customHeight="1">
      <c r="B1726" s="73" t="s">
        <v>43</v>
      </c>
      <c r="C1726" s="323" t="s">
        <v>44</v>
      </c>
      <c r="D1726" s="402">
        <v>0</v>
      </c>
    </row>
    <row r="1727" spans="2:4" ht="10.8" hidden="1" customHeight="1">
      <c r="B1727" s="699" t="s">
        <v>45</v>
      </c>
      <c r="C1727" s="341" t="s">
        <v>46</v>
      </c>
      <c r="D1727" s="402">
        <v>0</v>
      </c>
    </row>
    <row r="1728" spans="2:4" ht="20.399999999999999" hidden="1">
      <c r="B1728" s="699" t="s">
        <v>52</v>
      </c>
      <c r="C1728" s="341" t="s">
        <v>262</v>
      </c>
      <c r="D1728" s="402">
        <v>0</v>
      </c>
    </row>
    <row r="1729" spans="2:5" ht="10.199999999999999" hidden="1">
      <c r="B1729" s="699" t="s">
        <v>54</v>
      </c>
      <c r="C1729" s="341" t="s">
        <v>55</v>
      </c>
      <c r="D1729" s="402">
        <v>0</v>
      </c>
    </row>
    <row r="1730" spans="2:5" ht="20.399999999999999" hidden="1">
      <c r="B1730" s="699" t="s">
        <v>58</v>
      </c>
      <c r="C1730" s="341" t="s">
        <v>59</v>
      </c>
      <c r="D1730" s="402">
        <v>0</v>
      </c>
    </row>
    <row r="1731" spans="2:5" ht="20.399999999999999" hidden="1">
      <c r="B1731" s="699" t="s">
        <v>60</v>
      </c>
      <c r="C1731" s="341" t="s">
        <v>263</v>
      </c>
      <c r="D1731" s="402">
        <v>0</v>
      </c>
    </row>
    <row r="1732" spans="2:5" ht="10.8" hidden="1" customHeight="1">
      <c r="B1732" s="699" t="s">
        <v>62</v>
      </c>
      <c r="C1732" s="341" t="s">
        <v>63</v>
      </c>
      <c r="D1732" s="402">
        <v>0</v>
      </c>
    </row>
    <row r="1733" spans="2:5" ht="10.199999999999999" hidden="1">
      <c r="B1733" s="699" t="s">
        <v>70</v>
      </c>
      <c r="C1733" s="341" t="s">
        <v>71</v>
      </c>
      <c r="D1733" s="402">
        <v>0</v>
      </c>
    </row>
    <row r="1734" spans="2:5" ht="10.199999999999999" hidden="1">
      <c r="B1734" s="699" t="s">
        <v>79</v>
      </c>
      <c r="C1734" s="341" t="s">
        <v>80</v>
      </c>
      <c r="D1734" s="402">
        <v>0</v>
      </c>
    </row>
    <row r="1735" spans="2:5" ht="10.199999999999999" hidden="1">
      <c r="B1735" s="699" t="s">
        <v>81</v>
      </c>
      <c r="C1735" s="341" t="s">
        <v>82</v>
      </c>
      <c r="D1735" s="402">
        <v>0</v>
      </c>
    </row>
    <row r="1736" spans="2:5" ht="10.199999999999999">
      <c r="B1736" s="699" t="s">
        <v>360</v>
      </c>
      <c r="C1736" s="341" t="s">
        <v>835</v>
      </c>
      <c r="D1736" s="400">
        <v>-100000</v>
      </c>
    </row>
    <row r="1737" spans="2:5" ht="10.199999999999999" hidden="1">
      <c r="B1737" s="699" t="s">
        <v>249</v>
      </c>
      <c r="C1737" s="341" t="s">
        <v>250</v>
      </c>
      <c r="D1737" s="402">
        <v>0</v>
      </c>
    </row>
    <row r="1738" spans="2:5" ht="10.199999999999999" hidden="1">
      <c r="B1738" s="699" t="s">
        <v>101</v>
      </c>
      <c r="C1738" s="341" t="s">
        <v>102</v>
      </c>
      <c r="D1738" s="402">
        <v>0</v>
      </c>
    </row>
    <row r="1739" spans="2:5" ht="10.199999999999999" hidden="1">
      <c r="B1739" s="699" t="s">
        <v>363</v>
      </c>
      <c r="C1739" s="341" t="s">
        <v>364</v>
      </c>
      <c r="D1739" s="402">
        <v>0</v>
      </c>
    </row>
    <row r="1740" spans="2:5" ht="10.199999999999999" hidden="1">
      <c r="B1740" s="699" t="s">
        <v>283</v>
      </c>
      <c r="C1740" s="341" t="s">
        <v>284</v>
      </c>
      <c r="D1740" s="402">
        <v>0</v>
      </c>
    </row>
    <row r="1741" spans="2:5" ht="10.199999999999999" hidden="1">
      <c r="B1741" s="699" t="s">
        <v>108</v>
      </c>
      <c r="C1741" s="341" t="s">
        <v>109</v>
      </c>
      <c r="D1741" s="402">
        <v>0</v>
      </c>
    </row>
    <row r="1742" spans="2:5" ht="10.199999999999999" hidden="1">
      <c r="B1742" s="699" t="s">
        <v>125</v>
      </c>
      <c r="C1742" s="341" t="s">
        <v>126</v>
      </c>
      <c r="D1742" s="402">
        <v>0</v>
      </c>
    </row>
    <row r="1743" spans="2:5" ht="10.199999999999999" hidden="1">
      <c r="B1743" s="699" t="s">
        <v>127</v>
      </c>
      <c r="C1743" s="341" t="s">
        <v>128</v>
      </c>
      <c r="D1743" s="402">
        <v>0</v>
      </c>
      <c r="E1743" s="708"/>
    </row>
    <row r="1744" spans="2:5" ht="10.199999999999999" hidden="1">
      <c r="B1744" s="699" t="s">
        <v>365</v>
      </c>
      <c r="C1744" s="341" t="s">
        <v>366</v>
      </c>
      <c r="D1744" s="402">
        <v>0</v>
      </c>
      <c r="E1744" s="708"/>
    </row>
    <row r="1745" spans="2:4" ht="10.199999999999999" hidden="1">
      <c r="B1745" s="699" t="s">
        <v>129</v>
      </c>
      <c r="C1745" s="341" t="s">
        <v>130</v>
      </c>
      <c r="D1745" s="402">
        <v>0</v>
      </c>
    </row>
    <row r="1746" spans="2:4" ht="10.199999999999999" hidden="1">
      <c r="B1746" s="699" t="s">
        <v>218</v>
      </c>
      <c r="C1746" s="341" t="s">
        <v>219</v>
      </c>
      <c r="D1746" s="402">
        <v>0</v>
      </c>
    </row>
    <row r="1747" spans="2:4" ht="11.25" hidden="1" customHeight="1">
      <c r="B1747" s="699" t="s">
        <v>254</v>
      </c>
      <c r="C1747" s="341" t="s">
        <v>255</v>
      </c>
      <c r="D1747" s="402">
        <v>0</v>
      </c>
    </row>
    <row r="1748" spans="2:4" ht="11.25" hidden="1" customHeight="1">
      <c r="B1748" s="699" t="s">
        <v>240</v>
      </c>
      <c r="C1748" s="341" t="s">
        <v>241</v>
      </c>
      <c r="D1748" s="402">
        <v>0</v>
      </c>
    </row>
    <row r="1749" spans="2:4" ht="11.25" hidden="1" customHeight="1">
      <c r="B1749" s="699" t="s">
        <v>141</v>
      </c>
      <c r="C1749" s="341" t="s">
        <v>142</v>
      </c>
      <c r="D1749" s="402">
        <v>0</v>
      </c>
    </row>
    <row r="1750" spans="2:4" ht="11.25" hidden="1" customHeight="1">
      <c r="B1750" s="699" t="s">
        <v>143</v>
      </c>
      <c r="C1750" s="341" t="s">
        <v>144</v>
      </c>
      <c r="D1750" s="402">
        <v>0</v>
      </c>
    </row>
    <row r="1751" spans="2:4" ht="11.25" hidden="1" customHeight="1">
      <c r="B1751" s="699" t="s">
        <v>147</v>
      </c>
      <c r="C1751" s="341" t="s">
        <v>148</v>
      </c>
      <c r="D1751" s="402">
        <v>0</v>
      </c>
    </row>
    <row r="1752" spans="2:4" ht="11.25" hidden="1" customHeight="1">
      <c r="B1752" s="699" t="s">
        <v>369</v>
      </c>
      <c r="C1752" s="341" t="s">
        <v>370</v>
      </c>
      <c r="D1752" s="402">
        <v>0</v>
      </c>
    </row>
    <row r="1753" spans="2:4" ht="11.25" hidden="1" customHeight="1">
      <c r="B1753" s="699" t="s">
        <v>149</v>
      </c>
      <c r="C1753" s="341" t="s">
        <v>150</v>
      </c>
      <c r="D1753" s="400">
        <v>0</v>
      </c>
    </row>
    <row r="1754" spans="2:4" ht="11.25" hidden="1" customHeight="1">
      <c r="B1754" s="699" t="s">
        <v>151</v>
      </c>
      <c r="C1754" s="341" t="s">
        <v>152</v>
      </c>
      <c r="D1754" s="402">
        <v>0</v>
      </c>
    </row>
    <row r="1755" spans="2:4" ht="11.25" hidden="1" customHeight="1">
      <c r="B1755" s="699" t="s">
        <v>153</v>
      </c>
      <c r="C1755" s="341" t="s">
        <v>154</v>
      </c>
      <c r="D1755" s="402">
        <v>0</v>
      </c>
    </row>
    <row r="1756" spans="2:4" ht="11.25" hidden="1" customHeight="1">
      <c r="B1756" s="699" t="s">
        <v>289</v>
      </c>
      <c r="C1756" s="341" t="s">
        <v>290</v>
      </c>
      <c r="D1756" s="402">
        <v>0</v>
      </c>
    </row>
    <row r="1757" spans="2:4" ht="11.25" hidden="1" customHeight="1">
      <c r="B1757" s="699" t="s">
        <v>291</v>
      </c>
      <c r="C1757" s="341" t="s">
        <v>292</v>
      </c>
      <c r="D1757" s="402">
        <v>0</v>
      </c>
    </row>
    <row r="1758" spans="2:4" ht="11.25" hidden="1" customHeight="1">
      <c r="B1758" s="699" t="s">
        <v>372</v>
      </c>
      <c r="C1758" s="341" t="s">
        <v>394</v>
      </c>
      <c r="D1758" s="402">
        <v>0</v>
      </c>
    </row>
    <row r="1759" spans="2:4" ht="11.25" hidden="1" customHeight="1">
      <c r="B1759" s="699" t="s">
        <v>169</v>
      </c>
      <c r="C1759" s="341" t="s">
        <v>303</v>
      </c>
      <c r="D1759" s="400">
        <v>0</v>
      </c>
    </row>
    <row r="1760" spans="2:4" ht="11.1" customHeight="1">
      <c r="B1760" s="401"/>
      <c r="C1760" s="440" t="s">
        <v>265</v>
      </c>
      <c r="D1760" s="415">
        <f>SUM(D1724:D1759)</f>
        <v>-100000</v>
      </c>
    </row>
    <row r="1761" spans="1:5" ht="11.25" customHeight="1">
      <c r="B1761" s="416"/>
      <c r="C1761" s="417"/>
      <c r="D1761" s="418"/>
    </row>
    <row r="1762" spans="1:5" ht="11.25" hidden="1" customHeight="1">
      <c r="B1762" s="440"/>
      <c r="C1762" s="661"/>
      <c r="D1762" s="490"/>
    </row>
    <row r="1763" spans="1:5" ht="11.25" hidden="1" customHeight="1">
      <c r="B1763" s="440"/>
      <c r="C1763" s="661"/>
      <c r="D1763" s="490"/>
    </row>
    <row r="1764" spans="1:5" ht="11.25" hidden="1" customHeight="1">
      <c r="B1764" s="440"/>
      <c r="C1764" s="661"/>
      <c r="D1764" s="490"/>
    </row>
    <row r="1765" spans="1:5" ht="11.25" hidden="1" customHeight="1">
      <c r="B1765" s="440"/>
      <c r="C1765" s="661"/>
      <c r="D1765" s="490"/>
    </row>
    <row r="1766" spans="1:5" ht="10.199999999999999" hidden="1">
      <c r="C1766" s="498"/>
      <c r="D1766" s="358"/>
    </row>
    <row r="1767" spans="1:5" ht="10.199999999999999" hidden="1">
      <c r="B1767" s="709" t="s">
        <v>395</v>
      </c>
      <c r="C1767" s="498"/>
      <c r="D1767" s="597" t="s">
        <v>396</v>
      </c>
      <c r="E1767" s="375" t="s">
        <v>397</v>
      </c>
    </row>
    <row r="1768" spans="1:5" ht="10.199999999999999" hidden="1">
      <c r="C1768" s="498"/>
      <c r="D1768" s="358"/>
    </row>
    <row r="1769" spans="1:5" ht="10.199999999999999" hidden="1">
      <c r="A1769" s="796" t="s">
        <v>19</v>
      </c>
      <c r="B1769" s="796"/>
      <c r="C1769" s="810" t="s">
        <v>20</v>
      </c>
      <c r="D1769" s="811" t="s">
        <v>21</v>
      </c>
      <c r="E1769" s="795" t="s">
        <v>22</v>
      </c>
    </row>
    <row r="1770" spans="1:5" ht="10.199999999999999" hidden="1">
      <c r="A1770" s="815"/>
      <c r="B1770" s="796"/>
      <c r="C1770" s="810"/>
      <c r="D1770" s="811"/>
      <c r="E1770" s="795"/>
    </row>
    <row r="1771" spans="1:5" ht="10.199999999999999" hidden="1">
      <c r="A1771" s="688"/>
      <c r="B1771" s="710"/>
      <c r="C1771" s="711"/>
      <c r="D1771" s="712"/>
      <c r="E1771" s="567"/>
    </row>
    <row r="1772" spans="1:5" ht="10.199999999999999" hidden="1">
      <c r="A1772" s="675" t="s">
        <v>64</v>
      </c>
      <c r="B1772" s="289">
        <v>1</v>
      </c>
      <c r="C1772" s="713" t="s">
        <v>65</v>
      </c>
      <c r="D1772" s="89">
        <f>+D1777+D1780+D1774</f>
        <v>0</v>
      </c>
      <c r="E1772" s="569" t="e">
        <f>+D1772/D1796</f>
        <v>#DIV/0!</v>
      </c>
    </row>
    <row r="1773" spans="1:5" ht="10.199999999999999" hidden="1">
      <c r="A1773" s="530"/>
      <c r="B1773" s="282"/>
      <c r="C1773" s="714"/>
      <c r="D1773" s="89"/>
      <c r="E1773" s="572"/>
    </row>
    <row r="1774" spans="1:5" ht="10.199999999999999" hidden="1">
      <c r="A1774" s="675" t="s">
        <v>64</v>
      </c>
      <c r="B1774" s="299">
        <v>1.01</v>
      </c>
      <c r="C1774" s="534" t="s">
        <v>67</v>
      </c>
      <c r="D1774" s="571">
        <f>+D1775</f>
        <v>0</v>
      </c>
      <c r="E1774" s="569" t="e">
        <f>+D1774/D1796</f>
        <v>#DIV/0!</v>
      </c>
    </row>
    <row r="1775" spans="1:5" ht="10.199999999999999" hidden="1">
      <c r="A1775" s="530" t="s">
        <v>64</v>
      </c>
      <c r="B1775" s="282" t="s">
        <v>70</v>
      </c>
      <c r="C1775" s="715" t="s">
        <v>71</v>
      </c>
      <c r="D1775" s="81">
        <v>0</v>
      </c>
      <c r="E1775" s="572" t="e">
        <f>+D1775/D1796</f>
        <v>#DIV/0!</v>
      </c>
    </row>
    <row r="1776" spans="1:5" ht="10.199999999999999" hidden="1">
      <c r="A1776" s="530"/>
      <c r="B1776" s="282"/>
      <c r="C1776" s="714"/>
      <c r="D1776" s="89"/>
      <c r="E1776" s="572"/>
    </row>
    <row r="1777" spans="1:5" ht="10.199999999999999" hidden="1">
      <c r="A1777" s="675" t="s">
        <v>64</v>
      </c>
      <c r="B1777" s="299" t="s">
        <v>89</v>
      </c>
      <c r="C1777" s="534" t="s">
        <v>90</v>
      </c>
      <c r="D1777" s="571">
        <f>+D1778</f>
        <v>0</v>
      </c>
      <c r="E1777" s="569" t="e">
        <f>+D1777/D1796</f>
        <v>#DIV/0!</v>
      </c>
    </row>
    <row r="1778" spans="1:5" ht="10.199999999999999" hidden="1">
      <c r="A1778" s="530" t="s">
        <v>64</v>
      </c>
      <c r="B1778" s="282" t="s">
        <v>97</v>
      </c>
      <c r="C1778" s="715" t="s">
        <v>98</v>
      </c>
      <c r="D1778" s="81">
        <v>0</v>
      </c>
      <c r="E1778" s="572" t="e">
        <f>+D1778/D1796</f>
        <v>#DIV/0!</v>
      </c>
    </row>
    <row r="1779" spans="1:5" ht="10.199999999999999" hidden="1">
      <c r="A1779" s="530"/>
      <c r="B1779" s="282"/>
      <c r="C1779" s="715"/>
      <c r="D1779" s="89"/>
      <c r="E1779" s="572"/>
    </row>
    <row r="1780" spans="1:5" ht="10.199999999999999" hidden="1">
      <c r="A1780" s="675" t="s">
        <v>64</v>
      </c>
      <c r="B1780" s="299" t="s">
        <v>281</v>
      </c>
      <c r="C1780" s="534" t="s">
        <v>282</v>
      </c>
      <c r="D1780" s="89">
        <f>+D1781</f>
        <v>0</v>
      </c>
      <c r="E1780" s="569" t="e">
        <f>+D1780/D1796</f>
        <v>#DIV/0!</v>
      </c>
    </row>
    <row r="1781" spans="1:5" ht="10.199999999999999" hidden="1">
      <c r="A1781" s="530" t="s">
        <v>64</v>
      </c>
      <c r="B1781" s="282" t="s">
        <v>363</v>
      </c>
      <c r="C1781" s="715" t="s">
        <v>364</v>
      </c>
      <c r="D1781" s="81">
        <v>0</v>
      </c>
      <c r="E1781" s="572" t="e">
        <f>+D1781/D1796</f>
        <v>#DIV/0!</v>
      </c>
    </row>
    <row r="1782" spans="1:5" ht="10.199999999999999" hidden="1">
      <c r="A1782" s="530"/>
      <c r="B1782" s="282"/>
      <c r="C1782" s="715"/>
      <c r="D1782" s="89"/>
      <c r="E1782" s="572"/>
    </row>
    <row r="1783" spans="1:5" ht="10.199999999999999" hidden="1">
      <c r="A1783" s="530"/>
      <c r="B1783" s="282"/>
      <c r="C1783" s="715"/>
      <c r="D1783" s="89"/>
      <c r="E1783" s="572"/>
    </row>
    <row r="1784" spans="1:5" ht="10.199999999999999" hidden="1">
      <c r="A1784" s="675" t="s">
        <v>64</v>
      </c>
      <c r="B1784" s="289">
        <v>2</v>
      </c>
      <c r="C1784" s="713" t="s">
        <v>122</v>
      </c>
      <c r="D1784" s="89">
        <f>+D1786</f>
        <v>0</v>
      </c>
      <c r="E1784" s="569">
        <v>1</v>
      </c>
    </row>
    <row r="1785" spans="1:5" ht="10.199999999999999" hidden="1">
      <c r="A1785" s="530"/>
      <c r="B1785" s="282"/>
      <c r="C1785" s="714"/>
      <c r="D1785" s="89"/>
      <c r="E1785" s="572"/>
    </row>
    <row r="1786" spans="1:5" ht="10.199999999999999" hidden="1">
      <c r="A1786" s="675" t="s">
        <v>64</v>
      </c>
      <c r="B1786" s="299">
        <v>2.0099999999999998</v>
      </c>
      <c r="C1786" s="534" t="s">
        <v>398</v>
      </c>
      <c r="D1786" s="571">
        <f>+D1787</f>
        <v>0</v>
      </c>
      <c r="E1786" s="569" t="e">
        <f>+D1786/$D$1796</f>
        <v>#DIV/0!</v>
      </c>
    </row>
    <row r="1787" spans="1:5" ht="10.199999999999999" hidden="1">
      <c r="A1787" s="530" t="s">
        <v>64</v>
      </c>
      <c r="B1787" s="282" t="s">
        <v>365</v>
      </c>
      <c r="C1787" s="715" t="s">
        <v>366</v>
      </c>
      <c r="D1787" s="81">
        <v>0</v>
      </c>
      <c r="E1787" s="572" t="e">
        <f>+D1787/$D$1796</f>
        <v>#DIV/0!</v>
      </c>
    </row>
    <row r="1788" spans="1:5" ht="10.199999999999999" hidden="1">
      <c r="A1788" s="530"/>
      <c r="B1788" s="282"/>
      <c r="C1788" s="715"/>
      <c r="D1788" s="81"/>
      <c r="E1788" s="572"/>
    </row>
    <row r="1789" spans="1:5" ht="10.199999999999999" hidden="1">
      <c r="A1789" s="530"/>
      <c r="B1789" s="282"/>
      <c r="C1789" s="715"/>
      <c r="D1789" s="81"/>
      <c r="E1789" s="572"/>
    </row>
    <row r="1790" spans="1:5" ht="10.199999999999999" hidden="1">
      <c r="A1790" s="675">
        <v>2</v>
      </c>
      <c r="B1790" s="289">
        <v>5</v>
      </c>
      <c r="C1790" s="713" t="s">
        <v>157</v>
      </c>
      <c r="D1790" s="89">
        <f>+D1792</f>
        <v>0</v>
      </c>
      <c r="E1790" s="569" t="e">
        <f>+D1790/D1796</f>
        <v>#DIV/0!</v>
      </c>
    </row>
    <row r="1791" spans="1:5" ht="10.199999999999999" hidden="1">
      <c r="A1791" s="530"/>
      <c r="B1791" s="282"/>
      <c r="C1791" s="715"/>
      <c r="D1791" s="81"/>
      <c r="E1791" s="572"/>
    </row>
    <row r="1792" spans="1:5" ht="10.199999999999999" hidden="1">
      <c r="A1792" s="675" t="s">
        <v>158</v>
      </c>
      <c r="B1792" s="299" t="s">
        <v>159</v>
      </c>
      <c r="C1792" s="534" t="s">
        <v>160</v>
      </c>
      <c r="D1792" s="571">
        <f>+D1793</f>
        <v>0</v>
      </c>
      <c r="E1792" s="569" t="e">
        <f>+D1792/D1796</f>
        <v>#DIV/0!</v>
      </c>
    </row>
    <row r="1793" spans="1:5" ht="10.199999999999999" hidden="1">
      <c r="A1793" s="530" t="s">
        <v>158</v>
      </c>
      <c r="B1793" s="282" t="s">
        <v>169</v>
      </c>
      <c r="C1793" s="715" t="s">
        <v>170</v>
      </c>
      <c r="D1793" s="81">
        <v>0</v>
      </c>
      <c r="E1793" s="572" t="e">
        <f>+D1793/D1796</f>
        <v>#DIV/0!</v>
      </c>
    </row>
    <row r="1794" spans="1:5" ht="10.199999999999999" hidden="1">
      <c r="A1794" s="530"/>
      <c r="B1794" s="282"/>
      <c r="C1794" s="715"/>
      <c r="D1794" s="81"/>
      <c r="E1794" s="572"/>
    </row>
    <row r="1795" spans="1:5" ht="11.1" hidden="1" customHeight="1">
      <c r="A1795" s="530"/>
      <c r="B1795" s="282"/>
      <c r="C1795" s="714"/>
      <c r="D1795" s="89"/>
      <c r="E1795" s="572"/>
    </row>
    <row r="1796" spans="1:5" ht="19.2" hidden="1" customHeight="1">
      <c r="A1796" s="785" t="s">
        <v>399</v>
      </c>
      <c r="B1796" s="786"/>
      <c r="C1796" s="787"/>
      <c r="D1796" s="680">
        <f>+D1784+D1790+D1772</f>
        <v>0</v>
      </c>
      <c r="E1796" s="647" t="e">
        <f>+D1796/D1796</f>
        <v>#DIV/0!</v>
      </c>
    </row>
    <row r="1797" spans="1:5" ht="10.199999999999999" hidden="1">
      <c r="C1797" s="498"/>
      <c r="D1797" s="358"/>
    </row>
    <row r="1798" spans="1:5" ht="10.199999999999999" hidden="1">
      <c r="C1798" s="498"/>
      <c r="D1798" s="358"/>
    </row>
    <row r="1799" spans="1:5" ht="10.199999999999999" hidden="1">
      <c r="C1799" s="498"/>
      <c r="D1799" s="358"/>
    </row>
    <row r="1800" spans="1:5" ht="10.199999999999999" hidden="1">
      <c r="C1800" s="498"/>
      <c r="D1800" s="358"/>
    </row>
    <row r="1801" spans="1:5" ht="10.199999999999999" hidden="1">
      <c r="C1801" s="498"/>
      <c r="D1801" s="358"/>
    </row>
    <row r="1802" spans="1:5" ht="11.1" hidden="1" customHeight="1">
      <c r="B1802" s="596" t="s">
        <v>400</v>
      </c>
      <c r="C1802" s="498"/>
      <c r="D1802" s="597" t="s">
        <v>401</v>
      </c>
      <c r="E1802" s="375" t="s">
        <v>402</v>
      </c>
    </row>
    <row r="1803" spans="1:5" ht="11.25" hidden="1" customHeight="1">
      <c r="C1803" s="498"/>
      <c r="D1803" s="358"/>
    </row>
    <row r="1804" spans="1:5" ht="11.25" hidden="1" customHeight="1">
      <c r="A1804" s="796" t="s">
        <v>19</v>
      </c>
      <c r="B1804" s="796"/>
      <c r="C1804" s="810" t="s">
        <v>20</v>
      </c>
      <c r="D1804" s="811" t="s">
        <v>21</v>
      </c>
      <c r="E1804" s="795" t="s">
        <v>22</v>
      </c>
    </row>
    <row r="1805" spans="1:5" ht="11.25" hidden="1" customHeight="1">
      <c r="A1805" s="815"/>
      <c r="B1805" s="796"/>
      <c r="C1805" s="810"/>
      <c r="D1805" s="811"/>
      <c r="E1805" s="795"/>
    </row>
    <row r="1806" spans="1:5" ht="11.25" hidden="1" customHeight="1">
      <c r="A1806" s="688"/>
      <c r="B1806" s="710"/>
      <c r="C1806" s="711"/>
      <c r="D1806" s="712"/>
      <c r="E1806" s="567"/>
    </row>
    <row r="1807" spans="1:5" ht="11.25" hidden="1" customHeight="1">
      <c r="A1807" s="675" t="s">
        <v>23</v>
      </c>
      <c r="B1807" s="289" t="s">
        <v>24</v>
      </c>
      <c r="C1807" s="713" t="s">
        <v>25</v>
      </c>
      <c r="D1807" s="89">
        <f>+D1809+D1813+D1818+D1822</f>
        <v>0</v>
      </c>
      <c r="E1807" s="572">
        <v>0</v>
      </c>
    </row>
    <row r="1808" spans="1:5" ht="11.25" hidden="1" customHeight="1">
      <c r="A1808" s="530"/>
      <c r="B1808" s="282"/>
      <c r="C1808" s="714"/>
      <c r="D1808" s="89"/>
      <c r="E1808" s="572"/>
    </row>
    <row r="1809" spans="1:5" ht="11.25" hidden="1" customHeight="1">
      <c r="A1809" s="675" t="s">
        <v>26</v>
      </c>
      <c r="B1809" s="299" t="s">
        <v>27</v>
      </c>
      <c r="C1809" s="534" t="s">
        <v>28</v>
      </c>
      <c r="D1809" s="571">
        <f>SUM(D1810:D1811)</f>
        <v>0</v>
      </c>
      <c r="E1809" s="569" t="e">
        <f>+D1809/$D$1868</f>
        <v>#DIV/0!</v>
      </c>
    </row>
    <row r="1810" spans="1:5" ht="11.25" hidden="1" customHeight="1">
      <c r="A1810" s="530" t="s">
        <v>26</v>
      </c>
      <c r="B1810" s="282" t="s">
        <v>29</v>
      </c>
      <c r="C1810" s="715" t="s">
        <v>30</v>
      </c>
      <c r="D1810" s="81">
        <v>0</v>
      </c>
      <c r="E1810" s="572" t="e">
        <f>+D1810/$D$1868</f>
        <v>#DIV/0!</v>
      </c>
    </row>
    <row r="1811" spans="1:5" ht="11.25" hidden="1" customHeight="1">
      <c r="A1811" s="530" t="s">
        <v>26</v>
      </c>
      <c r="B1811" s="282" t="s">
        <v>31</v>
      </c>
      <c r="C1811" s="715" t="s">
        <v>32</v>
      </c>
      <c r="D1811" s="81">
        <v>0</v>
      </c>
      <c r="E1811" s="572" t="e">
        <f>+D1811/D1868</f>
        <v>#DIV/0!</v>
      </c>
    </row>
    <row r="1812" spans="1:5" ht="11.25" hidden="1" customHeight="1">
      <c r="A1812" s="530"/>
      <c r="B1812" s="282"/>
      <c r="C1812" s="714"/>
      <c r="D1812" s="571"/>
      <c r="E1812" s="572"/>
    </row>
    <row r="1813" spans="1:5" ht="11.25" hidden="1" customHeight="1">
      <c r="A1813" s="675" t="s">
        <v>26</v>
      </c>
      <c r="B1813" s="299" t="s">
        <v>41</v>
      </c>
      <c r="C1813" s="534" t="s">
        <v>42</v>
      </c>
      <c r="D1813" s="571">
        <f>SUM(D1814:D1816)</f>
        <v>0</v>
      </c>
      <c r="E1813" s="572" t="e">
        <f>+D1813/D1868</f>
        <v>#DIV/0!</v>
      </c>
    </row>
    <row r="1814" spans="1:5" ht="11.25" hidden="1" customHeight="1">
      <c r="A1814" s="530" t="s">
        <v>26</v>
      </c>
      <c r="B1814" s="282" t="s">
        <v>43</v>
      </c>
      <c r="C1814" s="715" t="s">
        <v>44</v>
      </c>
      <c r="D1814" s="81">
        <v>0</v>
      </c>
      <c r="E1814" s="572" t="e">
        <f>+D1814/D1868</f>
        <v>#DIV/0!</v>
      </c>
    </row>
    <row r="1815" spans="1:5" ht="11.25" hidden="1" customHeight="1">
      <c r="A1815" s="530" t="s">
        <v>26</v>
      </c>
      <c r="B1815" s="282" t="s">
        <v>45</v>
      </c>
      <c r="C1815" s="715" t="s">
        <v>46</v>
      </c>
      <c r="D1815" s="81">
        <v>0</v>
      </c>
      <c r="E1815" s="572" t="e">
        <f>+D1815/D1868</f>
        <v>#DIV/0!</v>
      </c>
    </row>
    <row r="1816" spans="1:5" ht="11.25" hidden="1" customHeight="1">
      <c r="A1816" s="530" t="s">
        <v>26</v>
      </c>
      <c r="B1816" s="282" t="s">
        <v>47</v>
      </c>
      <c r="C1816" s="715" t="s">
        <v>48</v>
      </c>
      <c r="D1816" s="81">
        <v>0</v>
      </c>
      <c r="E1816" s="572" t="e">
        <f>+D1816/D1868</f>
        <v>#DIV/0!</v>
      </c>
    </row>
    <row r="1817" spans="1:5" ht="11.25" hidden="1" customHeight="1">
      <c r="A1817" s="530"/>
      <c r="B1817" s="282"/>
      <c r="C1817" s="713"/>
      <c r="D1817" s="89"/>
      <c r="E1817" s="572"/>
    </row>
    <row r="1818" spans="1:5" ht="22.8" hidden="1" customHeight="1">
      <c r="A1818" s="86" t="s">
        <v>49</v>
      </c>
      <c r="B1818" s="299" t="s">
        <v>50</v>
      </c>
      <c r="C1818" s="534" t="s">
        <v>403</v>
      </c>
      <c r="D1818" s="571">
        <f>SUM(D1819:D1820)</f>
        <v>0</v>
      </c>
      <c r="E1818" s="572" t="e">
        <f>+D1818/D1868</f>
        <v>#DIV/0!</v>
      </c>
    </row>
    <row r="1819" spans="1:5" ht="20.399999999999999" hidden="1">
      <c r="A1819" s="530" t="s">
        <v>49</v>
      </c>
      <c r="B1819" s="282" t="s">
        <v>52</v>
      </c>
      <c r="C1819" s="716" t="s">
        <v>262</v>
      </c>
      <c r="D1819" s="81">
        <v>0</v>
      </c>
      <c r="E1819" s="572" t="e">
        <f>+D1819/D1868</f>
        <v>#DIV/0!</v>
      </c>
    </row>
    <row r="1820" spans="1:5" ht="10.199999999999999" hidden="1">
      <c r="A1820" s="530" t="s">
        <v>49</v>
      </c>
      <c r="B1820" s="282" t="s">
        <v>54</v>
      </c>
      <c r="C1820" s="716" t="s">
        <v>55</v>
      </c>
      <c r="D1820" s="81">
        <v>0</v>
      </c>
      <c r="E1820" s="572" t="e">
        <f>+D1820/D1868</f>
        <v>#DIV/0!</v>
      </c>
    </row>
    <row r="1821" spans="1:5" ht="11.25" hidden="1" customHeight="1">
      <c r="A1821" s="530"/>
      <c r="B1821" s="282"/>
      <c r="C1821" s="713"/>
      <c r="D1821" s="89"/>
      <c r="E1821" s="572"/>
    </row>
    <row r="1822" spans="1:5" ht="22.8" hidden="1" customHeight="1">
      <c r="A1822" s="86" t="s">
        <v>49</v>
      </c>
      <c r="B1822" s="299" t="s">
        <v>56</v>
      </c>
      <c r="C1822" s="534" t="s">
        <v>57</v>
      </c>
      <c r="D1822" s="571">
        <f>SUM(D1823:D1825)</f>
        <v>0</v>
      </c>
      <c r="E1822" s="572" t="e">
        <f>+D1822/D1868</f>
        <v>#DIV/0!</v>
      </c>
    </row>
    <row r="1823" spans="1:5" ht="20.399999999999999" hidden="1">
      <c r="A1823" s="530" t="s">
        <v>49</v>
      </c>
      <c r="B1823" s="282" t="s">
        <v>58</v>
      </c>
      <c r="C1823" s="716" t="s">
        <v>59</v>
      </c>
      <c r="D1823" s="81">
        <v>0</v>
      </c>
      <c r="E1823" s="572" t="e">
        <f>+D1823/D1868</f>
        <v>#DIV/0!</v>
      </c>
    </row>
    <row r="1824" spans="1:5" ht="20.399999999999999" hidden="1">
      <c r="A1824" s="530" t="s">
        <v>49</v>
      </c>
      <c r="B1824" s="282" t="s">
        <v>60</v>
      </c>
      <c r="C1824" s="716" t="s">
        <v>404</v>
      </c>
      <c r="D1824" s="81">
        <v>0</v>
      </c>
      <c r="E1824" s="572" t="e">
        <f>+D1824/D1868</f>
        <v>#DIV/0!</v>
      </c>
    </row>
    <row r="1825" spans="1:5" ht="11.25" hidden="1" customHeight="1">
      <c r="A1825" s="530" t="s">
        <v>49</v>
      </c>
      <c r="B1825" s="282" t="s">
        <v>62</v>
      </c>
      <c r="C1825" s="716" t="s">
        <v>63</v>
      </c>
      <c r="D1825" s="81">
        <v>0</v>
      </c>
      <c r="E1825" s="572" t="e">
        <f>+D1825/D1868</f>
        <v>#DIV/0!</v>
      </c>
    </row>
    <row r="1826" spans="1:5" ht="11.25" hidden="1" customHeight="1">
      <c r="A1826" s="530"/>
      <c r="B1826" s="282"/>
      <c r="C1826" s="713"/>
      <c r="D1826" s="89"/>
      <c r="E1826" s="572"/>
    </row>
    <row r="1827" spans="1:5" ht="11.25" hidden="1" customHeight="1">
      <c r="A1827" s="530"/>
      <c r="B1827" s="282"/>
      <c r="C1827" s="713"/>
      <c r="D1827" s="89"/>
      <c r="E1827" s="572"/>
    </row>
    <row r="1828" spans="1:5" ht="11.25" hidden="1" customHeight="1">
      <c r="A1828" s="675" t="s">
        <v>64</v>
      </c>
      <c r="B1828" s="289">
        <v>1</v>
      </c>
      <c r="C1828" s="713" t="s">
        <v>65</v>
      </c>
      <c r="D1828" s="89">
        <f>+D1830+D1833</f>
        <v>0</v>
      </c>
      <c r="E1828" s="572" t="e">
        <f>+D1828/D1868</f>
        <v>#DIV/0!</v>
      </c>
    </row>
    <row r="1829" spans="1:5" ht="11.25" hidden="1" customHeight="1">
      <c r="A1829" s="530"/>
      <c r="B1829" s="282"/>
      <c r="C1829" s="713"/>
      <c r="D1829" s="89"/>
      <c r="E1829" s="572"/>
    </row>
    <row r="1830" spans="1:5" ht="11.25" hidden="1" customHeight="1">
      <c r="A1830" s="675" t="s">
        <v>64</v>
      </c>
      <c r="B1830" s="299" t="s">
        <v>279</v>
      </c>
      <c r="C1830" s="717" t="s">
        <v>78</v>
      </c>
      <c r="D1830" s="571">
        <f>+D1831</f>
        <v>0</v>
      </c>
      <c r="E1830" s="572" t="e">
        <f>+D1830/D1868</f>
        <v>#DIV/0!</v>
      </c>
    </row>
    <row r="1831" spans="1:5" ht="11.25" hidden="1" customHeight="1">
      <c r="A1831" s="530" t="s">
        <v>64</v>
      </c>
      <c r="B1831" s="282" t="s">
        <v>79</v>
      </c>
      <c r="C1831" s="715" t="s">
        <v>80</v>
      </c>
      <c r="D1831" s="81">
        <v>0</v>
      </c>
      <c r="E1831" s="572" t="e">
        <f>+D1831/D1868</f>
        <v>#DIV/0!</v>
      </c>
    </row>
    <row r="1832" spans="1:5" ht="11.25" hidden="1" customHeight="1">
      <c r="A1832" s="675"/>
      <c r="B1832" s="299"/>
      <c r="C1832" s="717"/>
      <c r="D1832" s="89"/>
      <c r="E1832" s="572"/>
    </row>
    <row r="1833" spans="1:5" ht="11.25" hidden="1" customHeight="1">
      <c r="A1833" s="675" t="s">
        <v>64</v>
      </c>
      <c r="B1833" s="299" t="s">
        <v>251</v>
      </c>
      <c r="C1833" s="717" t="s">
        <v>103</v>
      </c>
      <c r="D1833" s="571">
        <f>SUM(D1834:D1835)</f>
        <v>0</v>
      </c>
      <c r="E1833" s="572" t="e">
        <f>+D1833/D1868</f>
        <v>#DIV/0!</v>
      </c>
    </row>
    <row r="1834" spans="1:5" ht="11.25" hidden="1" customHeight="1">
      <c r="A1834" s="530" t="s">
        <v>64</v>
      </c>
      <c r="B1834" s="282" t="s">
        <v>110</v>
      </c>
      <c r="C1834" s="715" t="s">
        <v>111</v>
      </c>
      <c r="D1834" s="81">
        <v>0</v>
      </c>
      <c r="E1834" s="572"/>
    </row>
    <row r="1835" spans="1:5" ht="11.25" hidden="1" customHeight="1">
      <c r="A1835" s="530" t="s">
        <v>64</v>
      </c>
      <c r="B1835" s="282" t="s">
        <v>116</v>
      </c>
      <c r="C1835" s="715" t="s">
        <v>117</v>
      </c>
      <c r="D1835" s="81">
        <v>0</v>
      </c>
      <c r="E1835" s="572" t="e">
        <f>+D1835/D1868</f>
        <v>#DIV/0!</v>
      </c>
    </row>
    <row r="1836" spans="1:5" ht="11.25" hidden="1" customHeight="1">
      <c r="A1836" s="530"/>
      <c r="B1836" s="282"/>
      <c r="C1836" s="715"/>
      <c r="D1836" s="89"/>
      <c r="E1836" s="572"/>
    </row>
    <row r="1837" spans="1:5" ht="11.25" hidden="1" customHeight="1">
      <c r="A1837" s="530"/>
      <c r="B1837" s="282"/>
      <c r="C1837" s="715"/>
      <c r="D1837" s="89"/>
      <c r="E1837" s="572"/>
    </row>
    <row r="1838" spans="1:5" ht="11.25" hidden="1" customHeight="1">
      <c r="A1838" s="675" t="s">
        <v>64</v>
      </c>
      <c r="B1838" s="289" t="s">
        <v>3</v>
      </c>
      <c r="C1838" s="713" t="s">
        <v>122</v>
      </c>
      <c r="D1838" s="89">
        <f>+D1840+D1844+D1848</f>
        <v>0</v>
      </c>
      <c r="E1838" s="572" t="e">
        <f>+D1838/D1868</f>
        <v>#DIV/0!</v>
      </c>
    </row>
    <row r="1839" spans="1:5" ht="11.25" hidden="1" customHeight="1">
      <c r="A1839" s="530"/>
      <c r="B1839" s="282"/>
      <c r="C1839" s="713"/>
      <c r="D1839" s="89"/>
      <c r="E1839" s="572"/>
    </row>
    <row r="1840" spans="1:5" ht="11.25" hidden="1" customHeight="1">
      <c r="A1840" s="675" t="s">
        <v>64</v>
      </c>
      <c r="B1840" s="299" t="s">
        <v>123</v>
      </c>
      <c r="C1840" s="717" t="s">
        <v>124</v>
      </c>
      <c r="D1840" s="571">
        <f>SUM(D1841:D1842)</f>
        <v>0</v>
      </c>
      <c r="E1840" s="572" t="e">
        <f>+D1840/D1868</f>
        <v>#DIV/0!</v>
      </c>
    </row>
    <row r="1841" spans="1:5" ht="11.25" hidden="1" customHeight="1">
      <c r="A1841" s="530" t="s">
        <v>64</v>
      </c>
      <c r="B1841" s="282" t="s">
        <v>125</v>
      </c>
      <c r="C1841" s="715" t="s">
        <v>217</v>
      </c>
      <c r="D1841" s="81">
        <v>0</v>
      </c>
      <c r="E1841" s="572" t="e">
        <f>+D1841/D1868</f>
        <v>#DIV/0!</v>
      </c>
    </row>
    <row r="1842" spans="1:5" ht="11.25" hidden="1" customHeight="1">
      <c r="A1842" s="530" t="s">
        <v>64</v>
      </c>
      <c r="B1842" s="282" t="s">
        <v>218</v>
      </c>
      <c r="C1842" s="715" t="s">
        <v>219</v>
      </c>
      <c r="D1842" s="81">
        <v>0</v>
      </c>
      <c r="E1842" s="572" t="e">
        <f>+D1842/D1868</f>
        <v>#DIV/0!</v>
      </c>
    </row>
    <row r="1843" spans="1:5" ht="11.25" hidden="1" customHeight="1">
      <c r="A1843" s="530"/>
      <c r="B1843" s="282"/>
      <c r="C1843" s="713"/>
      <c r="D1843" s="89"/>
      <c r="E1843" s="572"/>
    </row>
    <row r="1844" spans="1:5" ht="11.25" hidden="1" customHeight="1">
      <c r="A1844" s="675" t="s">
        <v>64</v>
      </c>
      <c r="B1844" s="299" t="s">
        <v>139</v>
      </c>
      <c r="C1844" s="717" t="s">
        <v>140</v>
      </c>
      <c r="D1844" s="571">
        <f>SUM(D1845:D1846)</f>
        <v>0</v>
      </c>
      <c r="E1844" s="572" t="e">
        <f>+D1844/D1868</f>
        <v>#DIV/0!</v>
      </c>
    </row>
    <row r="1845" spans="1:5" ht="11.25" hidden="1" customHeight="1">
      <c r="A1845" s="530" t="s">
        <v>64</v>
      </c>
      <c r="B1845" s="282" t="s">
        <v>141</v>
      </c>
      <c r="C1845" s="715" t="s">
        <v>142</v>
      </c>
      <c r="D1845" s="81">
        <v>0</v>
      </c>
      <c r="E1845" s="572" t="e">
        <f>+D1845/D1868</f>
        <v>#DIV/0!</v>
      </c>
    </row>
    <row r="1846" spans="1:5" ht="11.25" hidden="1" customHeight="1">
      <c r="A1846" s="530" t="s">
        <v>64</v>
      </c>
      <c r="B1846" s="282" t="s">
        <v>143</v>
      </c>
      <c r="C1846" s="715" t="s">
        <v>144</v>
      </c>
      <c r="D1846" s="81">
        <v>0</v>
      </c>
      <c r="E1846" s="572" t="e">
        <f>+D1846/D1868</f>
        <v>#DIV/0!</v>
      </c>
    </row>
    <row r="1847" spans="1:5" ht="11.25" hidden="1" customHeight="1">
      <c r="A1847" s="530"/>
      <c r="B1847" s="282"/>
      <c r="C1847" s="713"/>
      <c r="D1847" s="89"/>
      <c r="E1847" s="572"/>
    </row>
    <row r="1848" spans="1:5" ht="11.25" hidden="1" customHeight="1">
      <c r="A1848" s="675" t="s">
        <v>64</v>
      </c>
      <c r="B1848" s="299" t="s">
        <v>145</v>
      </c>
      <c r="C1848" s="717" t="s">
        <v>146</v>
      </c>
      <c r="D1848" s="571">
        <f>SUM(D1849:D1851)</f>
        <v>0</v>
      </c>
      <c r="E1848" s="572" t="e">
        <f>+D1848/D1868</f>
        <v>#DIV/0!</v>
      </c>
    </row>
    <row r="1849" spans="1:5" ht="11.25" hidden="1" customHeight="1">
      <c r="A1849" s="530" t="s">
        <v>64</v>
      </c>
      <c r="B1849" s="282" t="s">
        <v>151</v>
      </c>
      <c r="C1849" s="715" t="s">
        <v>152</v>
      </c>
      <c r="D1849" s="81">
        <v>0</v>
      </c>
      <c r="E1849" s="572" t="e">
        <f>+D1849/D1868</f>
        <v>#DIV/0!</v>
      </c>
    </row>
    <row r="1850" spans="1:5" ht="11.25" hidden="1" customHeight="1">
      <c r="A1850" s="530" t="s">
        <v>64</v>
      </c>
      <c r="B1850" s="282" t="s">
        <v>155</v>
      </c>
      <c r="C1850" s="715" t="s">
        <v>156</v>
      </c>
      <c r="D1850" s="81">
        <v>0</v>
      </c>
      <c r="E1850" s="572" t="e">
        <f>+D1850/D1868</f>
        <v>#DIV/0!</v>
      </c>
    </row>
    <row r="1851" spans="1:5" ht="11.25" hidden="1" customHeight="1">
      <c r="A1851" s="530"/>
      <c r="B1851" s="282"/>
      <c r="C1851" s="714"/>
      <c r="D1851" s="89"/>
      <c r="E1851" s="572"/>
    </row>
    <row r="1852" spans="1:5" ht="11.25" hidden="1" customHeight="1">
      <c r="A1852" s="530"/>
      <c r="B1852" s="282"/>
      <c r="C1852" s="713"/>
      <c r="D1852" s="89"/>
      <c r="E1852" s="572"/>
    </row>
    <row r="1853" spans="1:5" ht="11.25" hidden="1" customHeight="1">
      <c r="A1853" s="675">
        <v>2</v>
      </c>
      <c r="B1853" s="289">
        <v>5</v>
      </c>
      <c r="C1853" s="713" t="s">
        <v>157</v>
      </c>
      <c r="D1853" s="89">
        <f>+D1855+D1858</f>
        <v>0</v>
      </c>
      <c r="E1853" s="572" t="e">
        <f>+D1853/D1868</f>
        <v>#DIV/0!</v>
      </c>
    </row>
    <row r="1854" spans="1:5" ht="11.25" hidden="1" customHeight="1">
      <c r="A1854" s="530"/>
      <c r="B1854" s="282"/>
      <c r="C1854" s="713"/>
      <c r="D1854" s="89"/>
      <c r="E1854" s="572"/>
    </row>
    <row r="1855" spans="1:5" ht="11.25" hidden="1" customHeight="1">
      <c r="A1855" s="675" t="s">
        <v>158</v>
      </c>
      <c r="B1855" s="299" t="s">
        <v>159</v>
      </c>
      <c r="C1855" s="717" t="s">
        <v>160</v>
      </c>
      <c r="D1855" s="571">
        <f>+D1856</f>
        <v>0</v>
      </c>
      <c r="E1855" s="572" t="e">
        <f>+D1855/D1868</f>
        <v>#DIV/0!</v>
      </c>
    </row>
    <row r="1856" spans="1:5" ht="11.25" hidden="1" customHeight="1">
      <c r="A1856" s="530" t="s">
        <v>158</v>
      </c>
      <c r="B1856" s="282" t="s">
        <v>169</v>
      </c>
      <c r="C1856" s="715" t="s">
        <v>170</v>
      </c>
      <c r="D1856" s="81">
        <v>0</v>
      </c>
      <c r="E1856" s="572" t="e">
        <f>+D1856/D1868</f>
        <v>#DIV/0!</v>
      </c>
    </row>
    <row r="1857" spans="1:6" ht="11.25" hidden="1" customHeight="1">
      <c r="A1857" s="530"/>
      <c r="B1857" s="282"/>
      <c r="C1857" s="713"/>
      <c r="D1857" s="89"/>
      <c r="E1857" s="572"/>
    </row>
    <row r="1858" spans="1:6" ht="11.25" hidden="1" customHeight="1">
      <c r="A1858" s="530"/>
      <c r="B1858" s="299" t="s">
        <v>171</v>
      </c>
      <c r="C1858" s="717" t="s">
        <v>172</v>
      </c>
      <c r="D1858" s="89">
        <f>+D1859</f>
        <v>0</v>
      </c>
      <c r="E1858" s="572" t="e">
        <f>+D1858/D1868</f>
        <v>#DIV/0!</v>
      </c>
      <c r="F1858" s="331"/>
    </row>
    <row r="1859" spans="1:6" ht="11.25" hidden="1" customHeight="1">
      <c r="A1859" s="530" t="s">
        <v>229</v>
      </c>
      <c r="B1859" s="282" t="s">
        <v>230</v>
      </c>
      <c r="C1859" s="715" t="s">
        <v>231</v>
      </c>
      <c r="D1859" s="81"/>
      <c r="E1859" s="572" t="e">
        <f>+D1859/D1868</f>
        <v>#DIV/0!</v>
      </c>
    </row>
    <row r="1860" spans="1:6" ht="11.25" hidden="1" customHeight="1">
      <c r="A1860" s="530"/>
      <c r="B1860" s="282"/>
      <c r="C1860" s="713"/>
      <c r="D1860" s="89"/>
      <c r="E1860" s="572"/>
    </row>
    <row r="1861" spans="1:6" ht="11.25" hidden="1" customHeight="1">
      <c r="A1861" s="530"/>
      <c r="B1861" s="282"/>
      <c r="C1861" s="713"/>
      <c r="D1861" s="89"/>
      <c r="E1861" s="572"/>
    </row>
    <row r="1862" spans="1:6" ht="11.25" hidden="1" customHeight="1">
      <c r="A1862" s="675">
        <v>4</v>
      </c>
      <c r="B1862" s="289" t="s">
        <v>191</v>
      </c>
      <c r="C1862" s="713" t="s">
        <v>192</v>
      </c>
      <c r="D1862" s="89">
        <f>+D1864</f>
        <v>0</v>
      </c>
      <c r="E1862" s="572" t="e">
        <f>+D1862/D1868</f>
        <v>#DIV/0!</v>
      </c>
    </row>
    <row r="1863" spans="1:6" ht="11.25" hidden="1" customHeight="1">
      <c r="A1863" s="530"/>
      <c r="B1863" s="282"/>
      <c r="C1863" s="717"/>
      <c r="D1863" s="89"/>
      <c r="E1863" s="572"/>
    </row>
    <row r="1864" spans="1:6" ht="11.25" hidden="1" customHeight="1">
      <c r="A1864" s="675">
        <v>4</v>
      </c>
      <c r="B1864" s="299" t="s">
        <v>193</v>
      </c>
      <c r="C1864" s="717" t="s">
        <v>194</v>
      </c>
      <c r="D1864" s="89">
        <v>0</v>
      </c>
      <c r="E1864" s="572" t="e">
        <f>+D1864/D1868</f>
        <v>#DIV/0!</v>
      </c>
    </row>
    <row r="1865" spans="1:6" ht="11.25" hidden="1" customHeight="1">
      <c r="A1865" s="530">
        <v>4</v>
      </c>
      <c r="B1865" s="282" t="s">
        <v>195</v>
      </c>
      <c r="C1865" s="715" t="s">
        <v>196</v>
      </c>
      <c r="D1865" s="81">
        <v>0</v>
      </c>
      <c r="E1865" s="572" t="e">
        <f>+D1865/D1868</f>
        <v>#DIV/0!</v>
      </c>
    </row>
    <row r="1866" spans="1:6" ht="11.25" hidden="1" customHeight="1">
      <c r="A1866" s="530"/>
      <c r="B1866" s="282"/>
      <c r="C1866" s="714"/>
      <c r="D1866" s="89"/>
      <c r="E1866" s="572"/>
    </row>
    <row r="1867" spans="1:6" ht="11.1" hidden="1" customHeight="1">
      <c r="A1867" s="530"/>
      <c r="B1867" s="282"/>
      <c r="C1867" s="714"/>
      <c r="D1867" s="89"/>
      <c r="E1867" s="572"/>
    </row>
    <row r="1868" spans="1:6" ht="19.2" hidden="1" customHeight="1">
      <c r="A1868" s="785" t="s">
        <v>405</v>
      </c>
      <c r="B1868" s="786"/>
      <c r="C1868" s="787"/>
      <c r="D1868" s="680">
        <f>+D1862+D1853+D1838+D1828+D1807</f>
        <v>0</v>
      </c>
      <c r="E1868" s="647" t="e">
        <f>+D1868/D1868</f>
        <v>#DIV/0!</v>
      </c>
    </row>
    <row r="1869" spans="1:6" ht="10.199999999999999">
      <c r="C1869" s="498"/>
      <c r="D1869" s="358"/>
    </row>
    <row r="1870" spans="1:6" ht="10.199999999999999">
      <c r="C1870" s="498"/>
      <c r="D1870" s="358"/>
    </row>
    <row r="1871" spans="1:6" ht="10.199999999999999">
      <c r="C1871" s="316" t="s">
        <v>406</v>
      </c>
      <c r="D1871" s="358"/>
      <c r="E1871" s="358">
        <f>+D1868+D1594+D1455+D1279+D1312+D1213+D1026+D807+D702+D579+D477+D414+D361+D278+D1796+D1394</f>
        <v>-23569908</v>
      </c>
    </row>
    <row r="1872" spans="1:6" ht="10.199999999999999">
      <c r="C1872" s="316"/>
      <c r="D1872" s="358"/>
      <c r="E1872" s="358"/>
    </row>
    <row r="1873" spans="1:5" ht="10.199999999999999">
      <c r="C1873" s="316"/>
      <c r="D1873" s="358"/>
      <c r="E1873" s="358"/>
    </row>
    <row r="1874" spans="1:5" ht="10.199999999999999">
      <c r="C1874" s="316"/>
      <c r="D1874" s="358"/>
      <c r="E1874" s="358"/>
    </row>
    <row r="1875" spans="1:5" ht="10.199999999999999">
      <c r="C1875" s="316"/>
      <c r="D1875" s="358"/>
      <c r="E1875" s="358"/>
    </row>
    <row r="1876" spans="1:5" ht="10.199999999999999">
      <c r="C1876" s="316"/>
      <c r="D1876" s="358"/>
      <c r="E1876" s="358"/>
    </row>
    <row r="1877" spans="1:5" ht="10.199999999999999">
      <c r="C1877" s="316"/>
      <c r="D1877" s="358"/>
      <c r="E1877" s="358"/>
    </row>
    <row r="1878" spans="1:5" ht="10.199999999999999">
      <c r="C1878" s="317"/>
      <c r="D1878" s="358"/>
    </row>
    <row r="1879" spans="1:5" ht="10.199999999999999">
      <c r="C1879" s="317"/>
      <c r="D1879" s="358"/>
    </row>
    <row r="1880" spans="1:5" ht="10.199999999999999">
      <c r="C1880" s="317"/>
      <c r="D1880" s="358"/>
    </row>
    <row r="1881" spans="1:5" ht="10.199999999999999">
      <c r="C1881" s="317"/>
      <c r="D1881" s="358"/>
    </row>
    <row r="1882" spans="1:5" ht="12">
      <c r="A1882" s="794" t="s">
        <v>407</v>
      </c>
      <c r="B1882" s="794"/>
      <c r="C1882" s="794"/>
    </row>
    <row r="1883" spans="1:5" ht="10.199999999999999"/>
    <row r="1884" spans="1:5" ht="10.8" customHeight="1"/>
    <row r="1885" spans="1:5" ht="10.8" hidden="1" customHeight="1">
      <c r="B1885" s="316" t="s">
        <v>408</v>
      </c>
      <c r="C1885" s="462" t="s">
        <v>409</v>
      </c>
    </row>
    <row r="1886" spans="1:5" ht="10.8" hidden="1" customHeight="1">
      <c r="C1886" s="361"/>
      <c r="D1886" s="358"/>
    </row>
    <row r="1887" spans="1:5" ht="10.8" hidden="1" customHeight="1">
      <c r="D1887" s="358"/>
    </row>
    <row r="1888" spans="1:5" ht="10.199999999999999" hidden="1">
      <c r="B1888" s="316" t="s">
        <v>410</v>
      </c>
      <c r="C1888" s="718" t="s">
        <v>411</v>
      </c>
      <c r="D1888" s="597" t="s">
        <v>412</v>
      </c>
      <c r="E1888" s="375" t="s">
        <v>413</v>
      </c>
    </row>
    <row r="1889" spans="1:5" ht="10.199999999999999" hidden="1">
      <c r="B1889" s="356"/>
      <c r="D1889" s="97"/>
      <c r="E1889" s="719"/>
    </row>
    <row r="1890" spans="1:5" ht="10.199999999999999" hidden="1">
      <c r="A1890" s="806" t="s">
        <v>19</v>
      </c>
      <c r="B1890" s="807"/>
      <c r="C1890" s="804" t="s">
        <v>20</v>
      </c>
      <c r="D1890" s="813" t="s">
        <v>21</v>
      </c>
      <c r="E1890" s="783" t="s">
        <v>22</v>
      </c>
    </row>
    <row r="1891" spans="1:5" ht="10.199999999999999" hidden="1">
      <c r="A1891" s="808"/>
      <c r="B1891" s="809"/>
      <c r="C1891" s="805"/>
      <c r="D1891" s="814"/>
      <c r="E1891" s="784"/>
    </row>
    <row r="1892" spans="1:5" ht="10.199999999999999" hidden="1">
      <c r="A1892" s="577"/>
      <c r="B1892" s="425"/>
      <c r="C1892" s="720"/>
      <c r="D1892" s="314"/>
      <c r="E1892" s="572"/>
    </row>
    <row r="1893" spans="1:5" ht="10.199999999999999" hidden="1">
      <c r="A1893" s="568">
        <v>2</v>
      </c>
      <c r="B1893" s="428">
        <v>5</v>
      </c>
      <c r="C1893" s="656" t="s">
        <v>157</v>
      </c>
      <c r="D1893" s="89">
        <f>+D1895</f>
        <v>0</v>
      </c>
      <c r="E1893" s="569" t="e">
        <f>+D1893/$D$1905</f>
        <v>#DIV/0!</v>
      </c>
    </row>
    <row r="1894" spans="1:5" ht="10.199999999999999" hidden="1">
      <c r="A1894" s="579"/>
      <c r="B1894" s="428"/>
      <c r="C1894" s="674"/>
      <c r="D1894" s="89"/>
      <c r="E1894" s="572"/>
    </row>
    <row r="1895" spans="1:5" ht="10.199999999999999" hidden="1">
      <c r="A1895" s="578"/>
      <c r="B1895" s="657" t="s">
        <v>171</v>
      </c>
      <c r="C1895" s="721" t="s">
        <v>172</v>
      </c>
      <c r="D1895" s="571">
        <f>+D1896+D1897</f>
        <v>0</v>
      </c>
      <c r="E1895" s="569" t="e">
        <f>+D1895/$D$1905</f>
        <v>#DIV/0!</v>
      </c>
    </row>
    <row r="1896" spans="1:5" ht="10.199999999999999" hidden="1">
      <c r="A1896" s="73" t="s">
        <v>414</v>
      </c>
      <c r="B1896" s="439" t="s">
        <v>415</v>
      </c>
      <c r="C1896" s="276" t="s">
        <v>416</v>
      </c>
      <c r="D1896" s="81">
        <v>0</v>
      </c>
      <c r="E1896" s="572" t="e">
        <f>+D1896/$D$1905</f>
        <v>#DIV/0!</v>
      </c>
    </row>
    <row r="1897" spans="1:5" ht="10.199999999999999" hidden="1">
      <c r="A1897" s="73" t="s">
        <v>181</v>
      </c>
      <c r="B1897" s="439" t="s">
        <v>182</v>
      </c>
      <c r="C1897" s="276" t="s">
        <v>417</v>
      </c>
      <c r="D1897" s="81">
        <v>0</v>
      </c>
      <c r="E1897" s="572" t="e">
        <f>+D1897/$D$1905</f>
        <v>#DIV/0!</v>
      </c>
    </row>
    <row r="1898" spans="1:5" ht="10.199999999999999" hidden="1">
      <c r="A1898" s="579"/>
      <c r="B1898" s="428"/>
      <c r="C1898" s="656"/>
      <c r="D1898" s="89"/>
      <c r="E1898" s="569"/>
    </row>
    <row r="1899" spans="1:5" ht="10.199999999999999" hidden="1">
      <c r="A1899" s="568"/>
      <c r="B1899" s="428">
        <v>9</v>
      </c>
      <c r="C1899" s="656" t="s">
        <v>192</v>
      </c>
      <c r="D1899" s="89">
        <f>+D1901</f>
        <v>0</v>
      </c>
      <c r="E1899" s="569" t="e">
        <f>+D1899/$D$1905</f>
        <v>#DIV/0!</v>
      </c>
    </row>
    <row r="1900" spans="1:5" ht="10.199999999999999" hidden="1">
      <c r="A1900" s="579"/>
      <c r="B1900" s="428"/>
      <c r="C1900" s="656"/>
      <c r="D1900" s="407"/>
      <c r="E1900" s="569"/>
    </row>
    <row r="1901" spans="1:5" ht="10.199999999999999" hidden="1">
      <c r="A1901" s="578">
        <v>4</v>
      </c>
      <c r="B1901" s="657" t="s">
        <v>193</v>
      </c>
      <c r="C1901" s="721" t="s">
        <v>194</v>
      </c>
      <c r="D1901" s="571">
        <f>+D1902</f>
        <v>0</v>
      </c>
      <c r="E1901" s="569" t="e">
        <f>+D1901/$D$1905</f>
        <v>#DIV/0!</v>
      </c>
    </row>
    <row r="1902" spans="1:5" ht="10.199999999999999" hidden="1">
      <c r="A1902" s="73">
        <v>4</v>
      </c>
      <c r="B1902" s="439" t="s">
        <v>195</v>
      </c>
      <c r="C1902" s="276" t="s">
        <v>196</v>
      </c>
      <c r="D1902" s="426">
        <v>0</v>
      </c>
      <c r="E1902" s="572" t="e">
        <f>+D1902/$D$1905</f>
        <v>#DIV/0!</v>
      </c>
    </row>
    <row r="1903" spans="1:5" ht="10.199999999999999" hidden="1">
      <c r="A1903" s="73"/>
      <c r="B1903" s="439"/>
      <c r="C1903" s="276"/>
      <c r="D1903" s="426"/>
      <c r="E1903" s="572"/>
    </row>
    <row r="1904" spans="1:5" ht="10.199999999999999" hidden="1">
      <c r="A1904" s="577"/>
      <c r="B1904" s="425"/>
      <c r="C1904" s="588"/>
      <c r="D1904" s="722"/>
      <c r="E1904" s="572"/>
    </row>
    <row r="1905" spans="1:5" ht="18" hidden="1" customHeight="1">
      <c r="A1905" s="785" t="s">
        <v>418</v>
      </c>
      <c r="B1905" s="786"/>
      <c r="C1905" s="787"/>
      <c r="D1905" s="680">
        <f>+D1893+D1899</f>
        <v>0</v>
      </c>
      <c r="E1905" s="647" t="e">
        <f>+D1905/D1905</f>
        <v>#DIV/0!</v>
      </c>
    </row>
    <row r="1906" spans="1:5" ht="10.8" hidden="1" customHeight="1"/>
    <row r="1907" spans="1:5" ht="10.8" hidden="1" customHeight="1"/>
    <row r="1908" spans="1:5" ht="11.1" hidden="1" customHeight="1">
      <c r="C1908" s="316" t="s">
        <v>419</v>
      </c>
      <c r="D1908" s="478"/>
      <c r="E1908" s="358">
        <f>+D1905</f>
        <v>0</v>
      </c>
    </row>
    <row r="1909" spans="1:5" ht="11.1" hidden="1" customHeight="1">
      <c r="C1909" s="316"/>
      <c r="D1909" s="478"/>
      <c r="E1909" s="358"/>
    </row>
    <row r="1910" spans="1:5" ht="11.1" hidden="1" customHeight="1">
      <c r="C1910" s="316"/>
      <c r="D1910" s="478"/>
      <c r="E1910" s="358"/>
    </row>
    <row r="1911" spans="1:5" ht="11.1" hidden="1" customHeight="1">
      <c r="C1911" s="316"/>
      <c r="D1911" s="478"/>
      <c r="E1911" s="358"/>
    </row>
    <row r="1912" spans="1:5" ht="10.8" hidden="1" customHeight="1"/>
    <row r="1913" spans="1:5" ht="10.8" hidden="1" customHeight="1"/>
    <row r="1914" spans="1:5" ht="10.8" hidden="1" customHeight="1">
      <c r="B1914" s="316" t="s">
        <v>420</v>
      </c>
      <c r="C1914" s="462" t="s">
        <v>421</v>
      </c>
    </row>
    <row r="1915" spans="1:5" ht="10.199999999999999" hidden="1">
      <c r="C1915" s="361"/>
      <c r="D1915" s="358"/>
    </row>
    <row r="1916" spans="1:5" ht="10.199999999999999" hidden="1">
      <c r="D1916" s="358"/>
    </row>
    <row r="1917" spans="1:5" ht="10.199999999999999" hidden="1">
      <c r="B1917" s="316" t="s">
        <v>422</v>
      </c>
      <c r="C1917" s="718" t="s">
        <v>423</v>
      </c>
      <c r="D1917" s="597" t="s">
        <v>424</v>
      </c>
      <c r="E1917" s="375" t="s">
        <v>425</v>
      </c>
    </row>
    <row r="1918" spans="1:5" ht="10.199999999999999" hidden="1">
      <c r="B1918" s="356"/>
      <c r="D1918" s="97"/>
      <c r="E1918" s="719"/>
    </row>
    <row r="1919" spans="1:5" ht="10.199999999999999" hidden="1">
      <c r="A1919" s="806" t="s">
        <v>19</v>
      </c>
      <c r="B1919" s="807"/>
      <c r="C1919" s="804" t="s">
        <v>20</v>
      </c>
      <c r="D1919" s="813" t="s">
        <v>21</v>
      </c>
      <c r="E1919" s="783" t="s">
        <v>22</v>
      </c>
    </row>
    <row r="1920" spans="1:5" ht="10.199999999999999" hidden="1">
      <c r="A1920" s="808"/>
      <c r="B1920" s="809"/>
      <c r="C1920" s="805"/>
      <c r="D1920" s="814"/>
      <c r="E1920" s="784"/>
    </row>
    <row r="1921" spans="1:5" ht="10.199999999999999" hidden="1">
      <c r="A1921" s="577"/>
      <c r="B1921" s="425"/>
      <c r="C1921" s="720"/>
      <c r="D1921" s="314"/>
      <c r="E1921" s="572"/>
    </row>
    <row r="1922" spans="1:5" ht="10.199999999999999" hidden="1">
      <c r="A1922" s="568" t="s">
        <v>23</v>
      </c>
      <c r="B1922" s="289" t="s">
        <v>24</v>
      </c>
      <c r="C1922" s="656" t="s">
        <v>25</v>
      </c>
      <c r="D1922" s="89">
        <f>+D1924+D1928+D1932+D1936</f>
        <v>0</v>
      </c>
      <c r="E1922" s="569" t="e">
        <f>+D1922/$D$1948</f>
        <v>#DIV/0!</v>
      </c>
    </row>
    <row r="1923" spans="1:5" ht="10.199999999999999" hidden="1">
      <c r="A1923" s="568"/>
      <c r="B1923" s="289"/>
      <c r="C1923" s="674"/>
      <c r="D1923" s="89"/>
      <c r="E1923" s="569"/>
    </row>
    <row r="1924" spans="1:5" ht="10.199999999999999" hidden="1">
      <c r="A1924" s="570" t="s">
        <v>26</v>
      </c>
      <c r="B1924" s="299" t="s">
        <v>27</v>
      </c>
      <c r="C1924" s="534" t="s">
        <v>28</v>
      </c>
      <c r="D1924" s="571">
        <f>SUM(D1925:D1926)</f>
        <v>0</v>
      </c>
      <c r="E1924" s="569" t="e">
        <f>+D1924/$D$1948</f>
        <v>#DIV/0!</v>
      </c>
    </row>
    <row r="1925" spans="1:5" ht="10.199999999999999" hidden="1">
      <c r="A1925" s="530" t="s">
        <v>26</v>
      </c>
      <c r="B1925" s="90" t="s">
        <v>29</v>
      </c>
      <c r="C1925" s="531" t="s">
        <v>30</v>
      </c>
      <c r="D1925" s="81">
        <v>0</v>
      </c>
      <c r="E1925" s="572" t="e">
        <f>+D1925/$D$1948</f>
        <v>#DIV/0!</v>
      </c>
    </row>
    <row r="1926" spans="1:5" ht="10.199999999999999" hidden="1">
      <c r="A1926" s="530" t="s">
        <v>26</v>
      </c>
      <c r="B1926" s="90" t="s">
        <v>33</v>
      </c>
      <c r="C1926" s="531" t="s">
        <v>426</v>
      </c>
      <c r="D1926" s="81">
        <v>0</v>
      </c>
      <c r="E1926" s="572" t="e">
        <f>+D1926/$D$1948</f>
        <v>#DIV/0!</v>
      </c>
    </row>
    <row r="1927" spans="1:5" ht="10.199999999999999" hidden="1">
      <c r="A1927" s="530"/>
      <c r="B1927" s="90"/>
      <c r="C1927" s="531"/>
      <c r="D1927" s="81"/>
      <c r="E1927" s="572"/>
    </row>
    <row r="1928" spans="1:5" ht="10.199999999999999" hidden="1">
      <c r="A1928" s="570" t="s">
        <v>26</v>
      </c>
      <c r="B1928" s="299" t="s">
        <v>41</v>
      </c>
      <c r="C1928" s="534" t="s">
        <v>42</v>
      </c>
      <c r="D1928" s="571">
        <f>SUM(D1930:D1930)</f>
        <v>0</v>
      </c>
      <c r="E1928" s="569" t="e">
        <f>+D1928/$D$1948</f>
        <v>#DIV/0!</v>
      </c>
    </row>
    <row r="1929" spans="1:5" ht="10.199999999999999" hidden="1">
      <c r="A1929" s="530" t="s">
        <v>26</v>
      </c>
      <c r="B1929" s="90" t="s">
        <v>43</v>
      </c>
      <c r="C1929" s="323" t="s">
        <v>44</v>
      </c>
      <c r="D1929" s="81">
        <v>0</v>
      </c>
      <c r="E1929" s="572" t="e">
        <f>+D1929/$D$1948</f>
        <v>#DIV/0!</v>
      </c>
    </row>
    <row r="1930" spans="1:5" ht="10.199999999999999" hidden="1">
      <c r="A1930" s="530" t="s">
        <v>26</v>
      </c>
      <c r="B1930" s="90" t="s">
        <v>45</v>
      </c>
      <c r="C1930" s="531" t="s">
        <v>46</v>
      </c>
      <c r="D1930" s="81">
        <v>0</v>
      </c>
      <c r="E1930" s="572" t="e">
        <f>+D1930/$D$1948</f>
        <v>#DIV/0!</v>
      </c>
    </row>
    <row r="1931" spans="1:5" ht="10.199999999999999" hidden="1">
      <c r="A1931" s="530"/>
      <c r="B1931" s="90"/>
      <c r="C1931" s="531"/>
      <c r="D1931" s="81"/>
      <c r="E1931" s="572"/>
    </row>
    <row r="1932" spans="1:5" ht="20.399999999999999" hidden="1">
      <c r="A1932" s="533" t="s">
        <v>49</v>
      </c>
      <c r="B1932" s="574" t="s">
        <v>50</v>
      </c>
      <c r="C1932" s="658" t="s">
        <v>51</v>
      </c>
      <c r="D1932" s="571">
        <f>SUM(D1933:D1934)</f>
        <v>0</v>
      </c>
      <c r="E1932" s="569" t="e">
        <f>+D1932/$D$1948</f>
        <v>#DIV/0!</v>
      </c>
    </row>
    <row r="1933" spans="1:5" ht="20.399999999999999" hidden="1">
      <c r="A1933" s="284" t="s">
        <v>49</v>
      </c>
      <c r="B1933" s="282" t="s">
        <v>52</v>
      </c>
      <c r="C1933" s="292" t="s">
        <v>53</v>
      </c>
      <c r="D1933" s="81">
        <v>0</v>
      </c>
      <c r="E1933" s="572" t="e">
        <f>+D1933/$D$1948</f>
        <v>#DIV/0!</v>
      </c>
    </row>
    <row r="1934" spans="1:5" ht="10.199999999999999" hidden="1">
      <c r="A1934" s="284" t="s">
        <v>49</v>
      </c>
      <c r="B1934" s="282" t="s">
        <v>54</v>
      </c>
      <c r="C1934" s="292" t="s">
        <v>55</v>
      </c>
      <c r="D1934" s="81">
        <v>0</v>
      </c>
      <c r="E1934" s="572" t="e">
        <f>+D1934/$D$1948</f>
        <v>#DIV/0!</v>
      </c>
    </row>
    <row r="1935" spans="1:5" ht="10.199999999999999" hidden="1">
      <c r="A1935" s="293"/>
      <c r="B1935" s="282"/>
      <c r="C1935" s="588"/>
      <c r="D1935" s="81"/>
      <c r="E1935" s="572"/>
    </row>
    <row r="1936" spans="1:5" ht="20.399999999999999" hidden="1">
      <c r="A1936" s="533" t="s">
        <v>49</v>
      </c>
      <c r="B1936" s="574" t="s">
        <v>56</v>
      </c>
      <c r="C1936" s="658" t="s">
        <v>57</v>
      </c>
      <c r="D1936" s="571">
        <f>SUM(D1937:D1939)</f>
        <v>0</v>
      </c>
      <c r="E1936" s="569" t="e">
        <f>+D1936/$D$1948</f>
        <v>#DIV/0!</v>
      </c>
    </row>
    <row r="1937" spans="1:5" ht="20.399999999999999" hidden="1">
      <c r="A1937" s="284" t="s">
        <v>49</v>
      </c>
      <c r="B1937" s="282" t="s">
        <v>58</v>
      </c>
      <c r="C1937" s="292" t="s">
        <v>59</v>
      </c>
      <c r="D1937" s="81">
        <v>0</v>
      </c>
      <c r="E1937" s="572" t="e">
        <f>+D1937/$D$1948</f>
        <v>#DIV/0!</v>
      </c>
    </row>
    <row r="1938" spans="1:5" ht="20.399999999999999" hidden="1">
      <c r="A1938" s="525" t="s">
        <v>49</v>
      </c>
      <c r="B1938" s="425" t="s">
        <v>60</v>
      </c>
      <c r="C1938" s="292" t="s">
        <v>61</v>
      </c>
      <c r="D1938" s="81">
        <v>0</v>
      </c>
      <c r="E1938" s="572" t="e">
        <f>+D1938/$D$1948</f>
        <v>#DIV/0!</v>
      </c>
    </row>
    <row r="1939" spans="1:5" ht="10.199999999999999" hidden="1">
      <c r="A1939" s="525" t="s">
        <v>49</v>
      </c>
      <c r="B1939" s="425" t="s">
        <v>62</v>
      </c>
      <c r="C1939" s="292" t="s">
        <v>63</v>
      </c>
      <c r="D1939" s="81">
        <v>0</v>
      </c>
      <c r="E1939" s="572" t="e">
        <f>+D1939/$D$1948</f>
        <v>#DIV/0!</v>
      </c>
    </row>
    <row r="1940" spans="1:5" ht="10.199999999999999" hidden="1">
      <c r="A1940" s="525"/>
      <c r="B1940" s="425"/>
      <c r="C1940" s="292"/>
      <c r="D1940" s="314"/>
      <c r="E1940" s="572"/>
    </row>
    <row r="1941" spans="1:5" ht="10.199999999999999" hidden="1">
      <c r="A1941" s="525"/>
      <c r="B1941" s="425"/>
      <c r="C1941" s="292"/>
      <c r="D1941" s="314"/>
      <c r="E1941" s="572"/>
    </row>
    <row r="1942" spans="1:5" ht="10.199999999999999" hidden="1">
      <c r="A1942" s="568" t="s">
        <v>190</v>
      </c>
      <c r="B1942" s="428" t="s">
        <v>191</v>
      </c>
      <c r="C1942" s="656" t="s">
        <v>192</v>
      </c>
      <c r="D1942" s="89">
        <f>+D1944</f>
        <v>0</v>
      </c>
      <c r="E1942" s="569" t="e">
        <f>+D1942/$D$1948</f>
        <v>#DIV/0!</v>
      </c>
    </row>
    <row r="1943" spans="1:5" ht="10.199999999999999" hidden="1">
      <c r="A1943" s="579"/>
      <c r="B1943" s="428"/>
      <c r="C1943" s="674"/>
      <c r="D1943" s="89"/>
      <c r="E1943" s="572"/>
    </row>
    <row r="1944" spans="1:5" ht="10.199999999999999" hidden="1">
      <c r="A1944" s="578" t="s">
        <v>190</v>
      </c>
      <c r="B1944" s="657" t="s">
        <v>193</v>
      </c>
      <c r="C1944" s="721" t="s">
        <v>194</v>
      </c>
      <c r="D1944" s="571">
        <f>SUM(D1945:D1946)</f>
        <v>0</v>
      </c>
      <c r="E1944" s="569" t="e">
        <f>+D1944/$D$1948</f>
        <v>#DIV/0!</v>
      </c>
    </row>
    <row r="1945" spans="1:5" ht="10.199999999999999" hidden="1">
      <c r="A1945" s="577">
        <v>4</v>
      </c>
      <c r="B1945" s="425" t="s">
        <v>195</v>
      </c>
      <c r="C1945" s="588" t="s">
        <v>196</v>
      </c>
      <c r="D1945" s="81">
        <v>0</v>
      </c>
      <c r="E1945" s="572" t="e">
        <f>+D1945/$D$1948</f>
        <v>#DIV/0!</v>
      </c>
    </row>
    <row r="1946" spans="1:5" ht="10.199999999999999" hidden="1">
      <c r="A1946" s="73">
        <v>4</v>
      </c>
      <c r="B1946" s="439" t="s">
        <v>197</v>
      </c>
      <c r="C1946" s="276" t="s">
        <v>198</v>
      </c>
      <c r="D1946" s="81">
        <v>0</v>
      </c>
      <c r="E1946" s="572" t="e">
        <f>+D1946/$D$1948</f>
        <v>#DIV/0!</v>
      </c>
    </row>
    <row r="1947" spans="1:5" ht="10.199999999999999" hidden="1">
      <c r="A1947" s="577"/>
      <c r="B1947" s="425"/>
      <c r="C1947" s="588"/>
      <c r="D1947" s="722"/>
      <c r="E1947" s="572"/>
    </row>
    <row r="1948" spans="1:5" ht="18" hidden="1" customHeight="1">
      <c r="A1948" s="785" t="s">
        <v>427</v>
      </c>
      <c r="B1948" s="786"/>
      <c r="C1948" s="787"/>
      <c r="D1948" s="680">
        <f>+D1942+D1922</f>
        <v>0</v>
      </c>
      <c r="E1948" s="647" t="e">
        <f>+D1948/D1948</f>
        <v>#DIV/0!</v>
      </c>
    </row>
    <row r="1949" spans="1:5" ht="10.199999999999999" hidden="1">
      <c r="A1949" s="357"/>
      <c r="B1949" s="357"/>
      <c r="C1949" s="357"/>
      <c r="D1949" s="485"/>
      <c r="E1949" s="339"/>
    </row>
    <row r="1950" spans="1:5" ht="10.199999999999999" hidden="1">
      <c r="A1950" s="357"/>
      <c r="B1950" s="357"/>
      <c r="C1950" s="357"/>
      <c r="D1950" s="485"/>
      <c r="E1950" s="339"/>
    </row>
    <row r="1951" spans="1:5" ht="10.199999999999999" hidden="1">
      <c r="A1951" s="357"/>
      <c r="B1951" s="357"/>
      <c r="C1951" s="357"/>
      <c r="D1951" s="485"/>
      <c r="E1951" s="339"/>
    </row>
    <row r="1952" spans="1:5" ht="10.199999999999999" hidden="1"/>
    <row r="1953" spans="1:5" ht="10.199999999999999" hidden="1"/>
    <row r="1954" spans="1:5" ht="10.199999999999999" hidden="1">
      <c r="B1954" s="316" t="s">
        <v>428</v>
      </c>
      <c r="C1954" s="456" t="s">
        <v>429</v>
      </c>
      <c r="D1954" s="485" t="s">
        <v>430</v>
      </c>
      <c r="E1954" s="375" t="s">
        <v>431</v>
      </c>
    </row>
    <row r="1955" spans="1:5" ht="10.199999999999999" hidden="1">
      <c r="B1955" s="356"/>
      <c r="D1955" s="97"/>
      <c r="E1955" s="719"/>
    </row>
    <row r="1956" spans="1:5" ht="10.199999999999999" hidden="1">
      <c r="A1956" s="806" t="s">
        <v>19</v>
      </c>
      <c r="B1956" s="807"/>
      <c r="C1956" s="804" t="s">
        <v>20</v>
      </c>
      <c r="D1956" s="813" t="s">
        <v>21</v>
      </c>
      <c r="E1956" s="783" t="s">
        <v>22</v>
      </c>
    </row>
    <row r="1957" spans="1:5" ht="10.199999999999999" hidden="1">
      <c r="A1957" s="808"/>
      <c r="B1957" s="809"/>
      <c r="C1957" s="805"/>
      <c r="D1957" s="814"/>
      <c r="E1957" s="784"/>
    </row>
    <row r="1958" spans="1:5" ht="10.199999999999999" hidden="1">
      <c r="A1958" s="577"/>
      <c r="B1958" s="425"/>
      <c r="C1958" s="720"/>
      <c r="D1958" s="314"/>
      <c r="E1958" s="572"/>
    </row>
    <row r="1959" spans="1:5" ht="10.199999999999999" hidden="1">
      <c r="A1959" s="568" t="s">
        <v>23</v>
      </c>
      <c r="B1959" s="289" t="s">
        <v>24</v>
      </c>
      <c r="C1959" s="656" t="s">
        <v>25</v>
      </c>
      <c r="D1959" s="89">
        <f>+D1961+D1964+D1969+D1973</f>
        <v>0</v>
      </c>
      <c r="E1959" s="569" t="e">
        <f>+D1959/D2000</f>
        <v>#DIV/0!</v>
      </c>
    </row>
    <row r="1960" spans="1:5" ht="10.199999999999999" hidden="1">
      <c r="A1960" s="568"/>
      <c r="B1960" s="289"/>
      <c r="C1960" s="674"/>
      <c r="D1960" s="89"/>
      <c r="E1960" s="569"/>
    </row>
    <row r="1961" spans="1:5" ht="10.199999999999999" hidden="1">
      <c r="A1961" s="570" t="s">
        <v>26</v>
      </c>
      <c r="B1961" s="299" t="s">
        <v>27</v>
      </c>
      <c r="C1961" s="534" t="s">
        <v>28</v>
      </c>
      <c r="D1961" s="571">
        <f>SUM(D1962)</f>
        <v>0</v>
      </c>
      <c r="E1961" s="569">
        <v>0</v>
      </c>
    </row>
    <row r="1962" spans="1:5" ht="10.199999999999999" hidden="1">
      <c r="A1962" s="530" t="s">
        <v>26</v>
      </c>
      <c r="B1962" s="90" t="s">
        <v>29</v>
      </c>
      <c r="C1962" s="531" t="s">
        <v>30</v>
      </c>
      <c r="D1962" s="81">
        <v>0</v>
      </c>
      <c r="E1962" s="572">
        <v>0</v>
      </c>
    </row>
    <row r="1963" spans="1:5" ht="10.199999999999999" hidden="1">
      <c r="A1963" s="530"/>
      <c r="B1963" s="90"/>
      <c r="C1963" s="531"/>
      <c r="D1963" s="81"/>
      <c r="E1963" s="572"/>
    </row>
    <row r="1964" spans="1:5" ht="10.199999999999999" hidden="1">
      <c r="A1964" s="570" t="s">
        <v>26</v>
      </c>
      <c r="B1964" s="299" t="s">
        <v>41</v>
      </c>
      <c r="C1964" s="534" t="s">
        <v>42</v>
      </c>
      <c r="D1964" s="571">
        <f>SUM(D1965:D1967)</f>
        <v>0</v>
      </c>
      <c r="E1964" s="569" t="e">
        <f>+D1964/D2000</f>
        <v>#DIV/0!</v>
      </c>
    </row>
    <row r="1965" spans="1:5" ht="10.199999999999999" hidden="1">
      <c r="A1965" s="530" t="s">
        <v>26</v>
      </c>
      <c r="B1965" s="90" t="s">
        <v>43</v>
      </c>
      <c r="C1965" s="323" t="s">
        <v>44</v>
      </c>
      <c r="D1965" s="81"/>
      <c r="E1965" s="572" t="e">
        <f>+D1965/D1965</f>
        <v>#DIV/0!</v>
      </c>
    </row>
    <row r="1966" spans="1:5" ht="10.199999999999999" hidden="1">
      <c r="A1966" s="530" t="s">
        <v>26</v>
      </c>
      <c r="B1966" s="90" t="s">
        <v>45</v>
      </c>
      <c r="C1966" s="531" t="s">
        <v>46</v>
      </c>
      <c r="D1966" s="81">
        <v>0</v>
      </c>
      <c r="E1966" s="572" t="e">
        <f t="shared" ref="E1966" si="21">+D1966/D2007</f>
        <v>#DIV/0!</v>
      </c>
    </row>
    <row r="1967" spans="1:5" ht="10.199999999999999" hidden="1">
      <c r="A1967" s="530" t="s">
        <v>26</v>
      </c>
      <c r="B1967" s="90" t="s">
        <v>47</v>
      </c>
      <c r="C1967" s="531" t="s">
        <v>48</v>
      </c>
      <c r="D1967" s="81"/>
      <c r="E1967" s="572" t="e">
        <f>+D1967/D2000</f>
        <v>#DIV/0!</v>
      </c>
    </row>
    <row r="1968" spans="1:5" ht="10.199999999999999" hidden="1">
      <c r="A1968" s="530"/>
      <c r="B1968" s="90"/>
      <c r="C1968" s="531"/>
      <c r="D1968" s="81"/>
      <c r="E1968" s="572"/>
    </row>
    <row r="1969" spans="1:5" ht="20.399999999999999" hidden="1">
      <c r="A1969" s="533" t="s">
        <v>49</v>
      </c>
      <c r="B1969" s="574" t="s">
        <v>50</v>
      </c>
      <c r="C1969" s="658" t="s">
        <v>51</v>
      </c>
      <c r="D1969" s="571">
        <f>SUM(D1970:D1971)</f>
        <v>0</v>
      </c>
      <c r="E1969" s="569">
        <v>0</v>
      </c>
    </row>
    <row r="1970" spans="1:5" ht="20.399999999999999" hidden="1">
      <c r="A1970" s="284" t="s">
        <v>49</v>
      </c>
      <c r="B1970" s="282" t="s">
        <v>52</v>
      </c>
      <c r="C1970" s="292" t="s">
        <v>53</v>
      </c>
      <c r="D1970" s="81">
        <v>0</v>
      </c>
      <c r="E1970" s="572">
        <v>0</v>
      </c>
    </row>
    <row r="1971" spans="1:5" ht="10.199999999999999" hidden="1">
      <c r="A1971" s="284" t="s">
        <v>49</v>
      </c>
      <c r="B1971" s="282" t="s">
        <v>54</v>
      </c>
      <c r="C1971" s="292" t="s">
        <v>55</v>
      </c>
      <c r="D1971" s="81">
        <v>0</v>
      </c>
      <c r="E1971" s="572">
        <v>0</v>
      </c>
    </row>
    <row r="1972" spans="1:5" ht="10.199999999999999" hidden="1">
      <c r="A1972" s="293"/>
      <c r="B1972" s="282"/>
      <c r="C1972" s="588"/>
      <c r="D1972" s="81"/>
      <c r="E1972" s="572"/>
    </row>
    <row r="1973" spans="1:5" ht="20.399999999999999" hidden="1">
      <c r="A1973" s="533" t="s">
        <v>49</v>
      </c>
      <c r="B1973" s="574" t="s">
        <v>56</v>
      </c>
      <c r="C1973" s="658" t="s">
        <v>57</v>
      </c>
      <c r="D1973" s="571">
        <f>SUM(D1974:D1977)</f>
        <v>0</v>
      </c>
      <c r="E1973" s="569">
        <v>0</v>
      </c>
    </row>
    <row r="1974" spans="1:5" ht="20.399999999999999" hidden="1">
      <c r="A1974" s="284" t="s">
        <v>49</v>
      </c>
      <c r="B1974" s="282" t="s">
        <v>58</v>
      </c>
      <c r="C1974" s="292" t="s">
        <v>59</v>
      </c>
      <c r="D1974" s="81">
        <v>0</v>
      </c>
      <c r="E1974" s="572">
        <v>0</v>
      </c>
    </row>
    <row r="1975" spans="1:5" ht="20.399999999999999" hidden="1">
      <c r="A1975" s="525" t="s">
        <v>49</v>
      </c>
      <c r="B1975" s="425" t="s">
        <v>60</v>
      </c>
      <c r="C1975" s="292" t="s">
        <v>61</v>
      </c>
      <c r="D1975" s="81">
        <v>0</v>
      </c>
      <c r="E1975" s="572">
        <v>0</v>
      </c>
    </row>
    <row r="1976" spans="1:5" ht="10.199999999999999" hidden="1">
      <c r="A1976" s="525" t="s">
        <v>49</v>
      </c>
      <c r="B1976" s="425" t="s">
        <v>62</v>
      </c>
      <c r="C1976" s="292" t="s">
        <v>63</v>
      </c>
      <c r="D1976" s="81">
        <v>0</v>
      </c>
      <c r="E1976" s="572">
        <v>0</v>
      </c>
    </row>
    <row r="1977" spans="1:5" ht="10.199999999999999" hidden="1">
      <c r="A1977" s="525"/>
      <c r="B1977" s="425"/>
      <c r="C1977" s="292"/>
      <c r="D1977" s="314"/>
      <c r="E1977" s="572"/>
    </row>
    <row r="1978" spans="1:5" ht="10.199999999999999" hidden="1">
      <c r="A1978" s="525"/>
      <c r="B1978" s="425"/>
      <c r="C1978" s="292"/>
      <c r="D1978" s="314"/>
      <c r="E1978" s="572"/>
    </row>
    <row r="1979" spans="1:5" ht="10.199999999999999" hidden="1">
      <c r="A1979" s="568" t="s">
        <v>64</v>
      </c>
      <c r="B1979" s="428">
        <v>2</v>
      </c>
      <c r="C1979" s="656" t="s">
        <v>122</v>
      </c>
      <c r="D1979" s="89">
        <f>+D1981+D1984+D1988+D1991</f>
        <v>0</v>
      </c>
      <c r="E1979" s="569">
        <v>1</v>
      </c>
    </row>
    <row r="1980" spans="1:5" ht="10.199999999999999" hidden="1">
      <c r="A1980" s="525"/>
      <c r="B1980" s="425"/>
      <c r="C1980" s="292"/>
      <c r="D1980" s="314"/>
      <c r="E1980" s="572"/>
    </row>
    <row r="1981" spans="1:5" ht="10.199999999999999" hidden="1">
      <c r="A1981" s="533" t="s">
        <v>64</v>
      </c>
      <c r="B1981" s="574" t="s">
        <v>123</v>
      </c>
      <c r="C1981" s="658" t="s">
        <v>124</v>
      </c>
      <c r="D1981" s="571">
        <f>SUM(D1982)</f>
        <v>0</v>
      </c>
      <c r="E1981" s="569" t="e">
        <f>+D1981/D2000</f>
        <v>#DIV/0!</v>
      </c>
    </row>
    <row r="1982" spans="1:5" ht="10.199999999999999" hidden="1">
      <c r="A1982" s="525" t="s">
        <v>64</v>
      </c>
      <c r="B1982" s="425" t="s">
        <v>218</v>
      </c>
      <c r="C1982" s="292" t="s">
        <v>219</v>
      </c>
      <c r="D1982" s="81">
        <v>0</v>
      </c>
      <c r="E1982" s="572" t="e">
        <f>+D1982/D2000</f>
        <v>#DIV/0!</v>
      </c>
    </row>
    <row r="1983" spans="1:5" ht="10.199999999999999" hidden="1">
      <c r="A1983" s="525"/>
      <c r="B1983" s="425"/>
      <c r="C1983" s="292"/>
      <c r="E1983" s="572"/>
    </row>
    <row r="1984" spans="1:5" ht="20.399999999999999" hidden="1">
      <c r="A1984" s="533" t="s">
        <v>64</v>
      </c>
      <c r="B1984" s="574" t="s">
        <v>131</v>
      </c>
      <c r="C1984" s="658" t="s">
        <v>132</v>
      </c>
      <c r="D1984" s="571">
        <f>SUM(D1985:D1986)</f>
        <v>0</v>
      </c>
      <c r="E1984" s="569" t="e">
        <f>+D1984/D2000</f>
        <v>#DIV/0!</v>
      </c>
    </row>
    <row r="1985" spans="1:5" ht="10.199999999999999" hidden="1">
      <c r="A1985" s="525" t="s">
        <v>64</v>
      </c>
      <c r="B1985" s="425" t="s">
        <v>135</v>
      </c>
      <c r="C1985" s="292" t="s">
        <v>432</v>
      </c>
      <c r="D1985" s="81">
        <v>0</v>
      </c>
      <c r="E1985" s="572" t="e">
        <f>+D1985/D2000</f>
        <v>#DIV/0!</v>
      </c>
    </row>
    <row r="1986" spans="1:5" ht="10.199999999999999" hidden="1">
      <c r="A1986" s="525" t="s">
        <v>64</v>
      </c>
      <c r="B1986" s="425" t="s">
        <v>287</v>
      </c>
      <c r="C1986" s="292" t="s">
        <v>288</v>
      </c>
      <c r="D1986" s="81">
        <v>0</v>
      </c>
      <c r="E1986" s="572" t="e">
        <f>D1986/D2000</f>
        <v>#DIV/0!</v>
      </c>
    </row>
    <row r="1987" spans="1:5" ht="10.199999999999999" hidden="1">
      <c r="A1987" s="525"/>
      <c r="B1987" s="425"/>
      <c r="C1987" s="292"/>
      <c r="E1987" s="572"/>
    </row>
    <row r="1988" spans="1:5" ht="10.199999999999999" hidden="1">
      <c r="A1988" s="533" t="s">
        <v>64</v>
      </c>
      <c r="B1988" s="574" t="s">
        <v>139</v>
      </c>
      <c r="C1988" s="658" t="s">
        <v>140</v>
      </c>
      <c r="D1988" s="571">
        <f>SUM(D1989)</f>
        <v>0</v>
      </c>
      <c r="E1988" s="569" t="e">
        <f>+D1988/D2000</f>
        <v>#DIV/0!</v>
      </c>
    </row>
    <row r="1989" spans="1:5" ht="10.199999999999999" hidden="1">
      <c r="A1989" s="73" t="s">
        <v>64</v>
      </c>
      <c r="B1989" s="439" t="s">
        <v>141</v>
      </c>
      <c r="C1989" s="276" t="s">
        <v>142</v>
      </c>
      <c r="D1989" s="81">
        <v>0</v>
      </c>
      <c r="E1989" s="572" t="e">
        <f>D1989/D2000</f>
        <v>#DIV/0!</v>
      </c>
    </row>
    <row r="1990" spans="1:5" ht="10.199999999999999" hidden="1">
      <c r="A1990" s="73"/>
      <c r="B1990" s="439"/>
      <c r="C1990" s="276"/>
      <c r="D1990" s="81"/>
      <c r="E1990" s="572"/>
    </row>
    <row r="1991" spans="1:5" ht="10.199999999999999" hidden="1">
      <c r="A1991" s="533" t="s">
        <v>64</v>
      </c>
      <c r="B1991" s="574" t="s">
        <v>145</v>
      </c>
      <c r="C1991" s="658" t="s">
        <v>146</v>
      </c>
      <c r="D1991" s="571">
        <f>SUM(D1992)</f>
        <v>0</v>
      </c>
      <c r="E1991" s="569" t="e">
        <f>D1991/D2000</f>
        <v>#DIV/0!</v>
      </c>
    </row>
    <row r="1992" spans="1:5" ht="10.199999999999999" hidden="1">
      <c r="A1992" s="73" t="s">
        <v>64</v>
      </c>
      <c r="B1992" s="439" t="s">
        <v>155</v>
      </c>
      <c r="C1992" s="276" t="s">
        <v>156</v>
      </c>
      <c r="D1992" s="81">
        <v>0</v>
      </c>
      <c r="E1992" s="572" t="e">
        <f>+D1992/D2000</f>
        <v>#DIV/0!</v>
      </c>
    </row>
    <row r="1993" spans="1:5" ht="10.199999999999999" hidden="1">
      <c r="A1993" s="525"/>
      <c r="B1993" s="425"/>
      <c r="C1993" s="292"/>
      <c r="D1993" s="571"/>
      <c r="E1993" s="572"/>
    </row>
    <row r="1994" spans="1:5" ht="10.199999999999999" hidden="1">
      <c r="A1994" s="525"/>
      <c r="B1994" s="425"/>
      <c r="C1994" s="292"/>
      <c r="D1994" s="314"/>
      <c r="E1994" s="572"/>
    </row>
    <row r="1995" spans="1:5" ht="10.199999999999999" hidden="1">
      <c r="A1995" s="568" t="s">
        <v>190</v>
      </c>
      <c r="B1995" s="428" t="s">
        <v>191</v>
      </c>
      <c r="C1995" s="656" t="s">
        <v>192</v>
      </c>
      <c r="D1995" s="89">
        <v>0</v>
      </c>
      <c r="E1995" s="569" t="e">
        <f>+D1995/D2000</f>
        <v>#DIV/0!</v>
      </c>
    </row>
    <row r="1996" spans="1:5" ht="10.199999999999999" hidden="1">
      <c r="A1996" s="579"/>
      <c r="B1996" s="428"/>
      <c r="C1996" s="674"/>
      <c r="D1996" s="89"/>
      <c r="E1996" s="572"/>
    </row>
    <row r="1997" spans="1:5" ht="10.199999999999999" hidden="1">
      <c r="A1997" s="578" t="s">
        <v>190</v>
      </c>
      <c r="B1997" s="657" t="s">
        <v>193</v>
      </c>
      <c r="C1997" s="721" t="s">
        <v>194</v>
      </c>
      <c r="D1997" s="571">
        <v>0</v>
      </c>
      <c r="E1997" s="569" t="e">
        <f>+D1997/D2000</f>
        <v>#DIV/0!</v>
      </c>
    </row>
    <row r="1998" spans="1:5" ht="10.199999999999999" hidden="1">
      <c r="A1998" s="73">
        <v>4</v>
      </c>
      <c r="B1998" s="439" t="s">
        <v>197</v>
      </c>
      <c r="C1998" s="276" t="s">
        <v>198</v>
      </c>
      <c r="D1998" s="81">
        <v>0</v>
      </c>
      <c r="E1998" s="572" t="e">
        <f>+D1998/D2000</f>
        <v>#DIV/0!</v>
      </c>
    </row>
    <row r="1999" spans="1:5" ht="10.199999999999999" hidden="1">
      <c r="A1999" s="577"/>
      <c r="B1999" s="425"/>
      <c r="C1999" s="588"/>
      <c r="D1999" s="722"/>
      <c r="E1999" s="572"/>
    </row>
    <row r="2000" spans="1:5" ht="18.899999999999999" hidden="1" customHeight="1">
      <c r="A2000" s="785" t="s">
        <v>433</v>
      </c>
      <c r="B2000" s="786"/>
      <c r="C2000" s="787"/>
      <c r="D2000" s="680">
        <f>+D1995+D1979+D1959</f>
        <v>0</v>
      </c>
      <c r="E2000" s="647">
        <v>1</v>
      </c>
    </row>
    <row r="2001" spans="1:5" ht="10.199999999999999" hidden="1">
      <c r="C2001" s="316"/>
      <c r="D2001" s="478"/>
      <c r="E2001" s="358"/>
    </row>
    <row r="2002" spans="1:5" ht="10.199999999999999" hidden="1">
      <c r="C2002" s="316"/>
      <c r="D2002" s="478"/>
      <c r="E2002" s="358"/>
    </row>
    <row r="2003" spans="1:5" ht="10.199999999999999" hidden="1">
      <c r="C2003" s="316"/>
      <c r="D2003" s="478"/>
      <c r="E2003" s="358"/>
    </row>
    <row r="2004" spans="1:5" ht="10.199999999999999" hidden="1">
      <c r="C2004" s="316"/>
      <c r="D2004" s="478"/>
      <c r="E2004" s="358"/>
    </row>
    <row r="2005" spans="1:5" ht="10.199999999999999" hidden="1">
      <c r="C2005" s="316"/>
      <c r="D2005" s="478"/>
      <c r="E2005" s="358"/>
    </row>
    <row r="2006" spans="1:5" ht="10.199999999999999" hidden="1">
      <c r="B2006" s="316" t="s">
        <v>434</v>
      </c>
      <c r="C2006" s="456" t="s">
        <v>435</v>
      </c>
      <c r="D2006" s="485" t="s">
        <v>436</v>
      </c>
      <c r="E2006" s="375" t="s">
        <v>437</v>
      </c>
    </row>
    <row r="2007" spans="1:5" ht="10.199999999999999" hidden="1">
      <c r="B2007" s="356"/>
      <c r="D2007" s="97"/>
      <c r="E2007" s="719"/>
    </row>
    <row r="2008" spans="1:5" ht="10.199999999999999" hidden="1">
      <c r="A2008" s="806" t="s">
        <v>19</v>
      </c>
      <c r="B2008" s="807"/>
      <c r="C2008" s="804" t="s">
        <v>20</v>
      </c>
      <c r="D2008" s="813" t="s">
        <v>21</v>
      </c>
      <c r="E2008" s="783" t="s">
        <v>22</v>
      </c>
    </row>
    <row r="2009" spans="1:5" ht="10.199999999999999" hidden="1">
      <c r="A2009" s="808"/>
      <c r="B2009" s="809"/>
      <c r="C2009" s="805"/>
      <c r="D2009" s="814"/>
      <c r="E2009" s="784"/>
    </row>
    <row r="2010" spans="1:5" ht="10.199999999999999" hidden="1">
      <c r="A2010" s="577"/>
      <c r="B2010" s="425"/>
      <c r="C2010" s="720"/>
      <c r="D2010" s="314"/>
      <c r="E2010" s="572"/>
    </row>
    <row r="2011" spans="1:5" ht="10.199999999999999" hidden="1">
      <c r="A2011" s="568" t="s">
        <v>23</v>
      </c>
      <c r="B2011" s="289" t="s">
        <v>24</v>
      </c>
      <c r="C2011" s="656" t="s">
        <v>25</v>
      </c>
      <c r="D2011" s="89">
        <f>+D2013+D2016+D2020+D2024</f>
        <v>0</v>
      </c>
      <c r="E2011" s="569" t="e">
        <f>+D2011/$D$2058</f>
        <v>#DIV/0!</v>
      </c>
    </row>
    <row r="2012" spans="1:5" ht="10.199999999999999" hidden="1">
      <c r="A2012" s="568"/>
      <c r="B2012" s="289"/>
      <c r="C2012" s="674"/>
      <c r="D2012" s="89"/>
      <c r="E2012" s="569"/>
    </row>
    <row r="2013" spans="1:5" ht="10.199999999999999" hidden="1">
      <c r="A2013" s="570" t="s">
        <v>26</v>
      </c>
      <c r="B2013" s="299" t="s">
        <v>27</v>
      </c>
      <c r="C2013" s="534" t="s">
        <v>28</v>
      </c>
      <c r="D2013" s="571">
        <f>SUM(D2014:D2014)</f>
        <v>0</v>
      </c>
      <c r="E2013" s="569" t="e">
        <f>+D2013/$D$2058</f>
        <v>#DIV/0!</v>
      </c>
    </row>
    <row r="2014" spans="1:5" ht="10.199999999999999" hidden="1">
      <c r="A2014" s="530" t="s">
        <v>26</v>
      </c>
      <c r="B2014" s="90" t="s">
        <v>29</v>
      </c>
      <c r="C2014" s="531" t="s">
        <v>30</v>
      </c>
      <c r="D2014" s="81">
        <v>0</v>
      </c>
      <c r="E2014" s="572" t="e">
        <f>+D2014/$D$2058</f>
        <v>#DIV/0!</v>
      </c>
    </row>
    <row r="2015" spans="1:5" ht="10.199999999999999" hidden="1">
      <c r="A2015" s="530"/>
      <c r="B2015" s="90"/>
      <c r="C2015" s="531"/>
      <c r="D2015" s="81"/>
      <c r="E2015" s="572"/>
    </row>
    <row r="2016" spans="1:5" ht="10.199999999999999" hidden="1">
      <c r="A2016" s="570" t="s">
        <v>26</v>
      </c>
      <c r="B2016" s="299" t="s">
        <v>41</v>
      </c>
      <c r="C2016" s="534" t="s">
        <v>42</v>
      </c>
      <c r="D2016" s="571">
        <f>SUM(D2018:D2018)</f>
        <v>0</v>
      </c>
      <c r="E2016" s="569" t="e">
        <f>+D2016/$D$2058</f>
        <v>#DIV/0!</v>
      </c>
    </row>
    <row r="2017" spans="1:5" ht="10.199999999999999" hidden="1">
      <c r="A2017" s="530" t="s">
        <v>26</v>
      </c>
      <c r="B2017" s="90" t="s">
        <v>43</v>
      </c>
      <c r="C2017" s="323" t="s">
        <v>44</v>
      </c>
      <c r="D2017" s="81">
        <v>0</v>
      </c>
      <c r="E2017" s="572" t="e">
        <f>+D2017/$D$2058</f>
        <v>#DIV/0!</v>
      </c>
    </row>
    <row r="2018" spans="1:5" ht="10.199999999999999" hidden="1">
      <c r="A2018" s="530" t="s">
        <v>26</v>
      </c>
      <c r="B2018" s="90" t="s">
        <v>45</v>
      </c>
      <c r="C2018" s="531" t="s">
        <v>46</v>
      </c>
      <c r="D2018" s="81">
        <v>0</v>
      </c>
      <c r="E2018" s="572" t="e">
        <f>+D2018/$D$2058</f>
        <v>#DIV/0!</v>
      </c>
    </row>
    <row r="2019" spans="1:5" ht="10.199999999999999" hidden="1">
      <c r="A2019" s="530"/>
      <c r="B2019" s="90"/>
      <c r="C2019" s="531"/>
      <c r="D2019" s="81"/>
      <c r="E2019" s="572"/>
    </row>
    <row r="2020" spans="1:5" ht="20.399999999999999" hidden="1">
      <c r="A2020" s="533" t="s">
        <v>49</v>
      </c>
      <c r="B2020" s="574" t="s">
        <v>50</v>
      </c>
      <c r="C2020" s="658" t="s">
        <v>51</v>
      </c>
      <c r="D2020" s="571">
        <f>SUM(D2021:D2022)</f>
        <v>0</v>
      </c>
      <c r="E2020" s="569" t="e">
        <f>+D2020/$D$2058</f>
        <v>#DIV/0!</v>
      </c>
    </row>
    <row r="2021" spans="1:5" ht="20.399999999999999" hidden="1">
      <c r="A2021" s="284" t="s">
        <v>49</v>
      </c>
      <c r="B2021" s="282" t="s">
        <v>52</v>
      </c>
      <c r="C2021" s="292" t="s">
        <v>53</v>
      </c>
      <c r="D2021" s="81">
        <v>0</v>
      </c>
      <c r="E2021" s="572" t="e">
        <f>+D2021/$D$2058</f>
        <v>#DIV/0!</v>
      </c>
    </row>
    <row r="2022" spans="1:5" ht="10.199999999999999" hidden="1">
      <c r="A2022" s="284" t="s">
        <v>49</v>
      </c>
      <c r="B2022" s="282" t="s">
        <v>54</v>
      </c>
      <c r="C2022" s="292" t="s">
        <v>55</v>
      </c>
      <c r="D2022" s="81">
        <v>0</v>
      </c>
      <c r="E2022" s="572" t="e">
        <f>+D2022/$D$2058</f>
        <v>#DIV/0!</v>
      </c>
    </row>
    <row r="2023" spans="1:5" ht="10.199999999999999" hidden="1">
      <c r="A2023" s="293"/>
      <c r="B2023" s="282"/>
      <c r="C2023" s="588"/>
      <c r="D2023" s="81"/>
      <c r="E2023" s="572"/>
    </row>
    <row r="2024" spans="1:5" ht="20.399999999999999" hidden="1">
      <c r="A2024" s="533" t="s">
        <v>49</v>
      </c>
      <c r="B2024" s="574" t="s">
        <v>56</v>
      </c>
      <c r="C2024" s="658" t="s">
        <v>57</v>
      </c>
      <c r="D2024" s="571">
        <f>SUM(D2025:D2027)</f>
        <v>0</v>
      </c>
      <c r="E2024" s="569" t="e">
        <f>+D2024/$D$2058</f>
        <v>#DIV/0!</v>
      </c>
    </row>
    <row r="2025" spans="1:5" ht="20.399999999999999" hidden="1">
      <c r="A2025" s="284" t="s">
        <v>49</v>
      </c>
      <c r="B2025" s="282" t="s">
        <v>58</v>
      </c>
      <c r="C2025" s="292" t="s">
        <v>59</v>
      </c>
      <c r="D2025" s="81">
        <v>0</v>
      </c>
      <c r="E2025" s="572" t="e">
        <f>+D2025/$D$2058</f>
        <v>#DIV/0!</v>
      </c>
    </row>
    <row r="2026" spans="1:5" ht="20.399999999999999" hidden="1">
      <c r="A2026" s="525" t="s">
        <v>49</v>
      </c>
      <c r="B2026" s="425" t="s">
        <v>60</v>
      </c>
      <c r="C2026" s="292" t="s">
        <v>61</v>
      </c>
      <c r="D2026" s="81">
        <v>0</v>
      </c>
      <c r="E2026" s="572" t="e">
        <f>+D2026/$D$2058</f>
        <v>#DIV/0!</v>
      </c>
    </row>
    <row r="2027" spans="1:5" ht="10.199999999999999" hidden="1">
      <c r="A2027" s="525" t="s">
        <v>49</v>
      </c>
      <c r="B2027" s="425" t="s">
        <v>62</v>
      </c>
      <c r="C2027" s="292" t="s">
        <v>63</v>
      </c>
      <c r="D2027" s="81">
        <v>0</v>
      </c>
      <c r="E2027" s="572" t="e">
        <f>+D2027/$D$2058</f>
        <v>#DIV/0!</v>
      </c>
    </row>
    <row r="2028" spans="1:5" ht="10.8" hidden="1" customHeight="1">
      <c r="A2028" s="525"/>
      <c r="B2028" s="425"/>
      <c r="C2028" s="292"/>
      <c r="D2028" s="314"/>
      <c r="E2028" s="572"/>
    </row>
    <row r="2029" spans="1:5" ht="10.199999999999999" hidden="1">
      <c r="A2029" s="525"/>
      <c r="B2029" s="425"/>
      <c r="C2029" s="292"/>
      <c r="D2029" s="314"/>
      <c r="E2029" s="572"/>
    </row>
    <row r="2030" spans="1:5" ht="10.199999999999999" hidden="1">
      <c r="A2030" s="568" t="s">
        <v>64</v>
      </c>
      <c r="B2030" s="428">
        <v>2</v>
      </c>
      <c r="C2030" s="656" t="s">
        <v>122</v>
      </c>
      <c r="D2030" s="89">
        <f>+D2032+D2035+D2039+D2042</f>
        <v>0</v>
      </c>
      <c r="E2030" s="569" t="e">
        <f>+D2030/$D$2058</f>
        <v>#DIV/0!</v>
      </c>
    </row>
    <row r="2031" spans="1:5" ht="10.199999999999999" hidden="1">
      <c r="A2031" s="525"/>
      <c r="B2031" s="425"/>
      <c r="C2031" s="292"/>
      <c r="D2031" s="314"/>
      <c r="E2031" s="572"/>
    </row>
    <row r="2032" spans="1:5" ht="10.199999999999999" hidden="1">
      <c r="A2032" s="533" t="s">
        <v>64</v>
      </c>
      <c r="B2032" s="574" t="s">
        <v>123</v>
      </c>
      <c r="C2032" s="658" t="s">
        <v>124</v>
      </c>
      <c r="D2032" s="571">
        <f>+D2033</f>
        <v>0</v>
      </c>
      <c r="E2032" s="569" t="e">
        <f>+D2032/D2058</f>
        <v>#DIV/0!</v>
      </c>
    </row>
    <row r="2033" spans="1:5" ht="10.199999999999999" hidden="1">
      <c r="A2033" s="525" t="s">
        <v>64</v>
      </c>
      <c r="B2033" s="425" t="s">
        <v>218</v>
      </c>
      <c r="C2033" s="292" t="s">
        <v>219</v>
      </c>
      <c r="D2033" s="81">
        <v>0</v>
      </c>
      <c r="E2033" s="572" t="e">
        <f>+D2033/#REF!</f>
        <v>#REF!</v>
      </c>
    </row>
    <row r="2034" spans="1:5" ht="10.199999999999999" hidden="1">
      <c r="A2034" s="525"/>
      <c r="B2034" s="425"/>
      <c r="C2034" s="292"/>
      <c r="E2034" s="572"/>
    </row>
    <row r="2035" spans="1:5" ht="20.399999999999999" hidden="1">
      <c r="A2035" s="533" t="s">
        <v>64</v>
      </c>
      <c r="B2035" s="574" t="s">
        <v>131</v>
      </c>
      <c r="C2035" s="658" t="s">
        <v>132</v>
      </c>
      <c r="D2035" s="571">
        <f>SUM(D2036:D2037)</f>
        <v>0</v>
      </c>
      <c r="E2035" s="569" t="e">
        <f>+D2035/D2058</f>
        <v>#DIV/0!</v>
      </c>
    </row>
    <row r="2036" spans="1:5" ht="10.199999999999999" hidden="1">
      <c r="A2036" s="525" t="s">
        <v>64</v>
      </c>
      <c r="B2036" s="425" t="s">
        <v>133</v>
      </c>
      <c r="C2036" s="292" t="s">
        <v>134</v>
      </c>
      <c r="D2036" s="81">
        <v>0</v>
      </c>
      <c r="E2036" s="572" t="e">
        <f>+D2036/D2058</f>
        <v>#DIV/0!</v>
      </c>
    </row>
    <row r="2037" spans="1:5" ht="10.199999999999999" hidden="1">
      <c r="A2037" s="525" t="s">
        <v>64</v>
      </c>
      <c r="B2037" s="425" t="s">
        <v>287</v>
      </c>
      <c r="C2037" s="292" t="s">
        <v>288</v>
      </c>
      <c r="D2037" s="81">
        <v>0</v>
      </c>
      <c r="E2037" s="572" t="e">
        <f>+D2037/D2058</f>
        <v>#DIV/0!</v>
      </c>
    </row>
    <row r="2038" spans="1:5" ht="10.199999999999999" hidden="1">
      <c r="A2038" s="525"/>
      <c r="B2038" s="425"/>
      <c r="C2038" s="292"/>
      <c r="E2038" s="572"/>
    </row>
    <row r="2039" spans="1:5" ht="10.199999999999999" hidden="1">
      <c r="A2039" s="533" t="s">
        <v>64</v>
      </c>
      <c r="B2039" s="574" t="s">
        <v>139</v>
      </c>
      <c r="C2039" s="658" t="s">
        <v>140</v>
      </c>
      <c r="D2039" s="571">
        <f>+D2040</f>
        <v>0</v>
      </c>
      <c r="E2039" s="569" t="e">
        <f>+D2039/D2058</f>
        <v>#DIV/0!</v>
      </c>
    </row>
    <row r="2040" spans="1:5" ht="10.199999999999999" hidden="1">
      <c r="A2040" s="73" t="s">
        <v>64</v>
      </c>
      <c r="B2040" s="439" t="s">
        <v>141</v>
      </c>
      <c r="C2040" s="276" t="s">
        <v>142</v>
      </c>
      <c r="D2040" s="81">
        <v>0</v>
      </c>
      <c r="E2040" s="572" t="e">
        <f>+D2040/D2058</f>
        <v>#DIV/0!</v>
      </c>
    </row>
    <row r="2041" spans="1:5" ht="10.199999999999999" hidden="1">
      <c r="A2041" s="73"/>
      <c r="B2041" s="439"/>
      <c r="C2041" s="276"/>
      <c r="D2041" s="81"/>
      <c r="E2041" s="572"/>
    </row>
    <row r="2042" spans="1:5" ht="10.199999999999999" hidden="1">
      <c r="A2042" s="533" t="s">
        <v>64</v>
      </c>
      <c r="B2042" s="574" t="s">
        <v>145</v>
      </c>
      <c r="C2042" s="658" t="s">
        <v>146</v>
      </c>
      <c r="D2042" s="571">
        <f>+D2043</f>
        <v>0</v>
      </c>
      <c r="E2042" s="569" t="e">
        <f>+D2042/D2058</f>
        <v>#DIV/0!</v>
      </c>
    </row>
    <row r="2043" spans="1:5" ht="10.199999999999999" hidden="1">
      <c r="A2043" s="73" t="s">
        <v>64</v>
      </c>
      <c r="B2043" s="439" t="s">
        <v>155</v>
      </c>
      <c r="C2043" s="276" t="s">
        <v>156</v>
      </c>
      <c r="D2043" s="81">
        <v>0</v>
      </c>
      <c r="E2043" s="572" t="e">
        <f>+D2043/D2058</f>
        <v>#DIV/0!</v>
      </c>
    </row>
    <row r="2044" spans="1:5" ht="10.199999999999999" hidden="1">
      <c r="A2044" s="525"/>
      <c r="B2044" s="425"/>
      <c r="C2044" s="292"/>
      <c r="D2044" s="571"/>
      <c r="E2044" s="572"/>
    </row>
    <row r="2045" spans="1:5" ht="12.6" hidden="1" customHeight="1">
      <c r="A2045" s="525"/>
      <c r="B2045" s="425"/>
      <c r="C2045" s="292"/>
      <c r="D2045" s="314"/>
      <c r="E2045" s="572"/>
    </row>
    <row r="2046" spans="1:5" ht="12.6" hidden="1" customHeight="1">
      <c r="A2046" s="568">
        <v>2</v>
      </c>
      <c r="B2046" s="428">
        <v>5</v>
      </c>
      <c r="C2046" s="656" t="s">
        <v>157</v>
      </c>
      <c r="D2046" s="89">
        <f>+D2048</f>
        <v>0</v>
      </c>
      <c r="E2046" s="569" t="e">
        <f>+D2046/D2058</f>
        <v>#DIV/0!</v>
      </c>
    </row>
    <row r="2047" spans="1:5" ht="12.6" hidden="1" customHeight="1">
      <c r="A2047" s="579"/>
      <c r="B2047" s="428"/>
      <c r="C2047" s="656"/>
      <c r="D2047" s="314"/>
      <c r="E2047" s="572"/>
    </row>
    <row r="2048" spans="1:5" ht="12.6" hidden="1" customHeight="1">
      <c r="A2048" s="579" t="s">
        <v>158</v>
      </c>
      <c r="B2048" s="428" t="s">
        <v>159</v>
      </c>
      <c r="C2048" s="674" t="s">
        <v>160</v>
      </c>
      <c r="D2048" s="571">
        <f>+D2049</f>
        <v>0</v>
      </c>
      <c r="E2048" s="569" t="e">
        <f>+D2048/D2058</f>
        <v>#DIV/0!</v>
      </c>
    </row>
    <row r="2049" spans="1:5" ht="12.6" hidden="1" customHeight="1">
      <c r="A2049" s="525" t="s">
        <v>158</v>
      </c>
      <c r="B2049" s="425" t="s">
        <v>167</v>
      </c>
      <c r="C2049" s="292" t="s">
        <v>438</v>
      </c>
      <c r="D2049" s="81">
        <v>0</v>
      </c>
      <c r="E2049" s="572" t="e">
        <f>+D2049/D2058</f>
        <v>#DIV/0!</v>
      </c>
    </row>
    <row r="2050" spans="1:5" ht="10.199999999999999" hidden="1">
      <c r="A2050" s="525"/>
      <c r="B2050" s="425"/>
      <c r="C2050" s="292"/>
      <c r="D2050" s="314"/>
      <c r="E2050" s="572"/>
    </row>
    <row r="2051" spans="1:5" ht="10.199999999999999" hidden="1">
      <c r="A2051" s="525"/>
      <c r="B2051" s="425"/>
      <c r="C2051" s="292"/>
      <c r="D2051" s="314"/>
      <c r="E2051" s="572"/>
    </row>
    <row r="2052" spans="1:5" ht="10.199999999999999" hidden="1">
      <c r="A2052" s="568" t="s">
        <v>190</v>
      </c>
      <c r="B2052" s="428" t="s">
        <v>191</v>
      </c>
      <c r="C2052" s="656" t="s">
        <v>192</v>
      </c>
      <c r="D2052" s="89">
        <f>+D2054</f>
        <v>0</v>
      </c>
      <c r="E2052" s="569" t="e">
        <f>+D2052/$D$2058</f>
        <v>#DIV/0!</v>
      </c>
    </row>
    <row r="2053" spans="1:5" ht="10.199999999999999" hidden="1">
      <c r="A2053" s="579"/>
      <c r="B2053" s="428"/>
      <c r="C2053" s="674"/>
      <c r="D2053" s="89"/>
      <c r="E2053" s="572"/>
    </row>
    <row r="2054" spans="1:5" ht="10.199999999999999" hidden="1">
      <c r="A2054" s="578" t="s">
        <v>190</v>
      </c>
      <c r="B2054" s="657" t="s">
        <v>193</v>
      </c>
      <c r="C2054" s="721" t="s">
        <v>194</v>
      </c>
      <c r="D2054" s="571">
        <f>SUM(D2055:D2056)</f>
        <v>0</v>
      </c>
      <c r="E2054" s="569" t="e">
        <f>+D2054/$D$2058</f>
        <v>#DIV/0!</v>
      </c>
    </row>
    <row r="2055" spans="1:5" ht="10.199999999999999" hidden="1">
      <c r="A2055" s="577">
        <v>4</v>
      </c>
      <c r="B2055" s="425" t="s">
        <v>195</v>
      </c>
      <c r="C2055" s="588" t="s">
        <v>196</v>
      </c>
      <c r="D2055" s="81">
        <v>0</v>
      </c>
      <c r="E2055" s="572" t="e">
        <f>+D2055/$D$2058</f>
        <v>#DIV/0!</v>
      </c>
    </row>
    <row r="2056" spans="1:5" ht="10.199999999999999" hidden="1">
      <c r="A2056" s="73">
        <v>4</v>
      </c>
      <c r="B2056" s="439" t="s">
        <v>197</v>
      </c>
      <c r="C2056" s="276" t="s">
        <v>198</v>
      </c>
      <c r="D2056" s="81">
        <v>0</v>
      </c>
      <c r="E2056" s="572" t="e">
        <f>+D2056/$D$2058</f>
        <v>#DIV/0!</v>
      </c>
    </row>
    <row r="2057" spans="1:5" ht="10.199999999999999" hidden="1">
      <c r="A2057" s="577"/>
      <c r="B2057" s="425"/>
      <c r="C2057" s="588"/>
      <c r="D2057" s="722"/>
      <c r="E2057" s="572"/>
    </row>
    <row r="2058" spans="1:5" ht="18" hidden="1" customHeight="1">
      <c r="A2058" s="785" t="s">
        <v>439</v>
      </c>
      <c r="B2058" s="786"/>
      <c r="C2058" s="787"/>
      <c r="D2058" s="680">
        <f>+D2052+D2011+D2030+D2046</f>
        <v>0</v>
      </c>
      <c r="E2058" s="647" t="e">
        <f>+D2058/D2058</f>
        <v>#DIV/0!</v>
      </c>
    </row>
    <row r="2059" spans="1:5" s="68" customFormat="1" ht="12" hidden="1">
      <c r="A2059" s="67"/>
      <c r="B2059" s="356"/>
      <c r="C2059" s="494"/>
      <c r="D2059" s="314"/>
      <c r="E2059" s="383"/>
    </row>
    <row r="2060" spans="1:5" s="68" customFormat="1" ht="12" hidden="1">
      <c r="A2060" s="67"/>
      <c r="B2060" s="356"/>
      <c r="C2060" s="494"/>
      <c r="D2060" s="314"/>
      <c r="E2060" s="383"/>
    </row>
    <row r="2061" spans="1:5" s="68" customFormat="1" ht="12" hidden="1">
      <c r="A2061" s="67"/>
      <c r="B2061" s="356"/>
      <c r="C2061" s="494"/>
      <c r="D2061" s="314"/>
      <c r="E2061" s="383"/>
    </row>
    <row r="2062" spans="1:5" s="68" customFormat="1" ht="12" hidden="1">
      <c r="A2062" s="67"/>
      <c r="B2062" s="356"/>
      <c r="C2062" s="494"/>
      <c r="D2062" s="314"/>
      <c r="E2062" s="383"/>
    </row>
    <row r="2063" spans="1:5" s="68" customFormat="1" ht="10.199999999999999" hidden="1">
      <c r="A2063" s="67"/>
      <c r="B2063" s="356"/>
      <c r="C2063" s="494"/>
      <c r="D2063" s="314"/>
    </row>
    <row r="2064" spans="1:5" s="68" customFormat="1" ht="10.199999999999999" hidden="1">
      <c r="A2064" s="331"/>
      <c r="B2064" s="316" t="s">
        <v>440</v>
      </c>
      <c r="C2064" s="456" t="s">
        <v>441</v>
      </c>
      <c r="D2064" s="485" t="s">
        <v>442</v>
      </c>
      <c r="E2064" s="375" t="s">
        <v>443</v>
      </c>
    </row>
    <row r="2065" spans="1:5" s="68" customFormat="1" ht="10.199999999999999" hidden="1">
      <c r="A2065" s="331"/>
      <c r="B2065" s="356"/>
      <c r="C2065" s="323"/>
      <c r="D2065" s="97"/>
      <c r="E2065" s="719"/>
    </row>
    <row r="2066" spans="1:5" ht="10.199999999999999" hidden="1">
      <c r="A2066" s="806" t="s">
        <v>19</v>
      </c>
      <c r="B2066" s="807"/>
      <c r="C2066" s="804" t="s">
        <v>20</v>
      </c>
      <c r="D2066" s="813" t="s">
        <v>21</v>
      </c>
      <c r="E2066" s="783" t="s">
        <v>22</v>
      </c>
    </row>
    <row r="2067" spans="1:5" ht="10.199999999999999" hidden="1">
      <c r="A2067" s="808"/>
      <c r="B2067" s="809"/>
      <c r="C2067" s="805"/>
      <c r="D2067" s="814"/>
      <c r="E2067" s="784"/>
    </row>
    <row r="2068" spans="1:5" ht="10.199999999999999" hidden="1">
      <c r="A2068" s="577"/>
      <c r="B2068" s="425"/>
      <c r="C2068" s="720"/>
      <c r="D2068" s="314"/>
      <c r="E2068" s="572"/>
    </row>
    <row r="2069" spans="1:5" s="68" customFormat="1" ht="10.199999999999999" hidden="1">
      <c r="A2069" s="73" t="s">
        <v>23</v>
      </c>
      <c r="B2069" s="723" t="s">
        <v>24</v>
      </c>
      <c r="C2069" s="673" t="s">
        <v>25</v>
      </c>
      <c r="D2069" s="89">
        <f>+D2071</f>
        <v>0</v>
      </c>
      <c r="E2069" s="569" t="e">
        <f>+D2069/$D$2058</f>
        <v>#DIV/0!</v>
      </c>
    </row>
    <row r="2070" spans="1:5" s="68" customFormat="1" ht="10.199999999999999" hidden="1">
      <c r="A2070" s="73"/>
      <c r="B2070" s="657"/>
      <c r="C2070" s="721"/>
      <c r="D2070" s="571"/>
      <c r="E2070" s="572"/>
    </row>
    <row r="2071" spans="1:5" s="68" customFormat="1" ht="10.199999999999999" hidden="1">
      <c r="A2071" s="73" t="s">
        <v>26</v>
      </c>
      <c r="B2071" s="657" t="s">
        <v>27</v>
      </c>
      <c r="C2071" s="721" t="s">
        <v>28</v>
      </c>
      <c r="D2071" s="571">
        <f>SUM(D2072:D2072)</f>
        <v>0</v>
      </c>
      <c r="E2071" s="569" t="e">
        <f>+D2071/$D$2058</f>
        <v>#DIV/0!</v>
      </c>
    </row>
    <row r="2072" spans="1:5" s="68" customFormat="1" ht="10.199999999999999" hidden="1">
      <c r="A2072" s="73" t="s">
        <v>26</v>
      </c>
      <c r="B2072" s="439" t="s">
        <v>29</v>
      </c>
      <c r="C2072" s="276" t="s">
        <v>30</v>
      </c>
      <c r="D2072" s="81">
        <v>0</v>
      </c>
      <c r="E2072" s="569" t="e">
        <f>+D2072/$D$2058</f>
        <v>#DIV/0!</v>
      </c>
    </row>
    <row r="2073" spans="1:5" s="68" customFormat="1" ht="10.199999999999999" hidden="1">
      <c r="A2073" s="73"/>
      <c r="B2073" s="439"/>
      <c r="C2073" s="276"/>
      <c r="D2073" s="81"/>
      <c r="E2073" s="572"/>
    </row>
    <row r="2074" spans="1:5" s="68" customFormat="1" ht="10.199999999999999" hidden="1">
      <c r="A2074" s="73" t="s">
        <v>26</v>
      </c>
      <c r="B2074" s="657" t="s">
        <v>41</v>
      </c>
      <c r="C2074" s="721" t="s">
        <v>42</v>
      </c>
      <c r="D2074" s="571">
        <f>SUM(D2075:D2079)</f>
        <v>0</v>
      </c>
      <c r="E2074" s="569" t="e">
        <f t="shared" ref="E2074:E2079" si="22">+D2074/$D$2058</f>
        <v>#DIV/0!</v>
      </c>
    </row>
    <row r="2075" spans="1:5" s="68" customFormat="1" ht="10.199999999999999" hidden="1">
      <c r="A2075" s="73" t="s">
        <v>26</v>
      </c>
      <c r="B2075" s="439" t="s">
        <v>43</v>
      </c>
      <c r="C2075" s="276" t="s">
        <v>44</v>
      </c>
      <c r="D2075" s="81">
        <v>0</v>
      </c>
      <c r="E2075" s="569" t="e">
        <f t="shared" si="22"/>
        <v>#DIV/0!</v>
      </c>
    </row>
    <row r="2076" spans="1:5" s="68" customFormat="1" ht="10.199999999999999" hidden="1">
      <c r="A2076" s="73" t="s">
        <v>26</v>
      </c>
      <c r="B2076" s="439" t="s">
        <v>227</v>
      </c>
      <c r="C2076" s="276" t="s">
        <v>228</v>
      </c>
      <c r="D2076" s="81">
        <v>0</v>
      </c>
      <c r="E2076" s="569" t="e">
        <f t="shared" si="22"/>
        <v>#DIV/0!</v>
      </c>
    </row>
    <row r="2077" spans="1:5" s="68" customFormat="1" ht="10.199999999999999" hidden="1">
      <c r="A2077" s="73" t="s">
        <v>26</v>
      </c>
      <c r="B2077" s="439" t="s">
        <v>45</v>
      </c>
      <c r="C2077" s="276" t="s">
        <v>46</v>
      </c>
      <c r="D2077" s="81">
        <f>+(+D2071+D2076+D2078+D2079+D2075)/12</f>
        <v>0</v>
      </c>
      <c r="E2077" s="569" t="e">
        <f t="shared" si="22"/>
        <v>#DIV/0!</v>
      </c>
    </row>
    <row r="2078" spans="1:5" s="68" customFormat="1" ht="10.199999999999999" hidden="1">
      <c r="A2078" s="73" t="s">
        <v>26</v>
      </c>
      <c r="B2078" s="439" t="s">
        <v>47</v>
      </c>
      <c r="C2078" s="276" t="s">
        <v>48</v>
      </c>
      <c r="D2078" s="81">
        <v>0</v>
      </c>
      <c r="E2078" s="569" t="e">
        <f t="shared" si="22"/>
        <v>#DIV/0!</v>
      </c>
    </row>
    <row r="2079" spans="1:5" s="68" customFormat="1" ht="10.199999999999999" hidden="1">
      <c r="A2079" s="73" t="s">
        <v>26</v>
      </c>
      <c r="B2079" s="439" t="s">
        <v>342</v>
      </c>
      <c r="C2079" s="276" t="s">
        <v>343</v>
      </c>
      <c r="D2079" s="81">
        <v>0</v>
      </c>
      <c r="E2079" s="569" t="e">
        <f t="shared" si="22"/>
        <v>#DIV/0!</v>
      </c>
    </row>
    <row r="2080" spans="1:5" s="68" customFormat="1" ht="10.199999999999999" hidden="1">
      <c r="A2080" s="73"/>
      <c r="B2080" s="439"/>
      <c r="C2080" s="276"/>
      <c r="D2080" s="81"/>
      <c r="E2080" s="572"/>
    </row>
    <row r="2081" spans="1:5" s="68" customFormat="1" ht="20.399999999999999" hidden="1">
      <c r="A2081" s="73" t="s">
        <v>49</v>
      </c>
      <c r="B2081" s="657" t="s">
        <v>50</v>
      </c>
      <c r="C2081" s="721" t="s">
        <v>403</v>
      </c>
      <c r="D2081" s="571">
        <f>SUM(D2082:D2083)</f>
        <v>0</v>
      </c>
      <c r="E2081" s="569" t="e">
        <f>+D2081/$D$2058</f>
        <v>#DIV/0!</v>
      </c>
    </row>
    <row r="2082" spans="1:5" s="68" customFormat="1" ht="10.199999999999999" hidden="1">
      <c r="A2082" s="73" t="s">
        <v>49</v>
      </c>
      <c r="B2082" s="439" t="s">
        <v>52</v>
      </c>
      <c r="C2082" s="276" t="s">
        <v>262</v>
      </c>
      <c r="D2082" s="81">
        <f>+(+D2071+D2076+D2078+D2079+D2075)*9.25%</f>
        <v>0</v>
      </c>
      <c r="E2082" s="569" t="e">
        <f>+D2082/$D$2058</f>
        <v>#DIV/0!</v>
      </c>
    </row>
    <row r="2083" spans="1:5" s="68" customFormat="1" ht="10.199999999999999" hidden="1">
      <c r="A2083" s="73" t="s">
        <v>49</v>
      </c>
      <c r="B2083" s="439" t="s">
        <v>54</v>
      </c>
      <c r="C2083" s="276" t="s">
        <v>55</v>
      </c>
      <c r="D2083" s="81">
        <f>+(+D2071+D2076+D2078+D2079+D2075)*0.5%</f>
        <v>0</v>
      </c>
      <c r="E2083" s="569" t="e">
        <f>+D2083/$D$2058</f>
        <v>#DIV/0!</v>
      </c>
    </row>
    <row r="2084" spans="1:5" s="68" customFormat="1" ht="10.199999999999999" hidden="1">
      <c r="A2084" s="73"/>
      <c r="B2084" s="439"/>
      <c r="C2084" s="276"/>
      <c r="D2084" s="81"/>
      <c r="E2084" s="572"/>
    </row>
    <row r="2085" spans="1:5" s="68" customFormat="1" ht="20.399999999999999" hidden="1">
      <c r="A2085" s="73" t="s">
        <v>49</v>
      </c>
      <c r="B2085" s="657" t="s">
        <v>56</v>
      </c>
      <c r="C2085" s="721" t="s">
        <v>57</v>
      </c>
      <c r="D2085" s="571">
        <f>SUM(D2086:D2088)</f>
        <v>0</v>
      </c>
      <c r="E2085" s="569" t="e">
        <f>+D2085/$D$2058</f>
        <v>#DIV/0!</v>
      </c>
    </row>
    <row r="2086" spans="1:5" s="68" customFormat="1" ht="10.199999999999999" hidden="1">
      <c r="A2086" s="73" t="s">
        <v>49</v>
      </c>
      <c r="B2086" s="439" t="s">
        <v>58</v>
      </c>
      <c r="C2086" s="276" t="s">
        <v>59</v>
      </c>
      <c r="D2086" s="81">
        <f>+(+D2071+D2076+D2078+D2079+D2075)*5.25%</f>
        <v>0</v>
      </c>
      <c r="E2086" s="569" t="e">
        <f>+D2086/$D$2058</f>
        <v>#DIV/0!</v>
      </c>
    </row>
    <row r="2087" spans="1:5" s="68" customFormat="1" ht="10.199999999999999" hidden="1">
      <c r="A2087" s="73" t="s">
        <v>49</v>
      </c>
      <c r="B2087" s="439" t="s">
        <v>60</v>
      </c>
      <c r="C2087" s="276" t="s">
        <v>404</v>
      </c>
      <c r="D2087" s="81">
        <f>+(+D2071+D2076+D2078+D2079+D2075)*3%</f>
        <v>0</v>
      </c>
      <c r="E2087" s="569" t="e">
        <f>+D2087/$D$2058</f>
        <v>#DIV/0!</v>
      </c>
    </row>
    <row r="2088" spans="1:5" s="68" customFormat="1" ht="10.199999999999999" hidden="1">
      <c r="A2088" s="73" t="s">
        <v>49</v>
      </c>
      <c r="B2088" s="439" t="s">
        <v>62</v>
      </c>
      <c r="C2088" s="276" t="s">
        <v>63</v>
      </c>
      <c r="D2088" s="81">
        <f>+(+D2071+D2076+D2078+D2079+D2075)*1.5%</f>
        <v>0</v>
      </c>
      <c r="E2088" s="569" t="e">
        <f>+D2088/$D$2058</f>
        <v>#DIV/0!</v>
      </c>
    </row>
    <row r="2089" spans="1:5" s="68" customFormat="1" ht="10.199999999999999" hidden="1">
      <c r="A2089" s="73"/>
      <c r="B2089" s="439"/>
      <c r="C2089" s="276"/>
      <c r="D2089" s="81"/>
      <c r="E2089" s="572"/>
    </row>
    <row r="2090" spans="1:5" s="68" customFormat="1" ht="10.199999999999999" hidden="1">
      <c r="A2090" s="73"/>
      <c r="B2090" s="439"/>
      <c r="C2090" s="276"/>
      <c r="D2090" s="81"/>
      <c r="E2090" s="572"/>
    </row>
    <row r="2091" spans="1:5" s="68" customFormat="1" ht="10.199999999999999" hidden="1">
      <c r="A2091" s="73" t="s">
        <v>64</v>
      </c>
      <c r="B2091" s="723">
        <v>1</v>
      </c>
      <c r="C2091" s="673" t="s">
        <v>65</v>
      </c>
      <c r="D2091" s="89">
        <f>+D2093+D2096</f>
        <v>0</v>
      </c>
      <c r="E2091" s="569" t="e">
        <f>+D2091/D2123</f>
        <v>#DIV/0!</v>
      </c>
    </row>
    <row r="2092" spans="1:5" s="68" customFormat="1" ht="10.199999999999999" hidden="1">
      <c r="A2092" s="73"/>
      <c r="B2092" s="439"/>
      <c r="C2092" s="276"/>
      <c r="D2092" s="81"/>
      <c r="E2092" s="572"/>
    </row>
    <row r="2093" spans="1:5" s="68" customFormat="1" ht="10.199999999999999" hidden="1">
      <c r="A2093" s="73" t="s">
        <v>64</v>
      </c>
      <c r="B2093" s="657" t="s">
        <v>66</v>
      </c>
      <c r="C2093" s="721" t="s">
        <v>67</v>
      </c>
      <c r="D2093" s="571">
        <f>+D2094</f>
        <v>0</v>
      </c>
      <c r="E2093" s="569" t="e">
        <f>+D2093/D2123</f>
        <v>#DIV/0!</v>
      </c>
    </row>
    <row r="2094" spans="1:5" s="68" customFormat="1" ht="10.199999999999999" hidden="1">
      <c r="A2094" s="73" t="s">
        <v>64</v>
      </c>
      <c r="B2094" s="439" t="s">
        <v>70</v>
      </c>
      <c r="C2094" s="276" t="s">
        <v>71</v>
      </c>
      <c r="D2094" s="81">
        <v>0</v>
      </c>
      <c r="E2094" s="572" t="e">
        <f>+D2094/D2123</f>
        <v>#DIV/0!</v>
      </c>
    </row>
    <row r="2095" spans="1:5" s="68" customFormat="1" ht="10.199999999999999" hidden="1">
      <c r="A2095" s="73"/>
      <c r="B2095" s="439"/>
      <c r="C2095" s="276"/>
      <c r="D2095" s="81"/>
      <c r="E2095" s="572"/>
    </row>
    <row r="2096" spans="1:5" s="68" customFormat="1" ht="10.199999999999999" hidden="1">
      <c r="A2096" s="73" t="s">
        <v>64</v>
      </c>
      <c r="B2096" s="657" t="s">
        <v>251</v>
      </c>
      <c r="C2096" s="721" t="s">
        <v>103</v>
      </c>
      <c r="D2096" s="571">
        <f>+D2097</f>
        <v>0</v>
      </c>
      <c r="E2096" s="569" t="e">
        <f>+D2096/D2123</f>
        <v>#DIV/0!</v>
      </c>
    </row>
    <row r="2097" spans="1:5" s="68" customFormat="1" ht="10.199999999999999" hidden="1">
      <c r="A2097" s="73" t="s">
        <v>64</v>
      </c>
      <c r="B2097" s="439" t="s">
        <v>108</v>
      </c>
      <c r="C2097" s="276" t="s">
        <v>109</v>
      </c>
      <c r="D2097" s="81">
        <v>0</v>
      </c>
      <c r="E2097" s="572" t="e">
        <f>+D2097/D2123</f>
        <v>#DIV/0!</v>
      </c>
    </row>
    <row r="2098" spans="1:5" s="68" customFormat="1" ht="10.199999999999999" hidden="1">
      <c r="A2098" s="73"/>
      <c r="B2098" s="439"/>
      <c r="C2098" s="276"/>
      <c r="D2098" s="81"/>
      <c r="E2098" s="572"/>
    </row>
    <row r="2099" spans="1:5" s="68" customFormat="1" ht="10.199999999999999" hidden="1">
      <c r="A2099" s="73"/>
      <c r="B2099" s="439"/>
      <c r="C2099" s="276"/>
      <c r="D2099" s="81"/>
      <c r="E2099" s="572"/>
    </row>
    <row r="2100" spans="1:5" s="68" customFormat="1" ht="10.199999999999999" hidden="1">
      <c r="A2100" s="73" t="s">
        <v>64</v>
      </c>
      <c r="B2100" s="723">
        <v>2</v>
      </c>
      <c r="C2100" s="673" t="s">
        <v>122</v>
      </c>
      <c r="D2100" s="89">
        <f>+D2102+D2106+D2111</f>
        <v>0</v>
      </c>
      <c r="E2100" s="569" t="e">
        <f>+D2100/D2123</f>
        <v>#DIV/0!</v>
      </c>
    </row>
    <row r="2101" spans="1:5" s="68" customFormat="1" ht="10.199999999999999" hidden="1">
      <c r="A2101" s="73"/>
      <c r="B2101" s="439"/>
      <c r="C2101" s="276"/>
      <c r="D2101" s="81"/>
      <c r="E2101" s="572"/>
    </row>
    <row r="2102" spans="1:5" s="68" customFormat="1" ht="10.199999999999999" hidden="1">
      <c r="A2102" s="73" t="s">
        <v>64</v>
      </c>
      <c r="B2102" s="657" t="s">
        <v>123</v>
      </c>
      <c r="C2102" s="721" t="s">
        <v>124</v>
      </c>
      <c r="D2102" s="571">
        <f>+D2103</f>
        <v>0</v>
      </c>
      <c r="E2102" s="569" t="e">
        <f>+D2102/D2123</f>
        <v>#DIV/0!</v>
      </c>
    </row>
    <row r="2103" spans="1:5" s="68" customFormat="1" ht="10.199999999999999" hidden="1">
      <c r="A2103" s="73" t="s">
        <v>64</v>
      </c>
      <c r="B2103" s="439" t="s">
        <v>127</v>
      </c>
      <c r="C2103" s="276" t="s">
        <v>128</v>
      </c>
      <c r="D2103" s="81">
        <v>0</v>
      </c>
      <c r="E2103" s="572" t="e">
        <f>+D2103/$D$2123</f>
        <v>#DIV/0!</v>
      </c>
    </row>
    <row r="2104" spans="1:5" s="68" customFormat="1" ht="10.199999999999999" hidden="1">
      <c r="A2104" s="73" t="s">
        <v>64</v>
      </c>
      <c r="B2104" s="439" t="s">
        <v>129</v>
      </c>
      <c r="C2104" s="276" t="s">
        <v>130</v>
      </c>
      <c r="D2104" s="81">
        <v>0</v>
      </c>
      <c r="E2104" s="572" t="e">
        <f>+D2104/D2123</f>
        <v>#DIV/0!</v>
      </c>
    </row>
    <row r="2105" spans="1:5" s="68" customFormat="1" ht="10.199999999999999" hidden="1">
      <c r="A2105" s="73"/>
      <c r="B2105" s="439"/>
      <c r="C2105" s="276"/>
      <c r="D2105" s="81"/>
      <c r="E2105" s="572"/>
    </row>
    <row r="2106" spans="1:5" s="68" customFormat="1" ht="20.399999999999999" hidden="1">
      <c r="A2106" s="73" t="s">
        <v>64</v>
      </c>
      <c r="B2106" s="657" t="s">
        <v>131</v>
      </c>
      <c r="C2106" s="721" t="s">
        <v>132</v>
      </c>
      <c r="D2106" s="571">
        <f>+D2107+D2108+D2109</f>
        <v>0</v>
      </c>
      <c r="E2106" s="569" t="e">
        <f>+D2106/$D$2058</f>
        <v>#DIV/0!</v>
      </c>
    </row>
    <row r="2107" spans="1:5" s="68" customFormat="1" ht="10.199999999999999" hidden="1">
      <c r="A2107" s="73" t="s">
        <v>64</v>
      </c>
      <c r="B2107" s="439" t="s">
        <v>133</v>
      </c>
      <c r="C2107" s="276" t="s">
        <v>134</v>
      </c>
      <c r="D2107" s="81">
        <v>0</v>
      </c>
      <c r="E2107" s="569" t="e">
        <f>+D2107/$D$2058</f>
        <v>#DIV/0!</v>
      </c>
    </row>
    <row r="2108" spans="1:5" s="68" customFormat="1" ht="10.199999999999999" hidden="1">
      <c r="A2108" s="73" t="s">
        <v>64</v>
      </c>
      <c r="B2108" s="439" t="s">
        <v>135</v>
      </c>
      <c r="C2108" s="276" t="s">
        <v>136</v>
      </c>
      <c r="D2108" s="81">
        <v>0</v>
      </c>
      <c r="E2108" s="569" t="e">
        <f>+D2108/$D$2058</f>
        <v>#DIV/0!</v>
      </c>
    </row>
    <row r="2109" spans="1:5" s="68" customFormat="1" ht="10.199999999999999" hidden="1">
      <c r="A2109" s="73" t="s">
        <v>64</v>
      </c>
      <c r="B2109" s="439" t="s">
        <v>287</v>
      </c>
      <c r="C2109" s="276" t="s">
        <v>288</v>
      </c>
      <c r="D2109" s="81">
        <v>0</v>
      </c>
      <c r="E2109" s="569" t="e">
        <f>+D2109/$D$2058</f>
        <v>#DIV/0!</v>
      </c>
    </row>
    <row r="2110" spans="1:5" s="68" customFormat="1" ht="10.199999999999999" hidden="1">
      <c r="A2110" s="73"/>
      <c r="B2110" s="439"/>
      <c r="C2110" s="276"/>
      <c r="D2110" s="81"/>
      <c r="E2110" s="572"/>
    </row>
    <row r="2111" spans="1:5" s="68" customFormat="1" ht="10.199999999999999" hidden="1">
      <c r="A2111" s="73" t="s">
        <v>64</v>
      </c>
      <c r="B2111" s="657" t="s">
        <v>145</v>
      </c>
      <c r="C2111" s="721" t="s">
        <v>146</v>
      </c>
      <c r="D2111" s="571">
        <f>+D2113+D2114+D2112</f>
        <v>0</v>
      </c>
      <c r="E2111" s="569" t="e">
        <f>+D2111/$D$2058</f>
        <v>#DIV/0!</v>
      </c>
    </row>
    <row r="2112" spans="1:5" s="68" customFormat="1" ht="10.199999999999999" hidden="1">
      <c r="A2112" s="73" t="s">
        <v>64</v>
      </c>
      <c r="B2112" s="439" t="s">
        <v>151</v>
      </c>
      <c r="C2112" s="276" t="s">
        <v>152</v>
      </c>
      <c r="D2112" s="81">
        <v>0</v>
      </c>
      <c r="E2112" s="569" t="e">
        <f>+D2112/$D$2058</f>
        <v>#DIV/0!</v>
      </c>
    </row>
    <row r="2113" spans="1:6" s="68" customFormat="1" ht="10.199999999999999" hidden="1">
      <c r="A2113" s="73" t="s">
        <v>64</v>
      </c>
      <c r="B2113" s="439" t="s">
        <v>153</v>
      </c>
      <c r="C2113" s="276" t="s">
        <v>154</v>
      </c>
      <c r="D2113" s="81">
        <v>0</v>
      </c>
      <c r="E2113" s="569" t="e">
        <f>+D2113/$D$2058</f>
        <v>#DIV/0!</v>
      </c>
    </row>
    <row r="2114" spans="1:6" s="68" customFormat="1" ht="10.199999999999999" hidden="1">
      <c r="A2114" s="73" t="s">
        <v>64</v>
      </c>
      <c r="B2114" s="439" t="s">
        <v>155</v>
      </c>
      <c r="C2114" s="276" t="s">
        <v>156</v>
      </c>
      <c r="D2114" s="81">
        <v>0</v>
      </c>
      <c r="E2114" s="569" t="e">
        <f>+D2114/$D$2058</f>
        <v>#DIV/0!</v>
      </c>
    </row>
    <row r="2115" spans="1:6" s="68" customFormat="1" ht="10.199999999999999" hidden="1">
      <c r="A2115" s="73"/>
      <c r="B2115" s="439"/>
      <c r="C2115" s="276"/>
      <c r="D2115" s="81"/>
      <c r="E2115" s="569"/>
    </row>
    <row r="2116" spans="1:6" s="68" customFormat="1" ht="10.199999999999999" hidden="1">
      <c r="A2116" s="73"/>
      <c r="B2116" s="439"/>
      <c r="C2116" s="276"/>
      <c r="D2116" s="81"/>
      <c r="E2116" s="572"/>
    </row>
    <row r="2117" spans="1:6" ht="10.199999999999999" hidden="1">
      <c r="A2117" s="568" t="s">
        <v>190</v>
      </c>
      <c r="B2117" s="428" t="s">
        <v>191</v>
      </c>
      <c r="C2117" s="656" t="s">
        <v>192</v>
      </c>
      <c r="D2117" s="89">
        <f>+D2119</f>
        <v>0</v>
      </c>
      <c r="E2117" s="569" t="e">
        <f>+D2117/$D$2123</f>
        <v>#DIV/0!</v>
      </c>
    </row>
    <row r="2118" spans="1:6" ht="10.199999999999999" hidden="1">
      <c r="A2118" s="579"/>
      <c r="B2118" s="428"/>
      <c r="C2118" s="674"/>
      <c r="D2118" s="89"/>
      <c r="E2118" s="572"/>
    </row>
    <row r="2119" spans="1:6" ht="10.199999999999999" hidden="1">
      <c r="A2119" s="578" t="s">
        <v>190</v>
      </c>
      <c r="B2119" s="657" t="s">
        <v>193</v>
      </c>
      <c r="C2119" s="721" t="s">
        <v>194</v>
      </c>
      <c r="D2119" s="571">
        <f>SUM(D2120:D2121)</f>
        <v>0</v>
      </c>
      <c r="E2119" s="569" t="e">
        <f>+D2119/$D$2123</f>
        <v>#DIV/0!</v>
      </c>
    </row>
    <row r="2120" spans="1:6" ht="10.199999999999999" hidden="1">
      <c r="A2120" s="577">
        <v>4</v>
      </c>
      <c r="B2120" s="425" t="s">
        <v>195</v>
      </c>
      <c r="C2120" s="588" t="s">
        <v>196</v>
      </c>
      <c r="D2120" s="81">
        <v>0</v>
      </c>
      <c r="E2120" s="569" t="e">
        <f>+D2120/$D$2123</f>
        <v>#DIV/0!</v>
      </c>
    </row>
    <row r="2121" spans="1:6" ht="10.199999999999999" hidden="1">
      <c r="A2121" s="73">
        <v>4</v>
      </c>
      <c r="B2121" s="439" t="s">
        <v>197</v>
      </c>
      <c r="C2121" s="276" t="s">
        <v>198</v>
      </c>
      <c r="D2121" s="426">
        <v>0</v>
      </c>
      <c r="E2121" s="569" t="e">
        <f>+D2121/$D$2058</f>
        <v>#DIV/0!</v>
      </c>
    </row>
    <row r="2122" spans="1:6" ht="10.199999999999999" hidden="1">
      <c r="A2122" s="577"/>
      <c r="B2122" s="425"/>
      <c r="C2122" s="588"/>
      <c r="D2122" s="722"/>
      <c r="E2122" s="572"/>
    </row>
    <row r="2123" spans="1:6" ht="18.3" hidden="1" customHeight="1">
      <c r="A2123" s="785" t="s">
        <v>444</v>
      </c>
      <c r="B2123" s="786"/>
      <c r="C2123" s="787"/>
      <c r="D2123" s="680">
        <f>+D2100+D2062+D2069+D2091+D2117</f>
        <v>0</v>
      </c>
      <c r="E2123" s="563" t="e">
        <f>+D2123/$D$2123</f>
        <v>#DIV/0!</v>
      </c>
    </row>
    <row r="2124" spans="1:6" s="68" customFormat="1" ht="12" hidden="1">
      <c r="A2124" s="67"/>
      <c r="B2124" s="356"/>
      <c r="D2124" s="314"/>
      <c r="E2124" s="383"/>
      <c r="F2124" s="494"/>
    </row>
    <row r="2125" spans="1:6" s="68" customFormat="1" ht="10.199999999999999" hidden="1">
      <c r="A2125" s="67"/>
      <c r="B2125" s="356"/>
      <c r="C2125" s="494"/>
      <c r="D2125" s="314"/>
      <c r="F2125" s="494"/>
    </row>
    <row r="2126" spans="1:6" s="68" customFormat="1" ht="10.199999999999999" hidden="1">
      <c r="A2126" s="67"/>
      <c r="B2126" s="356"/>
      <c r="C2126" s="316" t="s">
        <v>445</v>
      </c>
      <c r="D2126" s="314"/>
      <c r="E2126" s="358">
        <f>+D1948+D2058+D2000+D2123</f>
        <v>0</v>
      </c>
      <c r="F2126" s="494"/>
    </row>
    <row r="2127" spans="1:6" ht="10.199999999999999" hidden="1">
      <c r="C2127" s="316"/>
      <c r="D2127" s="478"/>
      <c r="E2127" s="358"/>
    </row>
    <row r="2128" spans="1:6" ht="10.199999999999999" hidden="1">
      <c r="C2128" s="316"/>
      <c r="D2128" s="478"/>
      <c r="E2128" s="358"/>
    </row>
    <row r="2129" spans="1:5" ht="10.199999999999999" hidden="1">
      <c r="C2129" s="316"/>
      <c r="D2129" s="478"/>
      <c r="E2129" s="358"/>
    </row>
    <row r="2130" spans="1:5" ht="10.199999999999999" hidden="1">
      <c r="C2130" s="316"/>
      <c r="D2130" s="478"/>
      <c r="E2130" s="358"/>
    </row>
    <row r="2131" spans="1:5" ht="10.199999999999999" hidden="1">
      <c r="C2131" s="316"/>
      <c r="D2131" s="478"/>
      <c r="E2131" s="358"/>
    </row>
    <row r="2132" spans="1:5" ht="11.25" hidden="1" customHeight="1">
      <c r="B2132" s="316" t="s">
        <v>446</v>
      </c>
      <c r="C2132" s="462" t="s">
        <v>447</v>
      </c>
    </row>
    <row r="2133" spans="1:5" ht="11.1" hidden="1" customHeight="1">
      <c r="C2133" s="361"/>
      <c r="D2133" s="358"/>
    </row>
    <row r="2134" spans="1:5" ht="11.25" hidden="1" customHeight="1">
      <c r="D2134" s="358"/>
    </row>
    <row r="2135" spans="1:5" ht="10.199999999999999" hidden="1">
      <c r="B2135" s="316" t="s">
        <v>422</v>
      </c>
      <c r="C2135" s="718" t="s">
        <v>448</v>
      </c>
      <c r="D2135" s="597" t="s">
        <v>449</v>
      </c>
      <c r="E2135" s="375" t="s">
        <v>450</v>
      </c>
    </row>
    <row r="2136" spans="1:5" ht="10.199999999999999" hidden="1">
      <c r="B2136" s="356"/>
      <c r="D2136" s="97"/>
      <c r="E2136" s="719"/>
    </row>
    <row r="2137" spans="1:5" ht="10.199999999999999" hidden="1">
      <c r="A2137" s="806" t="s">
        <v>19</v>
      </c>
      <c r="B2137" s="807"/>
      <c r="C2137" s="804" t="s">
        <v>20</v>
      </c>
      <c r="D2137" s="813" t="s">
        <v>21</v>
      </c>
      <c r="E2137" s="783" t="s">
        <v>22</v>
      </c>
    </row>
    <row r="2138" spans="1:5" ht="10.199999999999999" hidden="1">
      <c r="A2138" s="808"/>
      <c r="B2138" s="809"/>
      <c r="C2138" s="805"/>
      <c r="D2138" s="814"/>
      <c r="E2138" s="784"/>
    </row>
    <row r="2139" spans="1:5" ht="10.199999999999999" hidden="1">
      <c r="A2139" s="670"/>
      <c r="B2139" s="671"/>
      <c r="C2139" s="672"/>
      <c r="D2139" s="724"/>
      <c r="E2139" s="567"/>
    </row>
    <row r="2140" spans="1:5" ht="10.199999999999999" hidden="1">
      <c r="A2140" s="73" t="s">
        <v>23</v>
      </c>
      <c r="B2140" s="723" t="s">
        <v>24</v>
      </c>
      <c r="C2140" s="673" t="s">
        <v>25</v>
      </c>
      <c r="D2140" s="89">
        <f>+D2142</f>
        <v>0</v>
      </c>
      <c r="E2140" s="569" t="e">
        <f>+D2140/D2157</f>
        <v>#DIV/0!</v>
      </c>
    </row>
    <row r="2141" spans="1:5" ht="10.199999999999999" hidden="1">
      <c r="A2141" s="73"/>
      <c r="B2141" s="657"/>
      <c r="C2141" s="721"/>
      <c r="D2141" s="571"/>
      <c r="E2141" s="572"/>
    </row>
    <row r="2142" spans="1:5" ht="10.199999999999999" hidden="1">
      <c r="A2142" s="73" t="s">
        <v>26</v>
      </c>
      <c r="B2142" s="657" t="s">
        <v>41</v>
      </c>
      <c r="C2142" s="721" t="s">
        <v>42</v>
      </c>
      <c r="D2142" s="571">
        <f>SUM(D2143:D2144)</f>
        <v>0</v>
      </c>
      <c r="E2142" s="569" t="e">
        <f>+D2142/D2157</f>
        <v>#DIV/0!</v>
      </c>
    </row>
    <row r="2143" spans="1:5" ht="10.199999999999999" hidden="1">
      <c r="A2143" s="73" t="s">
        <v>26</v>
      </c>
      <c r="B2143" s="439" t="s">
        <v>43</v>
      </c>
      <c r="C2143" s="276" t="s">
        <v>44</v>
      </c>
      <c r="D2143" s="81"/>
      <c r="E2143" s="572" t="e">
        <f>+D2143/D2157</f>
        <v>#DIV/0!</v>
      </c>
    </row>
    <row r="2144" spans="1:5" ht="10.199999999999999" hidden="1">
      <c r="A2144" s="73" t="s">
        <v>26</v>
      </c>
      <c r="B2144" s="439" t="s">
        <v>47</v>
      </c>
      <c r="C2144" s="276" t="s">
        <v>48</v>
      </c>
      <c r="D2144" s="81"/>
      <c r="E2144" s="572" t="e">
        <f>+D2144/D2157</f>
        <v>#DIV/0!</v>
      </c>
    </row>
    <row r="2145" spans="1:5" ht="10.199999999999999" hidden="1">
      <c r="A2145" s="579"/>
      <c r="B2145" s="428"/>
      <c r="C2145" s="668"/>
      <c r="D2145" s="744"/>
      <c r="E2145" s="572"/>
    </row>
    <row r="2146" spans="1:5" ht="10.199999999999999" hidden="1">
      <c r="A2146" s="579"/>
      <c r="B2146" s="428"/>
      <c r="C2146" s="668"/>
      <c r="D2146" s="744"/>
      <c r="E2146" s="572"/>
    </row>
    <row r="2147" spans="1:5" ht="10.199999999999999" hidden="1">
      <c r="A2147" s="568" t="s">
        <v>64</v>
      </c>
      <c r="B2147" s="428">
        <v>2</v>
      </c>
      <c r="C2147" s="656" t="s">
        <v>122</v>
      </c>
      <c r="D2147" s="744">
        <f>+D2149</f>
        <v>0</v>
      </c>
      <c r="E2147" s="569" t="e">
        <f>+D2147/D2157</f>
        <v>#DIV/0!</v>
      </c>
    </row>
    <row r="2148" spans="1:5" ht="10.199999999999999" hidden="1">
      <c r="A2148" s="579"/>
      <c r="B2148" s="428"/>
      <c r="C2148" s="668"/>
      <c r="D2148" s="744"/>
      <c r="E2148" s="572"/>
    </row>
    <row r="2149" spans="1:5" ht="20.399999999999999" hidden="1">
      <c r="A2149" s="578" t="s">
        <v>64</v>
      </c>
      <c r="B2149" s="657">
        <v>2.0299999999999998</v>
      </c>
      <c r="C2149" s="721" t="s">
        <v>132</v>
      </c>
      <c r="D2149" s="571">
        <f>+D2150</f>
        <v>0</v>
      </c>
      <c r="E2149" s="569" t="e">
        <f>+D2149/D2157</f>
        <v>#DIV/0!</v>
      </c>
    </row>
    <row r="2150" spans="1:5" ht="10.199999999999999" hidden="1">
      <c r="A2150" s="745" t="s">
        <v>64</v>
      </c>
      <c r="B2150" s="746" t="s">
        <v>240</v>
      </c>
      <c r="C2150" s="747" t="s">
        <v>241</v>
      </c>
      <c r="D2150" s="81">
        <v>0</v>
      </c>
      <c r="E2150" s="572" t="e">
        <f>+D2150/D2157</f>
        <v>#DIV/0!</v>
      </c>
    </row>
    <row r="2151" spans="1:5" ht="10.199999999999999" hidden="1">
      <c r="A2151" s="579"/>
      <c r="B2151" s="428"/>
      <c r="C2151" s="668"/>
      <c r="D2151" s="744"/>
      <c r="E2151" s="572"/>
    </row>
    <row r="2152" spans="1:5" ht="10.199999999999999" hidden="1">
      <c r="A2152" s="568">
        <v>0</v>
      </c>
      <c r="B2152" s="428" t="s">
        <v>451</v>
      </c>
      <c r="C2152" s="656" t="s">
        <v>452</v>
      </c>
      <c r="D2152" s="89">
        <f>+D2154</f>
        <v>0</v>
      </c>
      <c r="E2152" s="569" t="e">
        <f>+D2152/$D$2157</f>
        <v>#DIV/0!</v>
      </c>
    </row>
    <row r="2153" spans="1:5" ht="10.199999999999999" hidden="1">
      <c r="A2153" s="73"/>
      <c r="B2153" s="439"/>
      <c r="C2153" s="276"/>
      <c r="D2153" s="426"/>
      <c r="E2153" s="569"/>
    </row>
    <row r="2154" spans="1:5" ht="10.199999999999999" hidden="1">
      <c r="A2154" s="578" t="s">
        <v>158</v>
      </c>
      <c r="B2154" s="657" t="s">
        <v>159</v>
      </c>
      <c r="C2154" s="721" t="s">
        <v>160</v>
      </c>
      <c r="D2154" s="571">
        <f>SUM(D2155:D2155)</f>
        <v>0</v>
      </c>
      <c r="E2154" s="569" t="e">
        <f>+D2154/$D$2157</f>
        <v>#DIV/0!</v>
      </c>
    </row>
    <row r="2155" spans="1:5" ht="10.199999999999999" hidden="1">
      <c r="A2155" s="73" t="s">
        <v>158</v>
      </c>
      <c r="B2155" s="439" t="s">
        <v>372</v>
      </c>
      <c r="C2155" s="276" t="s">
        <v>373</v>
      </c>
      <c r="D2155" s="81">
        <v>0</v>
      </c>
      <c r="E2155" s="572" t="e">
        <f>+D2155/$D$2157</f>
        <v>#DIV/0!</v>
      </c>
    </row>
    <row r="2156" spans="1:5" ht="11.25" hidden="1" customHeight="1">
      <c r="A2156" s="577"/>
      <c r="B2156" s="425"/>
      <c r="C2156" s="588"/>
      <c r="D2156" s="722"/>
      <c r="E2156" s="572"/>
    </row>
    <row r="2157" spans="1:5" ht="18" hidden="1" customHeight="1">
      <c r="A2157" s="785" t="s">
        <v>453</v>
      </c>
      <c r="B2157" s="786"/>
      <c r="C2157" s="787"/>
      <c r="D2157" s="680">
        <f>+D2152+D2147+D2140</f>
        <v>0</v>
      </c>
      <c r="E2157" s="647" t="e">
        <f>+D2157/D2157</f>
        <v>#DIV/0!</v>
      </c>
    </row>
    <row r="2158" spans="1:5" ht="11.25" hidden="1" customHeight="1">
      <c r="A2158" s="357"/>
      <c r="B2158" s="357"/>
      <c r="C2158" s="357"/>
      <c r="D2158" s="597"/>
      <c r="E2158" s="339"/>
    </row>
    <row r="2159" spans="1:5" ht="11.25" hidden="1" customHeight="1">
      <c r="A2159" s="357"/>
      <c r="B2159" s="357"/>
      <c r="C2159" s="357"/>
      <c r="D2159" s="597"/>
      <c r="E2159" s="339"/>
    </row>
    <row r="2160" spans="1:5" ht="11.25" hidden="1" customHeight="1">
      <c r="A2160" s="357"/>
      <c r="B2160" s="357"/>
      <c r="C2160" s="357"/>
      <c r="D2160" s="597"/>
      <c r="E2160" s="339"/>
    </row>
    <row r="2161" spans="1:5" ht="11.25" hidden="1" customHeight="1">
      <c r="A2161" s="357"/>
      <c r="B2161" s="357"/>
      <c r="C2161" s="357"/>
      <c r="D2161" s="597"/>
      <c r="E2161" s="339"/>
    </row>
    <row r="2162" spans="1:5" ht="11.25" hidden="1" customHeight="1"/>
    <row r="2163" spans="1:5" ht="10.199999999999999" hidden="1">
      <c r="B2163" s="316" t="s">
        <v>410</v>
      </c>
      <c r="C2163" s="488" t="s">
        <v>454</v>
      </c>
      <c r="D2163" s="485" t="s">
        <v>455</v>
      </c>
      <c r="E2163" s="375" t="s">
        <v>456</v>
      </c>
    </row>
    <row r="2164" spans="1:5" ht="11.25" hidden="1" customHeight="1">
      <c r="B2164" s="356"/>
      <c r="D2164" s="97"/>
      <c r="E2164" s="719"/>
    </row>
    <row r="2165" spans="1:5" ht="11.25" hidden="1" customHeight="1">
      <c r="A2165" s="806" t="s">
        <v>19</v>
      </c>
      <c r="B2165" s="807"/>
      <c r="C2165" s="804" t="s">
        <v>20</v>
      </c>
      <c r="D2165" s="813" t="s">
        <v>21</v>
      </c>
      <c r="E2165" s="783" t="s">
        <v>22</v>
      </c>
    </row>
    <row r="2166" spans="1:5" ht="11.25" hidden="1" customHeight="1">
      <c r="A2166" s="808"/>
      <c r="B2166" s="809"/>
      <c r="C2166" s="805"/>
      <c r="D2166" s="814"/>
      <c r="E2166" s="784"/>
    </row>
    <row r="2167" spans="1:5" ht="11.25" hidden="1" customHeight="1">
      <c r="A2167" s="670"/>
      <c r="B2167" s="671"/>
      <c r="C2167" s="672"/>
      <c r="D2167" s="724"/>
      <c r="E2167" s="567"/>
    </row>
    <row r="2168" spans="1:5" ht="11.25" hidden="1" customHeight="1">
      <c r="A2168" s="568" t="s">
        <v>23</v>
      </c>
      <c r="B2168" s="289" t="s">
        <v>24</v>
      </c>
      <c r="C2168" s="656" t="s">
        <v>25</v>
      </c>
      <c r="D2168" s="89">
        <f>+D2170+D2173+D2178+D2182</f>
        <v>0</v>
      </c>
      <c r="E2168" s="569" t="e">
        <f>+D2168/$D$2210</f>
        <v>#DIV/0!</v>
      </c>
    </row>
    <row r="2169" spans="1:5" ht="11.25" hidden="1" customHeight="1">
      <c r="A2169" s="568"/>
      <c r="B2169" s="289"/>
      <c r="C2169" s="674"/>
      <c r="D2169" s="89"/>
      <c r="E2169" s="569"/>
    </row>
    <row r="2170" spans="1:5" ht="11.25" hidden="1" customHeight="1">
      <c r="A2170" s="570" t="s">
        <v>26</v>
      </c>
      <c r="B2170" s="299" t="s">
        <v>27</v>
      </c>
      <c r="C2170" s="534" t="s">
        <v>28</v>
      </c>
      <c r="D2170" s="571">
        <f>SUM(D2171:D2171)</f>
        <v>0</v>
      </c>
      <c r="E2170" s="569" t="e">
        <f>+D2170/$D$2210</f>
        <v>#DIV/0!</v>
      </c>
    </row>
    <row r="2171" spans="1:5" ht="11.25" hidden="1" customHeight="1">
      <c r="A2171" s="530" t="s">
        <v>26</v>
      </c>
      <c r="B2171" s="90" t="s">
        <v>29</v>
      </c>
      <c r="C2171" s="531" t="s">
        <v>30</v>
      </c>
      <c r="D2171" s="81">
        <v>0</v>
      </c>
      <c r="E2171" s="572" t="e">
        <f>+D2171/$D$2210</f>
        <v>#DIV/0!</v>
      </c>
    </row>
    <row r="2172" spans="1:5" ht="11.25" hidden="1" customHeight="1">
      <c r="A2172" s="530"/>
      <c r="B2172" s="90"/>
      <c r="C2172" s="531"/>
      <c r="D2172" s="81"/>
      <c r="E2172" s="572"/>
    </row>
    <row r="2173" spans="1:5" ht="11.25" hidden="1" customHeight="1">
      <c r="A2173" s="570" t="s">
        <v>26</v>
      </c>
      <c r="B2173" s="299" t="s">
        <v>41</v>
      </c>
      <c r="C2173" s="534" t="s">
        <v>42</v>
      </c>
      <c r="D2173" s="571">
        <f>SUM(D2174:D2176)</f>
        <v>0</v>
      </c>
      <c r="E2173" s="569" t="e">
        <f>+D2173/$D$2210</f>
        <v>#DIV/0!</v>
      </c>
    </row>
    <row r="2174" spans="1:5" ht="11.1" hidden="1" customHeight="1">
      <c r="A2174" s="530" t="s">
        <v>26</v>
      </c>
      <c r="B2174" s="90" t="s">
        <v>43</v>
      </c>
      <c r="C2174" s="323" t="s">
        <v>44</v>
      </c>
      <c r="D2174" s="81">
        <v>0</v>
      </c>
      <c r="E2174" s="572" t="e">
        <f>+D2174/$D$2210</f>
        <v>#DIV/0!</v>
      </c>
    </row>
    <row r="2175" spans="1:5" ht="11.25" hidden="1" customHeight="1">
      <c r="A2175" s="530" t="s">
        <v>26</v>
      </c>
      <c r="B2175" s="90" t="s">
        <v>45</v>
      </c>
      <c r="C2175" s="531" t="s">
        <v>46</v>
      </c>
      <c r="D2175" s="81">
        <v>0</v>
      </c>
      <c r="E2175" s="572" t="e">
        <f>+D2175/$D$2210</f>
        <v>#DIV/0!</v>
      </c>
    </row>
    <row r="2176" spans="1:5" ht="11.25" hidden="1" customHeight="1">
      <c r="A2176" s="530" t="s">
        <v>26</v>
      </c>
      <c r="B2176" s="90" t="s">
        <v>47</v>
      </c>
      <c r="C2176" s="531" t="s">
        <v>48</v>
      </c>
      <c r="D2176" s="81">
        <v>0</v>
      </c>
      <c r="E2176" s="572" t="e">
        <f>+D2176/$D$2210</f>
        <v>#DIV/0!</v>
      </c>
    </row>
    <row r="2177" spans="1:11" ht="11.25" hidden="1" customHeight="1">
      <c r="A2177" s="530"/>
      <c r="B2177" s="90"/>
      <c r="C2177" s="531"/>
      <c r="D2177" s="81"/>
      <c r="E2177" s="572"/>
      <c r="I2177" s="389"/>
      <c r="J2177" s="389"/>
      <c r="K2177" s="389"/>
    </row>
    <row r="2178" spans="1:11" ht="20.399999999999999" hidden="1">
      <c r="A2178" s="533" t="s">
        <v>49</v>
      </c>
      <c r="B2178" s="574" t="s">
        <v>50</v>
      </c>
      <c r="C2178" s="658" t="s">
        <v>51</v>
      </c>
      <c r="D2178" s="571">
        <f>SUM(D2179:D2180)</f>
        <v>0</v>
      </c>
      <c r="E2178" s="569" t="e">
        <f>+D2178/$D$2210</f>
        <v>#DIV/0!</v>
      </c>
      <c r="I2178" s="389"/>
      <c r="J2178" s="389"/>
      <c r="K2178" s="389"/>
    </row>
    <row r="2179" spans="1:11" ht="20.399999999999999" hidden="1">
      <c r="A2179" s="284" t="s">
        <v>49</v>
      </c>
      <c r="B2179" s="282" t="s">
        <v>52</v>
      </c>
      <c r="C2179" s="292" t="s">
        <v>53</v>
      </c>
      <c r="D2179" s="81">
        <v>0</v>
      </c>
      <c r="E2179" s="572" t="e">
        <f>+D2179/$D$2210</f>
        <v>#DIV/0!</v>
      </c>
      <c r="I2179" s="389"/>
      <c r="J2179" s="389"/>
      <c r="K2179" s="389"/>
    </row>
    <row r="2180" spans="1:11" ht="10.199999999999999" hidden="1">
      <c r="A2180" s="284" t="s">
        <v>49</v>
      </c>
      <c r="B2180" s="282" t="s">
        <v>54</v>
      </c>
      <c r="C2180" s="292" t="s">
        <v>55</v>
      </c>
      <c r="D2180" s="81">
        <v>0</v>
      </c>
      <c r="E2180" s="572" t="e">
        <f>+D2180/$D$2210</f>
        <v>#DIV/0!</v>
      </c>
      <c r="I2180" s="389"/>
      <c r="J2180" s="389"/>
      <c r="K2180" s="389"/>
    </row>
    <row r="2181" spans="1:11" ht="11.25" hidden="1" customHeight="1">
      <c r="A2181" s="293"/>
      <c r="B2181" s="282"/>
      <c r="C2181" s="588"/>
      <c r="D2181" s="81"/>
      <c r="E2181" s="572"/>
      <c r="I2181" s="389"/>
      <c r="J2181" s="389"/>
      <c r="K2181" s="389"/>
    </row>
    <row r="2182" spans="1:11" ht="20.399999999999999" hidden="1">
      <c r="A2182" s="533" t="s">
        <v>49</v>
      </c>
      <c r="B2182" s="574" t="s">
        <v>56</v>
      </c>
      <c r="C2182" s="658" t="s">
        <v>57</v>
      </c>
      <c r="D2182" s="571">
        <f>SUM(D2183:D2185)</f>
        <v>0</v>
      </c>
      <c r="E2182" s="569" t="e">
        <f>+D2182/$D$2210</f>
        <v>#DIV/0!</v>
      </c>
      <c r="I2182" s="389"/>
      <c r="J2182" s="389"/>
      <c r="K2182" s="389"/>
    </row>
    <row r="2183" spans="1:11" ht="20.399999999999999" hidden="1">
      <c r="A2183" s="284" t="s">
        <v>49</v>
      </c>
      <c r="B2183" s="282" t="s">
        <v>58</v>
      </c>
      <c r="C2183" s="292" t="s">
        <v>59</v>
      </c>
      <c r="D2183" s="81">
        <v>0</v>
      </c>
      <c r="E2183" s="572" t="e">
        <f>+D2183/$D$2210</f>
        <v>#DIV/0!</v>
      </c>
      <c r="I2183" s="736"/>
    </row>
    <row r="2184" spans="1:11" ht="20.399999999999999" hidden="1">
      <c r="A2184" s="525" t="s">
        <v>49</v>
      </c>
      <c r="B2184" s="425" t="s">
        <v>60</v>
      </c>
      <c r="C2184" s="292" t="s">
        <v>61</v>
      </c>
      <c r="D2184" s="81">
        <v>0</v>
      </c>
      <c r="E2184" s="572" t="e">
        <f>+D2184/$D$2210</f>
        <v>#DIV/0!</v>
      </c>
    </row>
    <row r="2185" spans="1:11" ht="11.25" hidden="1" customHeight="1">
      <c r="A2185" s="525" t="s">
        <v>49</v>
      </c>
      <c r="B2185" s="425" t="s">
        <v>62</v>
      </c>
      <c r="C2185" s="292" t="s">
        <v>63</v>
      </c>
      <c r="D2185" s="81">
        <v>0</v>
      </c>
      <c r="E2185" s="572" t="e">
        <f>+D2185/$D$2210</f>
        <v>#DIV/0!</v>
      </c>
    </row>
    <row r="2186" spans="1:11" ht="11.25" hidden="1" customHeight="1">
      <c r="A2186" s="577"/>
      <c r="B2186" s="425"/>
      <c r="C2186" s="588"/>
      <c r="D2186" s="314"/>
      <c r="E2186" s="572"/>
    </row>
    <row r="2187" spans="1:11" ht="11.25" hidden="1" customHeight="1">
      <c r="A2187" s="577"/>
      <c r="B2187" s="425"/>
      <c r="C2187" s="588"/>
      <c r="D2187" s="314"/>
      <c r="E2187" s="572"/>
    </row>
    <row r="2188" spans="1:11" ht="11.25" hidden="1" customHeight="1">
      <c r="A2188" s="568" t="s">
        <v>64</v>
      </c>
      <c r="B2188" s="428">
        <v>2</v>
      </c>
      <c r="C2188" s="656" t="s">
        <v>122</v>
      </c>
      <c r="D2188" s="89">
        <f>+D2193+D2198+D2201+D2190</f>
        <v>0</v>
      </c>
      <c r="E2188" s="569" t="e">
        <f>+D2188/$D$2210</f>
        <v>#DIV/0!</v>
      </c>
    </row>
    <row r="2189" spans="1:11" ht="11.25" hidden="1" customHeight="1">
      <c r="A2189" s="579"/>
      <c r="B2189" s="428"/>
      <c r="C2189" s="674"/>
      <c r="D2189" s="89"/>
      <c r="E2189" s="572"/>
    </row>
    <row r="2190" spans="1:11" ht="11.25" hidden="1" customHeight="1">
      <c r="A2190" s="570" t="s">
        <v>64</v>
      </c>
      <c r="B2190" s="299">
        <v>2.0099999999999998</v>
      </c>
      <c r="C2190" s="328" t="s">
        <v>124</v>
      </c>
      <c r="D2190" s="571">
        <f>+D2191</f>
        <v>0</v>
      </c>
      <c r="E2190" s="569" t="e">
        <f>+D2190/$D$2210</f>
        <v>#DIV/0!</v>
      </c>
    </row>
    <row r="2191" spans="1:11" ht="11.25" hidden="1" customHeight="1">
      <c r="A2191" s="530" t="s">
        <v>64</v>
      </c>
      <c r="B2191" s="90" t="s">
        <v>125</v>
      </c>
      <c r="C2191" s="323" t="s">
        <v>217</v>
      </c>
      <c r="D2191" s="81">
        <v>0</v>
      </c>
      <c r="E2191" s="572" t="e">
        <f>+D2191/$D$2210</f>
        <v>#DIV/0!</v>
      </c>
    </row>
    <row r="2192" spans="1:11" ht="11.25" hidden="1" customHeight="1">
      <c r="A2192" s="579"/>
      <c r="B2192" s="428"/>
      <c r="C2192" s="674"/>
      <c r="D2192" s="89"/>
      <c r="E2192" s="572"/>
    </row>
    <row r="2193" spans="1:5" ht="21.6" hidden="1" customHeight="1">
      <c r="A2193" s="578" t="s">
        <v>64</v>
      </c>
      <c r="B2193" s="657">
        <v>2.0299999999999998</v>
      </c>
      <c r="C2193" s="721" t="s">
        <v>132</v>
      </c>
      <c r="D2193" s="571">
        <f>SUM(D2194:D2196)</f>
        <v>0</v>
      </c>
      <c r="E2193" s="569" t="e">
        <f>+D2193/$D$2210</f>
        <v>#DIV/0!</v>
      </c>
    </row>
    <row r="2194" spans="1:5" ht="11.25" hidden="1" customHeight="1">
      <c r="A2194" s="73" t="s">
        <v>64</v>
      </c>
      <c r="B2194" s="439" t="s">
        <v>133</v>
      </c>
      <c r="C2194" s="276" t="s">
        <v>134</v>
      </c>
      <c r="D2194" s="81">
        <v>0</v>
      </c>
      <c r="E2194" s="572" t="e">
        <f>+D2194/$D$2210</f>
        <v>#DIV/0!</v>
      </c>
    </row>
    <row r="2195" spans="1:5" ht="11.25" hidden="1" customHeight="1">
      <c r="A2195" s="73" t="s">
        <v>64</v>
      </c>
      <c r="B2195" s="439" t="s">
        <v>287</v>
      </c>
      <c r="C2195" s="276" t="s">
        <v>288</v>
      </c>
      <c r="D2195" s="426">
        <v>0</v>
      </c>
      <c r="E2195" s="572" t="e">
        <f>+D2195/$D$2210</f>
        <v>#DIV/0!</v>
      </c>
    </row>
    <row r="2196" spans="1:5" ht="11.25" hidden="1" customHeight="1">
      <c r="A2196" s="73" t="s">
        <v>64</v>
      </c>
      <c r="B2196" s="439" t="s">
        <v>240</v>
      </c>
      <c r="C2196" s="276" t="s">
        <v>241</v>
      </c>
      <c r="D2196" s="426">
        <v>0</v>
      </c>
      <c r="E2196" s="572" t="e">
        <f>+D2196/$D$2210</f>
        <v>#DIV/0!</v>
      </c>
    </row>
    <row r="2197" spans="1:5" ht="11.25" hidden="1" customHeight="1">
      <c r="A2197" s="578"/>
      <c r="B2197" s="657"/>
      <c r="C2197" s="721"/>
      <c r="D2197" s="426"/>
      <c r="E2197" s="572"/>
    </row>
    <row r="2198" spans="1:5" ht="11.25" hidden="1" customHeight="1">
      <c r="A2198" s="578" t="s">
        <v>64</v>
      </c>
      <c r="B2198" s="657" t="s">
        <v>139</v>
      </c>
      <c r="C2198" s="721" t="s">
        <v>140</v>
      </c>
      <c r="D2198" s="571">
        <f>+D2199</f>
        <v>0</v>
      </c>
      <c r="E2198" s="569" t="e">
        <f>+D2198/D2210</f>
        <v>#DIV/0!</v>
      </c>
    </row>
    <row r="2199" spans="1:5" ht="11.25" hidden="1" customHeight="1">
      <c r="A2199" s="73" t="s">
        <v>64</v>
      </c>
      <c r="B2199" s="439" t="s">
        <v>141</v>
      </c>
      <c r="C2199" s="276" t="s">
        <v>142</v>
      </c>
      <c r="D2199" s="426">
        <v>0</v>
      </c>
      <c r="E2199" s="572" t="e">
        <f>+D2199/D2210</f>
        <v>#DIV/0!</v>
      </c>
    </row>
    <row r="2200" spans="1:5" ht="11.25" hidden="1" customHeight="1">
      <c r="A2200" s="73"/>
      <c r="B2200" s="439"/>
      <c r="C2200" s="276"/>
      <c r="D2200" s="426"/>
      <c r="E2200" s="572"/>
    </row>
    <row r="2201" spans="1:5" ht="11.25" hidden="1" customHeight="1">
      <c r="A2201" s="578" t="s">
        <v>64</v>
      </c>
      <c r="B2201" s="657" t="s">
        <v>145</v>
      </c>
      <c r="C2201" s="721" t="s">
        <v>146</v>
      </c>
      <c r="D2201" s="571">
        <f>+D2202</f>
        <v>0</v>
      </c>
      <c r="E2201" s="569" t="e">
        <f>+D2201/D2210</f>
        <v>#DIV/0!</v>
      </c>
    </row>
    <row r="2202" spans="1:5" ht="11.25" hidden="1" customHeight="1">
      <c r="A2202" s="73" t="s">
        <v>64</v>
      </c>
      <c r="B2202" s="439" t="s">
        <v>155</v>
      </c>
      <c r="C2202" s="276" t="s">
        <v>156</v>
      </c>
      <c r="D2202" s="426">
        <v>0</v>
      </c>
      <c r="E2202" s="572" t="e">
        <f>+D2202/D2210</f>
        <v>#DIV/0!</v>
      </c>
    </row>
    <row r="2203" spans="1:5" ht="11.25" hidden="1" customHeight="1">
      <c r="A2203" s="73"/>
      <c r="B2203" s="439"/>
      <c r="C2203" s="276"/>
      <c r="D2203" s="426"/>
      <c r="E2203" s="572"/>
    </row>
    <row r="2204" spans="1:5" ht="11.25" hidden="1" customHeight="1">
      <c r="A2204" s="73"/>
      <c r="B2204" s="439"/>
      <c r="C2204" s="276"/>
      <c r="D2204" s="426"/>
      <c r="E2204" s="572"/>
    </row>
    <row r="2205" spans="1:5" ht="11.25" hidden="1" customHeight="1">
      <c r="A2205" s="568"/>
      <c r="B2205" s="428" t="s">
        <v>191</v>
      </c>
      <c r="C2205" s="656" t="s">
        <v>192</v>
      </c>
      <c r="D2205" s="89">
        <f>+D2207</f>
        <v>0</v>
      </c>
      <c r="E2205" s="569" t="e">
        <f>+D2205/$D$2210</f>
        <v>#DIV/0!</v>
      </c>
    </row>
    <row r="2206" spans="1:5" ht="11.25" hidden="1" customHeight="1">
      <c r="A2206" s="577"/>
      <c r="B2206" s="425"/>
      <c r="C2206" s="588"/>
      <c r="D2206" s="81"/>
      <c r="E2206" s="572"/>
    </row>
    <row r="2207" spans="1:5" ht="11.25" hidden="1" customHeight="1">
      <c r="A2207" s="592">
        <v>4</v>
      </c>
      <c r="B2207" s="573" t="s">
        <v>193</v>
      </c>
      <c r="C2207" s="534" t="s">
        <v>194</v>
      </c>
      <c r="D2207" s="571">
        <f>+D2209+D2208</f>
        <v>0</v>
      </c>
      <c r="E2207" s="569" t="e">
        <f>+D2207/$D$2210</f>
        <v>#DIV/0!</v>
      </c>
    </row>
    <row r="2208" spans="1:5" ht="11.25" hidden="1" customHeight="1">
      <c r="A2208" s="577">
        <v>4</v>
      </c>
      <c r="B2208" s="425" t="s">
        <v>195</v>
      </c>
      <c r="C2208" s="588" t="s">
        <v>196</v>
      </c>
      <c r="D2208" s="81">
        <v>0</v>
      </c>
      <c r="E2208" s="572" t="e">
        <f>+D2208/$D$2210</f>
        <v>#DIV/0!</v>
      </c>
    </row>
    <row r="2209" spans="1:5" ht="11.1" hidden="1" customHeight="1">
      <c r="A2209" s="577"/>
      <c r="B2209" s="425"/>
      <c r="C2209" s="588"/>
      <c r="D2209" s="722"/>
      <c r="E2209" s="572"/>
    </row>
    <row r="2210" spans="1:5" ht="18" hidden="1" customHeight="1">
      <c r="A2210" s="785" t="s">
        <v>822</v>
      </c>
      <c r="B2210" s="786"/>
      <c r="C2210" s="787"/>
      <c r="D2210" s="680">
        <f>+D2188+D2168+D2205</f>
        <v>0</v>
      </c>
      <c r="E2210" s="647" t="e">
        <f>+D2210/D2210</f>
        <v>#DIV/0!</v>
      </c>
    </row>
    <row r="2211" spans="1:5" ht="11.1" hidden="1" customHeight="1"/>
    <row r="2212" spans="1:5" ht="11.25" hidden="1" customHeight="1">
      <c r="B2212" s="316"/>
      <c r="C2212" s="325"/>
      <c r="D2212" s="358"/>
      <c r="E2212" s="339"/>
    </row>
    <row r="2213" spans="1:5" ht="11.25" hidden="1" customHeight="1">
      <c r="B2213" s="316"/>
      <c r="C2213" s="325"/>
      <c r="D2213" s="358"/>
      <c r="E2213" s="339"/>
    </row>
    <row r="2214" spans="1:5" ht="11.25" hidden="1" customHeight="1">
      <c r="B2214" s="316"/>
      <c r="C2214" s="325"/>
      <c r="D2214" s="358"/>
      <c r="E2214" s="339"/>
    </row>
    <row r="2215" spans="1:5" ht="11.25" hidden="1" customHeight="1">
      <c r="B2215" s="316"/>
      <c r="C2215" s="325"/>
      <c r="D2215" s="358"/>
      <c r="E2215" s="339"/>
    </row>
    <row r="2216" spans="1:5" ht="20.399999999999999" hidden="1">
      <c r="B2216" s="316" t="s">
        <v>820</v>
      </c>
      <c r="C2216" s="488" t="s">
        <v>816</v>
      </c>
      <c r="D2216" s="485" t="s">
        <v>817</v>
      </c>
      <c r="E2216" s="375" t="s">
        <v>818</v>
      </c>
    </row>
    <row r="2217" spans="1:5" ht="11.25" hidden="1" customHeight="1">
      <c r="B2217" s="356"/>
      <c r="D2217" s="97"/>
      <c r="E2217" s="719"/>
    </row>
    <row r="2218" spans="1:5" ht="11.25" hidden="1" customHeight="1">
      <c r="A2218" s="806" t="s">
        <v>19</v>
      </c>
      <c r="B2218" s="807"/>
      <c r="C2218" s="804" t="s">
        <v>20</v>
      </c>
      <c r="D2218" s="813" t="s">
        <v>21</v>
      </c>
      <c r="E2218" s="783" t="s">
        <v>22</v>
      </c>
    </row>
    <row r="2219" spans="1:5" ht="11.25" hidden="1" customHeight="1">
      <c r="A2219" s="808"/>
      <c r="B2219" s="809"/>
      <c r="C2219" s="805"/>
      <c r="D2219" s="814"/>
      <c r="E2219" s="784"/>
    </row>
    <row r="2220" spans="1:5" ht="11.25" hidden="1" customHeight="1">
      <c r="A2220" s="670"/>
      <c r="B2220" s="671"/>
      <c r="C2220" s="672"/>
      <c r="D2220" s="724"/>
      <c r="E2220" s="567"/>
    </row>
    <row r="2221" spans="1:5" ht="11.25" hidden="1" customHeight="1">
      <c r="A2221" s="568" t="s">
        <v>64</v>
      </c>
      <c r="B2221" s="428" t="s">
        <v>205</v>
      </c>
      <c r="C2221" s="656" t="s">
        <v>65</v>
      </c>
      <c r="D2221" s="89">
        <f>+D2223</f>
        <v>0</v>
      </c>
      <c r="E2221" s="569" t="e">
        <f>+D2221/$D$2226</f>
        <v>#DIV/0!</v>
      </c>
    </row>
    <row r="2222" spans="1:5" ht="11.25" hidden="1" customHeight="1">
      <c r="A2222" s="73"/>
      <c r="B2222" s="439"/>
      <c r="C2222" s="276"/>
      <c r="D2222" s="426"/>
      <c r="E2222" s="569"/>
    </row>
    <row r="2223" spans="1:5" ht="11.25" hidden="1" customHeight="1">
      <c r="A2223" s="578" t="s">
        <v>64</v>
      </c>
      <c r="B2223" s="657">
        <v>1.04</v>
      </c>
      <c r="C2223" s="721" t="s">
        <v>90</v>
      </c>
      <c r="D2223" s="571">
        <f>SUM(D2224:D2224)</f>
        <v>0</v>
      </c>
      <c r="E2223" s="569" t="e">
        <f>+D2223/$D$2226</f>
        <v>#DIV/0!</v>
      </c>
    </row>
    <row r="2224" spans="1:5" ht="11.25" hidden="1" customHeight="1">
      <c r="A2224" s="73" t="s">
        <v>64</v>
      </c>
      <c r="B2224" s="439" t="s">
        <v>207</v>
      </c>
      <c r="C2224" s="276" t="s">
        <v>216</v>
      </c>
      <c r="D2224" s="81">
        <v>0</v>
      </c>
      <c r="E2224" s="572" t="e">
        <f t="shared" ref="E2224" si="23">+D2224/$D$2226</f>
        <v>#DIV/0!</v>
      </c>
    </row>
    <row r="2225" spans="1:7" ht="11.25" hidden="1" customHeight="1">
      <c r="A2225" s="577"/>
      <c r="B2225" s="425"/>
      <c r="C2225" s="588"/>
      <c r="D2225" s="722"/>
      <c r="E2225" s="572"/>
    </row>
    <row r="2226" spans="1:7" ht="11.25" hidden="1" customHeight="1">
      <c r="A2226" s="785" t="s">
        <v>821</v>
      </c>
      <c r="B2226" s="786"/>
      <c r="C2226" s="787"/>
      <c r="D2226" s="680">
        <f>+D2204+D2184+D2221</f>
        <v>0</v>
      </c>
      <c r="E2226" s="647" t="e">
        <f>+D2226/D2226</f>
        <v>#DIV/0!</v>
      </c>
    </row>
    <row r="2227" spans="1:7" ht="11.25" hidden="1" customHeight="1">
      <c r="B2227" s="316"/>
      <c r="C2227" s="325"/>
      <c r="D2227" s="358"/>
      <c r="E2227" s="339"/>
    </row>
    <row r="2228" spans="1:7" ht="11.25" hidden="1" customHeight="1">
      <c r="B2228" s="316"/>
      <c r="C2228" s="325"/>
      <c r="D2228" s="358"/>
      <c r="E2228" s="339"/>
    </row>
    <row r="2229" spans="1:7" ht="11.25" hidden="1" customHeight="1">
      <c r="B2229" s="316"/>
      <c r="C2229" s="325"/>
      <c r="D2229" s="358"/>
      <c r="E2229" s="339"/>
    </row>
    <row r="2230" spans="1:7" ht="11.25" hidden="1" customHeight="1">
      <c r="C2230" s="316" t="s">
        <v>457</v>
      </c>
      <c r="D2230" s="478"/>
      <c r="E2230" s="358">
        <f>+D2157+D2210+D2226</f>
        <v>0</v>
      </c>
    </row>
    <row r="2231" spans="1:7" ht="11.25" hidden="1" customHeight="1">
      <c r="C2231" s="498"/>
      <c r="D2231" s="358"/>
    </row>
    <row r="2232" spans="1:7" ht="11.25" hidden="1" customHeight="1">
      <c r="C2232" s="498"/>
      <c r="D2232" s="358"/>
    </row>
    <row r="2233" spans="1:7" ht="11.25" hidden="1" customHeight="1">
      <c r="C2233" s="498"/>
      <c r="D2233" s="358"/>
    </row>
    <row r="2234" spans="1:7" ht="11.25" hidden="1" customHeight="1">
      <c r="C2234" s="498"/>
      <c r="D2234" s="358"/>
    </row>
    <row r="2235" spans="1:7" ht="11.25" hidden="1" customHeight="1">
      <c r="C2235" s="498"/>
      <c r="D2235" s="358"/>
      <c r="G2235" s="323"/>
    </row>
    <row r="2236" spans="1:7" ht="11.25" customHeight="1">
      <c r="A2236" s="67"/>
      <c r="B2236" s="316" t="s">
        <v>458</v>
      </c>
      <c r="C2236" s="462" t="s">
        <v>459</v>
      </c>
      <c r="E2236" s="68"/>
      <c r="G2236" s="323"/>
    </row>
    <row r="2237" spans="1:7" ht="11.25" customHeight="1">
      <c r="A2237" s="67"/>
      <c r="B2237" s="316"/>
      <c r="C2237" s="462"/>
      <c r="E2237" s="68"/>
      <c r="G2237" s="323"/>
    </row>
    <row r="2238" spans="1:7" ht="11.25" customHeight="1">
      <c r="C2238" s="498"/>
      <c r="D2238" s="358"/>
      <c r="G2238" s="323"/>
    </row>
    <row r="2239" spans="1:7" ht="11.25" customHeight="1">
      <c r="A2239" s="67"/>
      <c r="B2239" s="316" t="s">
        <v>422</v>
      </c>
      <c r="C2239" s="456" t="s">
        <v>460</v>
      </c>
      <c r="D2239" s="485" t="s">
        <v>461</v>
      </c>
      <c r="E2239" s="468"/>
      <c r="G2239" s="323"/>
    </row>
    <row r="2240" spans="1:7" ht="11.25" customHeight="1">
      <c r="A2240" s="67"/>
      <c r="B2240" s="374"/>
      <c r="C2240" s="488"/>
      <c r="D2240" s="497"/>
      <c r="E2240" s="468"/>
      <c r="G2240" s="323"/>
    </row>
    <row r="2241" spans="1:7" ht="11.25" customHeight="1">
      <c r="A2241" s="806" t="s">
        <v>19</v>
      </c>
      <c r="B2241" s="807"/>
      <c r="C2241" s="804" t="s">
        <v>20</v>
      </c>
      <c r="D2241" s="813" t="s">
        <v>21</v>
      </c>
      <c r="E2241" s="783" t="s">
        <v>22</v>
      </c>
      <c r="G2241" s="323"/>
    </row>
    <row r="2242" spans="1:7" ht="11.25" customHeight="1">
      <c r="A2242" s="808"/>
      <c r="B2242" s="809"/>
      <c r="C2242" s="805"/>
      <c r="D2242" s="814"/>
      <c r="E2242" s="784"/>
      <c r="G2242" s="323"/>
    </row>
    <row r="2243" spans="1:7" ht="11.25" customHeight="1">
      <c r="A2243" s="564"/>
      <c r="B2243" s="725"/>
      <c r="C2243" s="393"/>
      <c r="D2243" s="566"/>
      <c r="E2243" s="667"/>
      <c r="G2243" s="323"/>
    </row>
    <row r="2244" spans="1:7" ht="11.25" hidden="1" customHeight="1">
      <c r="A2244" s="568" t="s">
        <v>23</v>
      </c>
      <c r="B2244" s="289" t="s">
        <v>24</v>
      </c>
      <c r="C2244" s="656" t="s">
        <v>25</v>
      </c>
      <c r="D2244" s="89">
        <f>+D2246+D2249+D2254+D2258</f>
        <v>0</v>
      </c>
      <c r="E2244" s="569">
        <f>+D2244/$D$2287</f>
        <v>0</v>
      </c>
      <c r="G2244" s="323"/>
    </row>
    <row r="2245" spans="1:7" ht="11.25" hidden="1" customHeight="1">
      <c r="A2245" s="568"/>
      <c r="B2245" s="289"/>
      <c r="C2245" s="674"/>
      <c r="D2245" s="89"/>
      <c r="E2245" s="569"/>
      <c r="G2245" s="323"/>
    </row>
    <row r="2246" spans="1:7" ht="11.25" hidden="1" customHeight="1">
      <c r="A2246" s="570" t="s">
        <v>26</v>
      </c>
      <c r="B2246" s="299" t="s">
        <v>27</v>
      </c>
      <c r="C2246" s="534" t="s">
        <v>28</v>
      </c>
      <c r="D2246" s="571">
        <f>SUM(D2247:D2247)</f>
        <v>0</v>
      </c>
      <c r="E2246" s="569">
        <f>+D2246/$D$2287</f>
        <v>0</v>
      </c>
      <c r="G2246" s="323"/>
    </row>
    <row r="2247" spans="1:7" ht="11.25" hidden="1" customHeight="1">
      <c r="A2247" s="530" t="s">
        <v>26</v>
      </c>
      <c r="B2247" s="90" t="s">
        <v>29</v>
      </c>
      <c r="C2247" s="531" t="s">
        <v>30</v>
      </c>
      <c r="D2247" s="81">
        <f>D2292</f>
        <v>0</v>
      </c>
      <c r="E2247" s="572">
        <f>+D2247/$D$2287</f>
        <v>0</v>
      </c>
      <c r="G2247" s="323"/>
    </row>
    <row r="2248" spans="1:7" ht="11.25" hidden="1" customHeight="1">
      <c r="A2248" s="530"/>
      <c r="B2248" s="90"/>
      <c r="C2248" s="531"/>
      <c r="D2248" s="81"/>
      <c r="E2248" s="572"/>
      <c r="G2248" s="323"/>
    </row>
    <row r="2249" spans="1:7" ht="11.25" hidden="1" customHeight="1">
      <c r="A2249" s="570" t="s">
        <v>26</v>
      </c>
      <c r="B2249" s="299" t="s">
        <v>41</v>
      </c>
      <c r="C2249" s="534" t="s">
        <v>42</v>
      </c>
      <c r="D2249" s="571">
        <f>SUM(D2250:D2252)</f>
        <v>0</v>
      </c>
      <c r="E2249" s="569">
        <f>+D2249/$D$2287</f>
        <v>0</v>
      </c>
      <c r="G2249" s="323"/>
    </row>
    <row r="2250" spans="1:7" ht="11.25" hidden="1" customHeight="1">
      <c r="A2250" s="530" t="s">
        <v>26</v>
      </c>
      <c r="B2250" s="90" t="s">
        <v>43</v>
      </c>
      <c r="C2250" s="323" t="s">
        <v>44</v>
      </c>
      <c r="D2250" s="81">
        <v>0</v>
      </c>
      <c r="E2250" s="572">
        <f>+D2250/$D$2287</f>
        <v>0</v>
      </c>
      <c r="G2250" s="323"/>
    </row>
    <row r="2251" spans="1:7" ht="11.25" hidden="1" customHeight="1">
      <c r="A2251" s="530" t="s">
        <v>26</v>
      </c>
      <c r="B2251" s="90" t="s">
        <v>45</v>
      </c>
      <c r="C2251" s="531" t="s">
        <v>46</v>
      </c>
      <c r="D2251" s="81">
        <f>D2294</f>
        <v>0</v>
      </c>
      <c r="E2251" s="572">
        <f>+D2251/$D$2287</f>
        <v>0</v>
      </c>
      <c r="G2251" s="323"/>
    </row>
    <row r="2252" spans="1:7" ht="11.25" hidden="1" customHeight="1">
      <c r="A2252" s="530" t="s">
        <v>49</v>
      </c>
      <c r="B2252" s="90" t="s">
        <v>47</v>
      </c>
      <c r="C2252" s="531" t="s">
        <v>48</v>
      </c>
      <c r="D2252" s="81">
        <f>D2295</f>
        <v>0</v>
      </c>
      <c r="E2252" s="572">
        <f>+D2252/$D$2287</f>
        <v>0</v>
      </c>
      <c r="G2252" s="323"/>
    </row>
    <row r="2253" spans="1:7" ht="11.25" hidden="1" customHeight="1">
      <c r="A2253" s="530"/>
      <c r="B2253" s="90"/>
      <c r="C2253" s="531"/>
      <c r="D2253" s="81"/>
      <c r="E2253" s="572"/>
      <c r="G2253" s="323"/>
    </row>
    <row r="2254" spans="1:7" ht="20.399999999999999" hidden="1">
      <c r="A2254" s="533" t="s">
        <v>49</v>
      </c>
      <c r="B2254" s="574" t="s">
        <v>50</v>
      </c>
      <c r="C2254" s="658" t="s">
        <v>51</v>
      </c>
      <c r="D2254" s="571">
        <f>SUM(D2255:D2256)</f>
        <v>0</v>
      </c>
      <c r="E2254" s="569">
        <f>+D2254/$D$2287</f>
        <v>0</v>
      </c>
      <c r="G2254" s="323"/>
    </row>
    <row r="2255" spans="1:7" ht="20.399999999999999" hidden="1">
      <c r="A2255" s="284" t="s">
        <v>49</v>
      </c>
      <c r="B2255" s="282" t="s">
        <v>52</v>
      </c>
      <c r="C2255" s="292" t="s">
        <v>53</v>
      </c>
      <c r="D2255" s="81">
        <f>D2296</f>
        <v>0</v>
      </c>
      <c r="E2255" s="572">
        <f>+D2255/$D$2287</f>
        <v>0</v>
      </c>
      <c r="G2255" s="323"/>
    </row>
    <row r="2256" spans="1:7" ht="11.25" hidden="1" customHeight="1">
      <c r="A2256" s="284" t="s">
        <v>49</v>
      </c>
      <c r="B2256" s="282" t="s">
        <v>54</v>
      </c>
      <c r="C2256" s="292" t="s">
        <v>55</v>
      </c>
      <c r="D2256" s="81">
        <f>D2297</f>
        <v>0</v>
      </c>
      <c r="E2256" s="572">
        <f>+D2256/$D$2287</f>
        <v>0</v>
      </c>
      <c r="G2256" s="323"/>
    </row>
    <row r="2257" spans="1:7" ht="11.25" hidden="1" customHeight="1">
      <c r="A2257" s="293"/>
      <c r="B2257" s="282"/>
      <c r="C2257" s="588"/>
      <c r="D2257" s="81"/>
      <c r="E2257" s="572"/>
      <c r="G2257" s="323"/>
    </row>
    <row r="2258" spans="1:7" ht="20.399999999999999" hidden="1">
      <c r="A2258" s="533" t="s">
        <v>49</v>
      </c>
      <c r="B2258" s="574" t="s">
        <v>56</v>
      </c>
      <c r="C2258" s="658" t="s">
        <v>57</v>
      </c>
      <c r="D2258" s="571">
        <f>SUM(D2259:D2261)</f>
        <v>0</v>
      </c>
      <c r="E2258" s="569">
        <f>+D2258/$D$2287</f>
        <v>0</v>
      </c>
      <c r="G2258" s="323"/>
    </row>
    <row r="2259" spans="1:7" ht="20.399999999999999" hidden="1">
      <c r="A2259" s="284" t="s">
        <v>49</v>
      </c>
      <c r="B2259" s="282" t="s">
        <v>58</v>
      </c>
      <c r="C2259" s="292" t="s">
        <v>59</v>
      </c>
      <c r="D2259" s="81">
        <f>D2298</f>
        <v>0</v>
      </c>
      <c r="E2259" s="572">
        <f>+D2259/$D$2287</f>
        <v>0</v>
      </c>
      <c r="G2259" s="323"/>
    </row>
    <row r="2260" spans="1:7" ht="20.399999999999999" hidden="1">
      <c r="A2260" s="525" t="s">
        <v>49</v>
      </c>
      <c r="B2260" s="425" t="s">
        <v>60</v>
      </c>
      <c r="C2260" s="292" t="s">
        <v>61</v>
      </c>
      <c r="D2260" s="81">
        <f>D2299</f>
        <v>0</v>
      </c>
      <c r="E2260" s="572">
        <f>+D2260/$D$2287</f>
        <v>0</v>
      </c>
      <c r="G2260" s="323"/>
    </row>
    <row r="2261" spans="1:7" ht="11.25" hidden="1" customHeight="1">
      <c r="A2261" s="525" t="s">
        <v>49</v>
      </c>
      <c r="B2261" s="425" t="s">
        <v>62</v>
      </c>
      <c r="C2261" s="292" t="s">
        <v>63</v>
      </c>
      <c r="D2261" s="81">
        <f>D2300</f>
        <v>0</v>
      </c>
      <c r="E2261" s="572">
        <f>+D2261/$D$2287</f>
        <v>0</v>
      </c>
      <c r="G2261" s="323"/>
    </row>
    <row r="2262" spans="1:7" ht="11.25" hidden="1" customHeight="1">
      <c r="A2262" s="293"/>
      <c r="B2262" s="726"/>
      <c r="C2262" s="86"/>
      <c r="D2262" s="652"/>
      <c r="E2262" s="651"/>
      <c r="G2262" s="323"/>
    </row>
    <row r="2263" spans="1:7" ht="11.25" hidden="1" customHeight="1">
      <c r="A2263" s="293"/>
      <c r="B2263" s="726"/>
      <c r="C2263" s="86"/>
      <c r="D2263" s="652"/>
      <c r="E2263" s="651"/>
      <c r="G2263" s="323"/>
    </row>
    <row r="2264" spans="1:7" ht="11.25" hidden="1" customHeight="1">
      <c r="A2264" s="568" t="s">
        <v>64</v>
      </c>
      <c r="B2264" s="689">
        <v>1</v>
      </c>
      <c r="C2264" s="727" t="s">
        <v>462</v>
      </c>
      <c r="D2264" s="89">
        <f>+D2269+D2266</f>
        <v>0</v>
      </c>
      <c r="E2264" s="569">
        <f>+D2264/$D$2287</f>
        <v>0</v>
      </c>
      <c r="G2264" s="323"/>
    </row>
    <row r="2265" spans="1:7" ht="11.25" hidden="1" customHeight="1">
      <c r="A2265" s="568"/>
      <c r="B2265" s="289"/>
      <c r="C2265" s="728"/>
      <c r="D2265" s="81"/>
      <c r="E2265" s="569"/>
      <c r="G2265" s="323"/>
    </row>
    <row r="2266" spans="1:7" ht="11.25" hidden="1" customHeight="1">
      <c r="A2266" s="533" t="s">
        <v>64</v>
      </c>
      <c r="B2266" s="574">
        <v>1.03</v>
      </c>
      <c r="C2266" s="729" t="s">
        <v>78</v>
      </c>
      <c r="D2266" s="730">
        <f>+D2267</f>
        <v>0</v>
      </c>
      <c r="E2266" s="569">
        <f>+D2266/$D$2287</f>
        <v>0</v>
      </c>
      <c r="G2266" s="323"/>
    </row>
    <row r="2267" spans="1:7" ht="11.25" hidden="1" customHeight="1">
      <c r="A2267" s="80" t="s">
        <v>64</v>
      </c>
      <c r="B2267" s="90" t="s">
        <v>79</v>
      </c>
      <c r="C2267" s="731" t="s">
        <v>80</v>
      </c>
      <c r="D2267" s="81">
        <f>+D2309</f>
        <v>0</v>
      </c>
      <c r="E2267" s="572">
        <f>+D2267/$D$2287</f>
        <v>0</v>
      </c>
      <c r="G2267" s="323"/>
    </row>
    <row r="2268" spans="1:7" ht="11.25" hidden="1" customHeight="1">
      <c r="A2268" s="568"/>
      <c r="B2268" s="289"/>
      <c r="C2268" s="728"/>
      <c r="D2268" s="81"/>
      <c r="E2268" s="81"/>
      <c r="G2268" s="323"/>
    </row>
    <row r="2269" spans="1:7" ht="11.25" hidden="1" customHeight="1">
      <c r="A2269" s="533" t="s">
        <v>64</v>
      </c>
      <c r="B2269" s="574" t="s">
        <v>89</v>
      </c>
      <c r="C2269" s="729" t="s">
        <v>90</v>
      </c>
      <c r="D2269" s="730">
        <f>SUM(D2270:D2271)</f>
        <v>0</v>
      </c>
      <c r="E2269" s="569">
        <f>+D2269/$D$2287</f>
        <v>0</v>
      </c>
      <c r="G2269" s="323"/>
    </row>
    <row r="2270" spans="1:7" ht="11.25" hidden="1" customHeight="1">
      <c r="A2270" s="80" t="s">
        <v>64</v>
      </c>
      <c r="B2270" s="90" t="s">
        <v>207</v>
      </c>
      <c r="C2270" s="731" t="s">
        <v>216</v>
      </c>
      <c r="D2270" s="81">
        <v>0</v>
      </c>
      <c r="E2270" s="572">
        <f>+D2270/$D$2287</f>
        <v>0</v>
      </c>
      <c r="G2270" s="323"/>
    </row>
    <row r="2271" spans="1:7" ht="11.25" hidden="1" customHeight="1">
      <c r="A2271" s="293" t="s">
        <v>64</v>
      </c>
      <c r="B2271" s="282" t="s">
        <v>97</v>
      </c>
      <c r="C2271" s="535" t="s">
        <v>98</v>
      </c>
      <c r="D2271" s="426">
        <f>+D2312</f>
        <v>0</v>
      </c>
      <c r="E2271" s="572">
        <f>+D2271/$D$2287</f>
        <v>0</v>
      </c>
      <c r="G2271" s="323"/>
    </row>
    <row r="2272" spans="1:7" ht="11.25" hidden="1" customHeight="1">
      <c r="A2272" s="293"/>
      <c r="B2272" s="282"/>
      <c r="C2272" s="535"/>
      <c r="D2272" s="81"/>
      <c r="E2272" s="572"/>
      <c r="G2272" s="323"/>
    </row>
    <row r="2273" spans="1:7" ht="11.25" customHeight="1">
      <c r="A2273" s="673" t="s">
        <v>64</v>
      </c>
      <c r="B2273" s="673">
        <v>2</v>
      </c>
      <c r="C2273" s="727" t="s">
        <v>122</v>
      </c>
      <c r="D2273" s="89">
        <f>+D2275+D2278</f>
        <v>-500000</v>
      </c>
      <c r="E2273" s="569">
        <f>+D2273/$D$2287</f>
        <v>1</v>
      </c>
      <c r="G2273" s="323"/>
    </row>
    <row r="2274" spans="1:7" ht="11.25" customHeight="1">
      <c r="A2274" s="673"/>
      <c r="B2274" s="673"/>
      <c r="C2274" s="535"/>
      <c r="D2274" s="81"/>
      <c r="E2274" s="572"/>
      <c r="G2274" s="323"/>
    </row>
    <row r="2275" spans="1:7" ht="11.25" hidden="1" customHeight="1">
      <c r="A2275" s="568" t="s">
        <v>64</v>
      </c>
      <c r="B2275" s="289">
        <v>2.0099999999999998</v>
      </c>
      <c r="C2275" s="658" t="s">
        <v>124</v>
      </c>
      <c r="D2275" s="730">
        <f>+D2276</f>
        <v>0</v>
      </c>
      <c r="E2275" s="569">
        <f>+D2275/$D$2287</f>
        <v>0</v>
      </c>
      <c r="G2275" s="323"/>
    </row>
    <row r="2276" spans="1:7" ht="11.25" hidden="1" customHeight="1">
      <c r="A2276" s="293" t="s">
        <v>64</v>
      </c>
      <c r="B2276" s="282" t="s">
        <v>127</v>
      </c>
      <c r="C2276" s="535" t="s">
        <v>128</v>
      </c>
      <c r="D2276" s="81">
        <f>+D2302</f>
        <v>0</v>
      </c>
      <c r="E2276" s="572">
        <f>+D2276/$D$2287</f>
        <v>0</v>
      </c>
      <c r="G2276" s="323"/>
    </row>
    <row r="2277" spans="1:7" ht="11.25" hidden="1" customHeight="1">
      <c r="A2277" s="293"/>
      <c r="B2277" s="282"/>
      <c r="C2277" s="535"/>
      <c r="D2277" s="81"/>
      <c r="E2277" s="572"/>
      <c r="G2277" s="323"/>
    </row>
    <row r="2278" spans="1:7" ht="11.25" customHeight="1">
      <c r="A2278" s="568" t="s">
        <v>64</v>
      </c>
      <c r="B2278" s="289">
        <v>2.04</v>
      </c>
      <c r="C2278" s="658" t="s">
        <v>220</v>
      </c>
      <c r="D2278" s="730">
        <f>+D2279</f>
        <v>-500000</v>
      </c>
      <c r="E2278" s="569">
        <f>+D2278/$D$2287</f>
        <v>1</v>
      </c>
      <c r="G2278" s="323"/>
    </row>
    <row r="2279" spans="1:7" ht="11.25" customHeight="1">
      <c r="A2279" s="293" t="s">
        <v>64</v>
      </c>
      <c r="B2279" s="282" t="s">
        <v>141</v>
      </c>
      <c r="C2279" s="535" t="s">
        <v>142</v>
      </c>
      <c r="D2279" s="81">
        <f>+D2303</f>
        <v>-500000</v>
      </c>
      <c r="E2279" s="572">
        <f t="shared" ref="E2279" si="24">+D2279/$D$2287</f>
        <v>1</v>
      </c>
      <c r="G2279" s="323"/>
    </row>
    <row r="2280" spans="1:7" ht="11.25" customHeight="1">
      <c r="A2280" s="293"/>
      <c r="B2280" s="282"/>
      <c r="C2280" s="535"/>
      <c r="D2280" s="81"/>
      <c r="E2280" s="426"/>
      <c r="G2280" s="323"/>
    </row>
    <row r="2281" spans="1:7" ht="11.25" hidden="1" customHeight="1">
      <c r="A2281" s="293"/>
      <c r="B2281" s="282"/>
      <c r="C2281" s="535"/>
      <c r="D2281" s="81"/>
      <c r="E2281" s="426"/>
      <c r="G2281" s="323"/>
    </row>
    <row r="2282" spans="1:7" ht="11.25" hidden="1" customHeight="1">
      <c r="A2282" s="673">
        <v>2</v>
      </c>
      <c r="B2282" s="673">
        <v>5</v>
      </c>
      <c r="C2282" s="727" t="s">
        <v>157</v>
      </c>
      <c r="D2282" s="89">
        <f>+D2284</f>
        <v>0</v>
      </c>
      <c r="E2282" s="569">
        <f>+D2282/$D$2287</f>
        <v>0</v>
      </c>
      <c r="G2282" s="323"/>
    </row>
    <row r="2283" spans="1:7" ht="11.25" hidden="1" customHeight="1">
      <c r="A2283" s="673"/>
      <c r="B2283" s="673"/>
      <c r="C2283" s="535"/>
      <c r="D2283" s="81"/>
      <c r="E2283" s="426"/>
      <c r="G2283" s="323"/>
    </row>
    <row r="2284" spans="1:7" ht="11.25" hidden="1" customHeight="1">
      <c r="A2284" s="568"/>
      <c r="B2284" s="289" t="s">
        <v>171</v>
      </c>
      <c r="C2284" s="658" t="s">
        <v>172</v>
      </c>
      <c r="D2284" s="730">
        <f>+D2285</f>
        <v>0</v>
      </c>
      <c r="E2284" s="569">
        <f>+D2284/$D$2287</f>
        <v>0</v>
      </c>
      <c r="G2284" s="323"/>
    </row>
    <row r="2285" spans="1:7" ht="11.25" hidden="1" customHeight="1">
      <c r="A2285" s="293" t="s">
        <v>181</v>
      </c>
      <c r="B2285" s="282" t="s">
        <v>182</v>
      </c>
      <c r="C2285" s="535" t="s">
        <v>183</v>
      </c>
      <c r="D2285" s="81">
        <v>0</v>
      </c>
      <c r="E2285" s="572">
        <f>+D2285/$D$2287</f>
        <v>0</v>
      </c>
      <c r="G2285" s="323"/>
    </row>
    <row r="2286" spans="1:7" ht="11.25" customHeight="1">
      <c r="A2286" s="94"/>
      <c r="B2286" s="732"/>
      <c r="C2286" s="732"/>
      <c r="D2286" s="306"/>
      <c r="E2286" s="443"/>
      <c r="G2286" s="323"/>
    </row>
    <row r="2287" spans="1:7" ht="18" customHeight="1">
      <c r="A2287" s="785" t="s">
        <v>463</v>
      </c>
      <c r="B2287" s="786"/>
      <c r="C2287" s="787"/>
      <c r="D2287" s="680">
        <f>+D2264+D2282+D2244+D2273</f>
        <v>-500000</v>
      </c>
      <c r="E2287" s="647">
        <f>+D2287/D2287</f>
        <v>1</v>
      </c>
    </row>
    <row r="2288" spans="1:7" ht="11.25" customHeight="1">
      <c r="A2288" s="357"/>
      <c r="B2288" s="357"/>
      <c r="C2288" s="357"/>
      <c r="D2288" s="597"/>
      <c r="E2288" s="733"/>
      <c r="G2288" s="323"/>
    </row>
    <row r="2289" spans="1:7" ht="11.25" customHeight="1">
      <c r="A2289" s="357"/>
      <c r="B2289" s="357"/>
      <c r="C2289" s="357"/>
      <c r="D2289" s="597"/>
      <c r="E2289" s="733"/>
      <c r="G2289" s="323"/>
    </row>
    <row r="2290" spans="1:7" ht="11.25" customHeight="1">
      <c r="A2290" s="357"/>
      <c r="B2290" s="316"/>
      <c r="C2290" s="393" t="s">
        <v>464</v>
      </c>
      <c r="D2290" s="375" t="s">
        <v>465</v>
      </c>
      <c r="E2290" s="733"/>
      <c r="G2290" s="323"/>
    </row>
    <row r="2291" spans="1:7" ht="11.25" customHeight="1">
      <c r="A2291" s="357"/>
      <c r="B2291" s="411"/>
      <c r="C2291" s="412"/>
      <c r="D2291" s="413"/>
      <c r="E2291" s="733"/>
      <c r="G2291" s="323"/>
    </row>
    <row r="2292" spans="1:7" ht="11.25" hidden="1" customHeight="1">
      <c r="A2292" s="357"/>
      <c r="B2292" s="734" t="s">
        <v>29</v>
      </c>
      <c r="C2292" s="323" t="s">
        <v>30</v>
      </c>
      <c r="D2292" s="402">
        <v>0</v>
      </c>
      <c r="E2292" s="733"/>
      <c r="G2292" s="323"/>
    </row>
    <row r="2293" spans="1:7" ht="11.25" hidden="1" customHeight="1">
      <c r="A2293" s="357"/>
      <c r="B2293" s="401" t="s">
        <v>43</v>
      </c>
      <c r="C2293" s="341" t="s">
        <v>44</v>
      </c>
      <c r="D2293" s="402">
        <v>0</v>
      </c>
      <c r="E2293" s="733"/>
      <c r="G2293" s="323"/>
    </row>
    <row r="2294" spans="1:7" ht="10.199999999999999" hidden="1">
      <c r="A2294" s="357"/>
      <c r="B2294" s="401" t="s">
        <v>45</v>
      </c>
      <c r="C2294" s="341" t="s">
        <v>46</v>
      </c>
      <c r="D2294" s="402"/>
      <c r="E2294" s="733"/>
      <c r="G2294" s="323"/>
    </row>
    <row r="2295" spans="1:7" ht="10.199999999999999" hidden="1">
      <c r="A2295" s="357"/>
      <c r="B2295" s="401" t="s">
        <v>47</v>
      </c>
      <c r="C2295" s="341" t="s">
        <v>48</v>
      </c>
      <c r="D2295" s="402"/>
      <c r="E2295" s="733"/>
    </row>
    <row r="2296" spans="1:7" ht="20.399999999999999" hidden="1">
      <c r="A2296" s="357"/>
      <c r="B2296" s="401" t="s">
        <v>52</v>
      </c>
      <c r="C2296" s="341" t="s">
        <v>262</v>
      </c>
      <c r="D2296" s="402"/>
      <c r="E2296" s="733"/>
      <c r="G2296" s="323"/>
    </row>
    <row r="2297" spans="1:7" ht="10.199999999999999" hidden="1">
      <c r="A2297" s="357"/>
      <c r="B2297" s="401" t="s">
        <v>54</v>
      </c>
      <c r="C2297" s="341" t="s">
        <v>55</v>
      </c>
      <c r="D2297" s="402"/>
      <c r="E2297" s="733"/>
      <c r="G2297" s="323"/>
    </row>
    <row r="2298" spans="1:7" ht="20.399999999999999" hidden="1">
      <c r="A2298" s="357"/>
      <c r="B2298" s="401" t="s">
        <v>58</v>
      </c>
      <c r="C2298" s="341" t="s">
        <v>59</v>
      </c>
      <c r="D2298" s="402"/>
      <c r="E2298" s="733"/>
      <c r="G2298" s="323"/>
    </row>
    <row r="2299" spans="1:7" ht="20.399999999999999" hidden="1">
      <c r="A2299" s="357"/>
      <c r="B2299" s="401" t="s">
        <v>60</v>
      </c>
      <c r="C2299" s="341" t="s">
        <v>263</v>
      </c>
      <c r="D2299" s="402"/>
      <c r="E2299" s="733"/>
      <c r="G2299" s="323"/>
    </row>
    <row r="2300" spans="1:7" ht="11.25" hidden="1" customHeight="1">
      <c r="A2300" s="357"/>
      <c r="B2300" s="401" t="s">
        <v>62</v>
      </c>
      <c r="C2300" s="341" t="s">
        <v>63</v>
      </c>
      <c r="D2300" s="400"/>
      <c r="E2300" s="733"/>
      <c r="G2300" s="323"/>
    </row>
    <row r="2301" spans="1:7" ht="11.25" hidden="1" customHeight="1">
      <c r="A2301" s="357"/>
      <c r="B2301" s="401" t="s">
        <v>466</v>
      </c>
      <c r="C2301" s="341" t="s">
        <v>467</v>
      </c>
      <c r="D2301" s="400">
        <v>0</v>
      </c>
      <c r="E2301" s="733"/>
      <c r="G2301" s="323"/>
    </row>
    <row r="2302" spans="1:7" ht="11.25" hidden="1" customHeight="1">
      <c r="A2302" s="357"/>
      <c r="B2302" s="401" t="s">
        <v>127</v>
      </c>
      <c r="C2302" s="341" t="s">
        <v>128</v>
      </c>
      <c r="D2302" s="400">
        <v>0</v>
      </c>
      <c r="E2302" s="733"/>
      <c r="G2302" s="323"/>
    </row>
    <row r="2303" spans="1:7" ht="11.25" customHeight="1">
      <c r="A2303" s="357"/>
      <c r="B2303" s="401" t="s">
        <v>141</v>
      </c>
      <c r="C2303" s="341" t="s">
        <v>142</v>
      </c>
      <c r="D2303" s="400">
        <v>-500000</v>
      </c>
      <c r="E2303" s="733"/>
      <c r="G2303" s="323"/>
    </row>
    <row r="2304" spans="1:7" ht="11.25" customHeight="1">
      <c r="A2304" s="357"/>
      <c r="B2304" s="401"/>
      <c r="C2304" s="440" t="s">
        <v>265</v>
      </c>
      <c r="D2304" s="415">
        <f>SUM(D2291:D2303)</f>
        <v>-500000</v>
      </c>
      <c r="E2304" s="733"/>
      <c r="G2304" s="323"/>
    </row>
    <row r="2305" spans="1:11" ht="11.25" customHeight="1">
      <c r="A2305" s="357"/>
      <c r="B2305" s="416"/>
      <c r="C2305" s="417"/>
      <c r="D2305" s="418"/>
      <c r="E2305" s="733"/>
      <c r="G2305" s="323"/>
    </row>
    <row r="2306" spans="1:11" ht="11.25" hidden="1" customHeight="1">
      <c r="A2306" s="357"/>
      <c r="B2306" s="440"/>
      <c r="C2306" s="661"/>
      <c r="D2306" s="490"/>
      <c r="E2306" s="733"/>
      <c r="G2306" s="323"/>
    </row>
    <row r="2307" spans="1:11" ht="11.25" hidden="1" customHeight="1">
      <c r="A2307" s="357"/>
      <c r="B2307" s="321"/>
      <c r="C2307" s="393" t="s">
        <v>468</v>
      </c>
      <c r="D2307" s="375" t="s">
        <v>469</v>
      </c>
      <c r="E2307" s="733"/>
      <c r="G2307" s="323"/>
    </row>
    <row r="2308" spans="1:11" ht="11.25" hidden="1" customHeight="1">
      <c r="A2308" s="357"/>
      <c r="B2308" s="394"/>
      <c r="C2308" s="395"/>
      <c r="D2308" s="396"/>
      <c r="E2308" s="733"/>
      <c r="G2308" s="323"/>
    </row>
    <row r="2309" spans="1:11" ht="11.25" hidden="1" customHeight="1">
      <c r="A2309" s="357"/>
      <c r="B2309" s="397" t="s">
        <v>79</v>
      </c>
      <c r="C2309" s="323" t="s">
        <v>80</v>
      </c>
      <c r="D2309" s="398">
        <v>0</v>
      </c>
      <c r="E2309" s="733"/>
      <c r="G2309" s="323"/>
    </row>
    <row r="2310" spans="1:11" ht="11.25" hidden="1" customHeight="1">
      <c r="A2310" s="357"/>
      <c r="B2310" s="397" t="s">
        <v>207</v>
      </c>
      <c r="C2310" s="323" t="s">
        <v>216</v>
      </c>
      <c r="D2310" s="398">
        <v>0</v>
      </c>
      <c r="E2310" s="733"/>
      <c r="G2310" s="323"/>
      <c r="I2310" s="389"/>
      <c r="J2310" s="389"/>
      <c r="K2310" s="389"/>
    </row>
    <row r="2311" spans="1:11" ht="11.25" hidden="1" customHeight="1">
      <c r="A2311" s="357"/>
      <c r="B2311" s="397" t="s">
        <v>245</v>
      </c>
      <c r="C2311" s="323" t="s">
        <v>246</v>
      </c>
      <c r="D2311" s="496">
        <v>0</v>
      </c>
      <c r="E2311" s="733"/>
      <c r="G2311" s="323"/>
      <c r="I2311" s="389"/>
      <c r="J2311" s="389"/>
      <c r="K2311" s="389"/>
    </row>
    <row r="2312" spans="1:11" ht="11.25" hidden="1" customHeight="1">
      <c r="A2312" s="357"/>
      <c r="B2312" s="397" t="s">
        <v>97</v>
      </c>
      <c r="C2312" s="323" t="s">
        <v>98</v>
      </c>
      <c r="D2312" s="496">
        <v>0</v>
      </c>
      <c r="E2312" s="733"/>
      <c r="G2312" s="323"/>
      <c r="I2312" s="389"/>
      <c r="J2312" s="389"/>
      <c r="K2312" s="389"/>
    </row>
    <row r="2313" spans="1:11" ht="11.25" hidden="1" customHeight="1">
      <c r="A2313" s="357"/>
      <c r="B2313" s="397" t="s">
        <v>182</v>
      </c>
      <c r="C2313" s="323" t="s">
        <v>417</v>
      </c>
      <c r="D2313" s="496">
        <v>0</v>
      </c>
      <c r="E2313" s="733"/>
      <c r="G2313" s="323"/>
      <c r="I2313" s="389"/>
      <c r="J2313" s="389"/>
      <c r="K2313" s="389"/>
    </row>
    <row r="2314" spans="1:11" ht="11.25" hidden="1" customHeight="1">
      <c r="A2314" s="357"/>
      <c r="B2314" s="397"/>
      <c r="C2314" s="406" t="s">
        <v>265</v>
      </c>
      <c r="D2314" s="407">
        <f>SUM(D2308:D2313)</f>
        <v>0</v>
      </c>
      <c r="E2314" s="733"/>
      <c r="G2314" s="323"/>
    </row>
    <row r="2315" spans="1:11" ht="11.25" hidden="1" customHeight="1">
      <c r="A2315" s="357"/>
      <c r="B2315" s="408"/>
      <c r="C2315" s="409"/>
      <c r="D2315" s="410"/>
      <c r="E2315" s="733"/>
      <c r="G2315" s="323"/>
      <c r="I2315" s="736"/>
    </row>
    <row r="2316" spans="1:11" ht="11.25" customHeight="1">
      <c r="A2316" s="357"/>
      <c r="B2316" s="440"/>
      <c r="C2316" s="661"/>
      <c r="D2316" s="490"/>
      <c r="E2316" s="733"/>
      <c r="G2316" s="323"/>
    </row>
    <row r="2317" spans="1:11" ht="11.25" customHeight="1">
      <c r="A2317" s="357"/>
      <c r="B2317" s="440"/>
      <c r="C2317" s="661"/>
      <c r="D2317" s="490"/>
      <c r="E2317" s="733"/>
      <c r="G2317" s="323"/>
    </row>
    <row r="2318" spans="1:11" ht="11.25" customHeight="1">
      <c r="A2318" s="357"/>
      <c r="B2318" s="440"/>
      <c r="C2318" s="661"/>
      <c r="D2318" s="490"/>
      <c r="E2318" s="733"/>
      <c r="G2318" s="323"/>
    </row>
    <row r="2319" spans="1:11" ht="11.25" customHeight="1">
      <c r="A2319" s="357"/>
      <c r="B2319" s="440"/>
      <c r="C2319" s="661"/>
      <c r="D2319" s="490"/>
      <c r="E2319" s="733"/>
      <c r="G2319" s="323"/>
    </row>
    <row r="2320" spans="1:11" ht="11.25" customHeight="1">
      <c r="A2320" s="357"/>
      <c r="B2320" s="440"/>
      <c r="C2320" s="661"/>
      <c r="D2320" s="490"/>
      <c r="E2320" s="733"/>
      <c r="G2320" s="323"/>
    </row>
    <row r="2321" spans="1:7" ht="20.399999999999999">
      <c r="A2321" s="67"/>
      <c r="B2321" s="374" t="s">
        <v>410</v>
      </c>
      <c r="C2321" s="488" t="s">
        <v>812</v>
      </c>
      <c r="D2321" s="497" t="s">
        <v>813</v>
      </c>
      <c r="E2321" s="468" t="s">
        <v>814</v>
      </c>
      <c r="G2321" s="323"/>
    </row>
    <row r="2322" spans="1:7" ht="11.25" customHeight="1">
      <c r="A2322" s="67"/>
      <c r="B2322" s="374"/>
      <c r="C2322" s="488"/>
      <c r="D2322" s="497"/>
      <c r="E2322" s="468"/>
      <c r="G2322" s="323"/>
    </row>
    <row r="2323" spans="1:7" ht="11.25" customHeight="1">
      <c r="A2323" s="806" t="s">
        <v>19</v>
      </c>
      <c r="B2323" s="807"/>
      <c r="C2323" s="804" t="s">
        <v>20</v>
      </c>
      <c r="D2323" s="813" t="s">
        <v>21</v>
      </c>
      <c r="E2323" s="783" t="s">
        <v>22</v>
      </c>
      <c r="G2323" s="323"/>
    </row>
    <row r="2324" spans="1:7" ht="11.25" customHeight="1">
      <c r="A2324" s="808"/>
      <c r="B2324" s="809"/>
      <c r="C2324" s="805"/>
      <c r="D2324" s="814"/>
      <c r="E2324" s="784"/>
      <c r="G2324" s="323"/>
    </row>
    <row r="2325" spans="1:7" ht="11.25" customHeight="1">
      <c r="A2325" s="564"/>
      <c r="B2325" s="725"/>
      <c r="C2325" s="393"/>
      <c r="D2325" s="566"/>
      <c r="E2325" s="667"/>
      <c r="G2325" s="323"/>
    </row>
    <row r="2326" spans="1:7" ht="11.25" hidden="1" customHeight="1">
      <c r="A2326" s="568" t="s">
        <v>64</v>
      </c>
      <c r="B2326" s="689">
        <v>1</v>
      </c>
      <c r="C2326" s="727" t="s">
        <v>462</v>
      </c>
      <c r="D2326" s="89">
        <f>+D2328</f>
        <v>0</v>
      </c>
      <c r="E2326" s="569">
        <f>+D2326/$D$2340</f>
        <v>0</v>
      </c>
    </row>
    <row r="2327" spans="1:7" ht="11.25" hidden="1" customHeight="1">
      <c r="A2327" s="568"/>
      <c r="B2327" s="289"/>
      <c r="C2327" s="728"/>
      <c r="D2327" s="81"/>
      <c r="E2327" s="81"/>
    </row>
    <row r="2328" spans="1:7" ht="11.25" hidden="1" customHeight="1">
      <c r="A2328" s="533" t="s">
        <v>64</v>
      </c>
      <c r="B2328" s="574" t="s">
        <v>89</v>
      </c>
      <c r="C2328" s="729" t="s">
        <v>90</v>
      </c>
      <c r="D2328" s="730">
        <f>+D2329</f>
        <v>0</v>
      </c>
      <c r="E2328" s="569">
        <f>+D2328/$D$2340</f>
        <v>0</v>
      </c>
    </row>
    <row r="2329" spans="1:7" ht="11.25" hidden="1" customHeight="1">
      <c r="A2329" s="80" t="s">
        <v>64</v>
      </c>
      <c r="B2329" s="90" t="s">
        <v>207</v>
      </c>
      <c r="C2329" s="731" t="s">
        <v>216</v>
      </c>
      <c r="D2329" s="81">
        <v>0</v>
      </c>
      <c r="E2329" s="572">
        <f>+D2329/$D$2340</f>
        <v>0</v>
      </c>
    </row>
    <row r="2330" spans="1:7" ht="11.25" hidden="1" customHeight="1">
      <c r="A2330" s="293"/>
      <c r="B2330" s="282"/>
      <c r="C2330" s="535"/>
      <c r="D2330" s="426"/>
      <c r="E2330" s="81"/>
    </row>
    <row r="2331" spans="1:7" ht="11.25" hidden="1" customHeight="1">
      <c r="A2331" s="293"/>
      <c r="B2331" s="282"/>
      <c r="C2331" s="535"/>
      <c r="D2331" s="81"/>
      <c r="E2331" s="426"/>
    </row>
    <row r="2332" spans="1:7" ht="11.25" customHeight="1">
      <c r="A2332" s="673">
        <v>2</v>
      </c>
      <c r="B2332" s="673">
        <v>5</v>
      </c>
      <c r="C2332" s="727" t="s">
        <v>157</v>
      </c>
      <c r="D2332" s="89">
        <f>+D2337+D2334</f>
        <v>-40390000</v>
      </c>
      <c r="E2332" s="569">
        <f>+D2332/$D$2340</f>
        <v>1</v>
      </c>
    </row>
    <row r="2333" spans="1:7" ht="11.25" customHeight="1">
      <c r="A2333" s="673"/>
      <c r="B2333" s="673"/>
      <c r="C2333" s="535"/>
      <c r="D2333" s="81"/>
      <c r="E2333" s="569"/>
    </row>
    <row r="2334" spans="1:7" ht="11.25" customHeight="1">
      <c r="A2334" s="568" t="s">
        <v>158</v>
      </c>
      <c r="B2334" s="289" t="s">
        <v>159</v>
      </c>
      <c r="C2334" s="658" t="s">
        <v>160</v>
      </c>
      <c r="D2334" s="730">
        <f>+D2335</f>
        <v>-40390000</v>
      </c>
      <c r="E2334" s="569">
        <f t="shared" ref="E2334:E2335" si="25">+D2334/$D$2340</f>
        <v>1</v>
      </c>
    </row>
    <row r="2335" spans="1:7" ht="11.25" customHeight="1">
      <c r="A2335" s="293" t="s">
        <v>158</v>
      </c>
      <c r="B2335" s="282" t="s">
        <v>293</v>
      </c>
      <c r="C2335" s="535" t="s">
        <v>294</v>
      </c>
      <c r="D2335" s="81">
        <v>-40390000</v>
      </c>
      <c r="E2335" s="572">
        <f t="shared" si="25"/>
        <v>1</v>
      </c>
    </row>
    <row r="2336" spans="1:7" ht="11.25" hidden="1" customHeight="1">
      <c r="A2336" s="673"/>
      <c r="B2336" s="673"/>
      <c r="C2336" s="535"/>
      <c r="D2336" s="81"/>
      <c r="E2336" s="426"/>
    </row>
    <row r="2337" spans="1:5" ht="11.25" hidden="1" customHeight="1">
      <c r="A2337" s="568"/>
      <c r="B2337" s="289" t="s">
        <v>171</v>
      </c>
      <c r="C2337" s="658" t="s">
        <v>172</v>
      </c>
      <c r="D2337" s="730">
        <f>+D2338</f>
        <v>0</v>
      </c>
      <c r="E2337" s="569">
        <f>+D2337/$D$2340</f>
        <v>0</v>
      </c>
    </row>
    <row r="2338" spans="1:5" ht="11.25" hidden="1" customHeight="1">
      <c r="A2338" s="293" t="s">
        <v>181</v>
      </c>
      <c r="B2338" s="282" t="s">
        <v>182</v>
      </c>
      <c r="C2338" s="535" t="s">
        <v>183</v>
      </c>
      <c r="D2338" s="81">
        <v>0</v>
      </c>
      <c r="E2338" s="572">
        <f>+D2338/$D$2340</f>
        <v>0</v>
      </c>
    </row>
    <row r="2339" spans="1:5" ht="12" customHeight="1">
      <c r="A2339" s="94"/>
      <c r="B2339" s="732"/>
      <c r="C2339" s="732"/>
      <c r="D2339" s="306"/>
      <c r="E2339" s="443"/>
    </row>
    <row r="2340" spans="1:5" ht="18" customHeight="1">
      <c r="A2340" s="785" t="s">
        <v>838</v>
      </c>
      <c r="B2340" s="786"/>
      <c r="C2340" s="787"/>
      <c r="D2340" s="680">
        <f>+D2326+D2332</f>
        <v>-40390000</v>
      </c>
      <c r="E2340" s="647">
        <f>+D2340/D2340</f>
        <v>1</v>
      </c>
    </row>
    <row r="2341" spans="1:5" ht="18" hidden="1" customHeight="1">
      <c r="A2341" s="357"/>
      <c r="B2341" s="357"/>
      <c r="C2341" s="357"/>
      <c r="D2341" s="358"/>
      <c r="E2341" s="650"/>
    </row>
    <row r="2342" spans="1:5" ht="18" hidden="1" customHeight="1">
      <c r="A2342" s="357"/>
      <c r="B2342" s="357"/>
      <c r="C2342" s="357"/>
      <c r="D2342" s="358"/>
      <c r="E2342" s="650"/>
    </row>
    <row r="2343" spans="1:5" ht="10.199999999999999" customHeight="1">
      <c r="A2343" s="357"/>
      <c r="B2343" s="357"/>
      <c r="C2343" s="357"/>
      <c r="D2343" s="597"/>
      <c r="E2343" s="733"/>
    </row>
    <row r="2344" spans="1:5" ht="13.8" customHeight="1">
      <c r="A2344" s="357"/>
      <c r="B2344" s="357"/>
      <c r="C2344" s="357"/>
      <c r="D2344" s="597"/>
      <c r="E2344" s="733"/>
    </row>
    <row r="2345" spans="1:5" ht="10.199999999999999" hidden="1" customHeight="1">
      <c r="A2345" s="67"/>
      <c r="B2345" s="374" t="s">
        <v>440</v>
      </c>
      <c r="C2345" s="488" t="s">
        <v>470</v>
      </c>
      <c r="D2345" s="497" t="s">
        <v>471</v>
      </c>
      <c r="E2345" s="468" t="s">
        <v>472</v>
      </c>
    </row>
    <row r="2346" spans="1:5" ht="10.199999999999999" hidden="1" customHeight="1">
      <c r="A2346" s="67"/>
      <c r="B2346" s="374"/>
      <c r="C2346" s="488"/>
      <c r="D2346" s="497"/>
      <c r="E2346" s="468"/>
    </row>
    <row r="2347" spans="1:5" ht="10.199999999999999" hidden="1" customHeight="1">
      <c r="A2347" s="806" t="s">
        <v>19</v>
      </c>
      <c r="B2347" s="807"/>
      <c r="C2347" s="804" t="s">
        <v>20</v>
      </c>
      <c r="D2347" s="813" t="s">
        <v>21</v>
      </c>
      <c r="E2347" s="783" t="s">
        <v>22</v>
      </c>
    </row>
    <row r="2348" spans="1:5" ht="10.199999999999999" hidden="1" customHeight="1">
      <c r="A2348" s="808"/>
      <c r="B2348" s="809"/>
      <c r="C2348" s="805"/>
      <c r="D2348" s="814"/>
      <c r="E2348" s="784"/>
    </row>
    <row r="2349" spans="1:5" ht="10.199999999999999" hidden="1" customHeight="1">
      <c r="A2349" s="564"/>
      <c r="B2349" s="725"/>
      <c r="C2349" s="393"/>
      <c r="D2349" s="566"/>
      <c r="E2349" s="667"/>
    </row>
    <row r="2350" spans="1:5" ht="10.199999999999999" hidden="1" customHeight="1">
      <c r="A2350" s="568" t="s">
        <v>64</v>
      </c>
      <c r="B2350" s="289" t="s">
        <v>205</v>
      </c>
      <c r="C2350" s="322" t="s">
        <v>65</v>
      </c>
      <c r="D2350" s="89">
        <f>+D2352</f>
        <v>0</v>
      </c>
      <c r="E2350" s="569" t="e">
        <f>+D2350/D2361</f>
        <v>#DIV/0!</v>
      </c>
    </row>
    <row r="2351" spans="1:5" ht="10.199999999999999" hidden="1" customHeight="1">
      <c r="A2351" s="568"/>
      <c r="B2351" s="289"/>
      <c r="C2351" s="325"/>
      <c r="D2351" s="89"/>
      <c r="E2351" s="426"/>
    </row>
    <row r="2352" spans="1:5" ht="10.199999999999999" hidden="1" customHeight="1">
      <c r="A2352" s="570" t="s">
        <v>64</v>
      </c>
      <c r="B2352" s="299">
        <v>1.04</v>
      </c>
      <c r="C2352" s="328" t="s">
        <v>90</v>
      </c>
      <c r="D2352" s="571">
        <f>SUM(D2353:D2353)</f>
        <v>0</v>
      </c>
      <c r="E2352" s="569" t="e">
        <f>+D2352/D2361</f>
        <v>#DIV/0!</v>
      </c>
    </row>
    <row r="2353" spans="1:9" ht="10.199999999999999" hidden="1" customHeight="1">
      <c r="A2353" s="530" t="s">
        <v>64</v>
      </c>
      <c r="B2353" s="90" t="s">
        <v>207</v>
      </c>
      <c r="C2353" s="323" t="s">
        <v>216</v>
      </c>
      <c r="D2353" s="81">
        <v>0</v>
      </c>
      <c r="E2353" s="572" t="e">
        <f>+D2353/D2361</f>
        <v>#DIV/0!</v>
      </c>
    </row>
    <row r="2354" spans="1:9" ht="10.199999999999999" hidden="1" customHeight="1">
      <c r="A2354" s="568"/>
      <c r="B2354" s="689"/>
      <c r="C2354" s="86"/>
      <c r="D2354" s="652"/>
      <c r="E2354" s="569"/>
    </row>
    <row r="2355" spans="1:9" ht="10.199999999999999" hidden="1" customHeight="1">
      <c r="A2355" s="568"/>
      <c r="B2355" s="689"/>
      <c r="C2355" s="86"/>
      <c r="D2355" s="652"/>
      <c r="E2355" s="569"/>
    </row>
    <row r="2356" spans="1:9" ht="10.199999999999999" hidden="1" customHeight="1">
      <c r="A2356" s="673">
        <v>2</v>
      </c>
      <c r="B2356" s="673">
        <v>5</v>
      </c>
      <c r="C2356" s="727" t="s">
        <v>157</v>
      </c>
      <c r="D2356" s="89">
        <f>+D2358</f>
        <v>0</v>
      </c>
      <c r="E2356" s="569" t="e">
        <f>+D2356/D2361</f>
        <v>#DIV/0!</v>
      </c>
    </row>
    <row r="2357" spans="1:9" ht="10.199999999999999" hidden="1" customHeight="1">
      <c r="A2357" s="673"/>
      <c r="B2357" s="673"/>
      <c r="C2357" s="535"/>
      <c r="D2357" s="81"/>
      <c r="E2357" s="426"/>
    </row>
    <row r="2358" spans="1:9" ht="10.199999999999999" hidden="1" customHeight="1">
      <c r="A2358" s="568"/>
      <c r="B2358" s="289" t="s">
        <v>171</v>
      </c>
      <c r="C2358" s="658" t="s">
        <v>172</v>
      </c>
      <c r="D2358" s="730">
        <f>+D2359</f>
        <v>0</v>
      </c>
      <c r="E2358" s="569" t="e">
        <f>+D2358/D2361</f>
        <v>#DIV/0!</v>
      </c>
    </row>
    <row r="2359" spans="1:9" ht="10.199999999999999" hidden="1" customHeight="1">
      <c r="A2359" s="293" t="s">
        <v>181</v>
      </c>
      <c r="B2359" s="282" t="s">
        <v>182</v>
      </c>
      <c r="C2359" s="535" t="s">
        <v>183</v>
      </c>
      <c r="D2359" s="81">
        <v>0</v>
      </c>
      <c r="E2359" s="572" t="e">
        <f>+D2359/D2361</f>
        <v>#DIV/0!</v>
      </c>
    </row>
    <row r="2360" spans="1:9" ht="10.199999999999999" hidden="1" customHeight="1">
      <c r="A2360" s="94"/>
      <c r="B2360" s="732"/>
      <c r="C2360" s="732"/>
      <c r="D2360" s="306"/>
      <c r="E2360" s="443"/>
    </row>
    <row r="2361" spans="1:9" ht="23.7" hidden="1" customHeight="1">
      <c r="A2361" s="785" t="s">
        <v>473</v>
      </c>
      <c r="B2361" s="786"/>
      <c r="C2361" s="787"/>
      <c r="D2361" s="680">
        <f>+D2356+D2350</f>
        <v>0</v>
      </c>
      <c r="E2361" s="647" t="e">
        <f>+D2361/D2361</f>
        <v>#DIV/0!</v>
      </c>
    </row>
    <row r="2362" spans="1:9" ht="10.199999999999999" hidden="1" customHeight="1">
      <c r="A2362" s="357"/>
      <c r="B2362" s="357"/>
      <c r="C2362" s="357"/>
      <c r="D2362" s="597"/>
      <c r="E2362" s="733"/>
    </row>
    <row r="2363" spans="1:9" ht="10.199999999999999" hidden="1" customHeight="1">
      <c r="A2363" s="357"/>
      <c r="B2363" s="357"/>
      <c r="C2363" s="357"/>
      <c r="D2363" s="597"/>
      <c r="E2363" s="733"/>
    </row>
    <row r="2364" spans="1:9" ht="10.199999999999999" hidden="1" customHeight="1">
      <c r="A2364" s="357"/>
      <c r="B2364" s="357"/>
      <c r="C2364" s="357"/>
      <c r="D2364" s="597"/>
      <c r="E2364" s="733"/>
    </row>
    <row r="2365" spans="1:9" ht="10.199999999999999" hidden="1" customHeight="1">
      <c r="A2365" s="357"/>
      <c r="B2365" s="357"/>
      <c r="C2365" s="316"/>
      <c r="D2365" s="597"/>
      <c r="E2365" s="358"/>
    </row>
    <row r="2366" spans="1:9" ht="10.199999999999999" hidden="1" customHeight="1">
      <c r="A2366" s="357"/>
      <c r="B2366" s="357"/>
      <c r="C2366" s="316"/>
      <c r="D2366" s="597"/>
      <c r="E2366" s="358"/>
    </row>
    <row r="2367" spans="1:9" ht="10.199999999999999" hidden="1" customHeight="1">
      <c r="A2367" s="67"/>
      <c r="B2367" s="374" t="s">
        <v>428</v>
      </c>
      <c r="C2367" s="488" t="s">
        <v>474</v>
      </c>
      <c r="D2367" s="497" t="s">
        <v>475</v>
      </c>
      <c r="E2367" s="468" t="s">
        <v>476</v>
      </c>
    </row>
    <row r="2368" spans="1:9" ht="10.199999999999999" hidden="1" customHeight="1">
      <c r="A2368" s="67"/>
      <c r="B2368" s="374"/>
      <c r="C2368" s="488"/>
      <c r="D2368" s="497"/>
      <c r="E2368" s="468"/>
      <c r="H2368" s="333"/>
      <c r="I2368" s="333"/>
    </row>
    <row r="2369" spans="1:9" ht="10.199999999999999" hidden="1" customHeight="1">
      <c r="A2369" s="806" t="s">
        <v>19</v>
      </c>
      <c r="B2369" s="807"/>
      <c r="C2369" s="804" t="s">
        <v>20</v>
      </c>
      <c r="D2369" s="813" t="s">
        <v>21</v>
      </c>
      <c r="E2369" s="783" t="s">
        <v>22</v>
      </c>
      <c r="H2369" s="333"/>
      <c r="I2369" s="333"/>
    </row>
    <row r="2370" spans="1:9" ht="10.199999999999999" hidden="1" customHeight="1">
      <c r="A2370" s="808"/>
      <c r="B2370" s="809"/>
      <c r="C2370" s="805"/>
      <c r="D2370" s="814"/>
      <c r="E2370" s="784"/>
      <c r="H2370" s="333"/>
      <c r="I2370" s="333"/>
    </row>
    <row r="2371" spans="1:9" ht="10.199999999999999" hidden="1" customHeight="1">
      <c r="A2371" s="564"/>
      <c r="B2371" s="725"/>
      <c r="C2371" s="393"/>
      <c r="D2371" s="566"/>
      <c r="E2371" s="667"/>
      <c r="H2371" s="333"/>
      <c r="I2371" s="333"/>
    </row>
    <row r="2372" spans="1:9" ht="10.199999999999999" hidden="1" customHeight="1">
      <c r="A2372" s="673">
        <v>2</v>
      </c>
      <c r="B2372" s="673">
        <v>5</v>
      </c>
      <c r="C2372" s="727" t="s">
        <v>157</v>
      </c>
      <c r="D2372" s="89">
        <f>+D2374</f>
        <v>0</v>
      </c>
      <c r="E2372" s="569" t="e">
        <f>+D2372/D2377</f>
        <v>#DIV/0!</v>
      </c>
      <c r="H2372" s="333"/>
      <c r="I2372" s="333"/>
    </row>
    <row r="2373" spans="1:9" ht="10.199999999999999" hidden="1" customHeight="1">
      <c r="A2373" s="673"/>
      <c r="B2373" s="673"/>
      <c r="C2373" s="535"/>
      <c r="D2373" s="81"/>
      <c r="E2373" s="426"/>
      <c r="H2373" s="333"/>
      <c r="I2373" s="333"/>
    </row>
    <row r="2374" spans="1:9" ht="10.199999999999999" hidden="1" customHeight="1">
      <c r="A2374" s="568"/>
      <c r="B2374" s="289" t="s">
        <v>171</v>
      </c>
      <c r="C2374" s="658" t="s">
        <v>172</v>
      </c>
      <c r="D2374" s="730">
        <f>+D2375</f>
        <v>0</v>
      </c>
      <c r="E2374" s="569" t="e">
        <f>+D2374/D2377</f>
        <v>#DIV/0!</v>
      </c>
      <c r="H2374" s="333"/>
      <c r="I2374" s="333"/>
    </row>
    <row r="2375" spans="1:9" ht="10.199999999999999" hidden="1" customHeight="1">
      <c r="A2375" s="293" t="s">
        <v>181</v>
      </c>
      <c r="B2375" s="282" t="s">
        <v>182</v>
      </c>
      <c r="C2375" s="535" t="s">
        <v>183</v>
      </c>
      <c r="D2375" s="81">
        <v>0</v>
      </c>
      <c r="E2375" s="572" t="e">
        <f>+D2375/D2377</f>
        <v>#DIV/0!</v>
      </c>
      <c r="H2375" s="333"/>
      <c r="I2375" s="333"/>
    </row>
    <row r="2376" spans="1:9" ht="10.199999999999999" hidden="1" customHeight="1">
      <c r="A2376" s="94"/>
      <c r="B2376" s="732"/>
      <c r="C2376" s="732"/>
      <c r="D2376" s="306"/>
      <c r="E2376" s="443"/>
      <c r="H2376" s="333"/>
      <c r="I2376" s="333"/>
    </row>
    <row r="2377" spans="1:9" ht="21.9" hidden="1" customHeight="1">
      <c r="A2377" s="785" t="s">
        <v>477</v>
      </c>
      <c r="B2377" s="786"/>
      <c r="C2377" s="787"/>
      <c r="D2377" s="680">
        <f>+D2372</f>
        <v>0</v>
      </c>
      <c r="E2377" s="647" t="e">
        <f>+D2377/D2377</f>
        <v>#DIV/0!</v>
      </c>
      <c r="H2377" s="333"/>
      <c r="I2377" s="333"/>
    </row>
    <row r="2378" spans="1:9" ht="10.199999999999999" hidden="1" customHeight="1">
      <c r="A2378" s="357"/>
      <c r="B2378" s="357"/>
      <c r="C2378" s="357"/>
      <c r="D2378" s="597"/>
      <c r="E2378" s="733"/>
    </row>
    <row r="2379" spans="1:9" ht="10.199999999999999" hidden="1" customHeight="1">
      <c r="A2379" s="357"/>
      <c r="B2379" s="357"/>
      <c r="C2379" s="357"/>
      <c r="D2379" s="597"/>
      <c r="E2379" s="733"/>
    </row>
    <row r="2380" spans="1:9" ht="10.199999999999999" customHeight="1">
      <c r="A2380" s="357"/>
      <c r="B2380" s="357"/>
      <c r="C2380" s="316" t="s">
        <v>478</v>
      </c>
      <c r="D2380" s="597"/>
      <c r="E2380" s="358">
        <f>+D2340+D2287+D2377+D2361</f>
        <v>-40890000</v>
      </c>
    </row>
    <row r="2381" spans="1:9" ht="10.199999999999999" hidden="1" customHeight="1">
      <c r="A2381" s="357"/>
      <c r="B2381" s="357"/>
      <c r="C2381" s="316"/>
      <c r="D2381" s="597"/>
      <c r="E2381" s="358"/>
    </row>
    <row r="2382" spans="1:9" ht="10.199999999999999" hidden="1" customHeight="1">
      <c r="A2382" s="357"/>
      <c r="B2382" s="357"/>
      <c r="C2382" s="316"/>
      <c r="D2382" s="597"/>
      <c r="E2382" s="358"/>
    </row>
    <row r="2383" spans="1:9" ht="10.199999999999999" hidden="1" customHeight="1">
      <c r="A2383" s="357"/>
      <c r="B2383" s="357"/>
      <c r="C2383" s="316"/>
      <c r="D2383" s="597"/>
      <c r="E2383" s="358"/>
    </row>
    <row r="2384" spans="1:9" ht="10.199999999999999" hidden="1" customHeight="1">
      <c r="A2384" s="357"/>
      <c r="B2384" s="357"/>
      <c r="C2384" s="357"/>
      <c r="D2384" s="597"/>
      <c r="E2384" s="733"/>
    </row>
    <row r="2385" spans="1:5" ht="12" customHeight="1">
      <c r="A2385" s="67"/>
      <c r="B2385" s="486"/>
      <c r="C2385" s="486"/>
      <c r="E2385" s="733"/>
    </row>
    <row r="2386" spans="1:5" ht="11.25" hidden="1" customHeight="1">
      <c r="A2386" s="67"/>
      <c r="B2386" s="316" t="s">
        <v>479</v>
      </c>
      <c r="C2386" s="462" t="s">
        <v>480</v>
      </c>
      <c r="E2386" s="68"/>
    </row>
    <row r="2387" spans="1:5" ht="11.25" hidden="1" customHeight="1">
      <c r="A2387" s="67"/>
      <c r="B2387" s="316"/>
      <c r="C2387" s="462"/>
      <c r="E2387" s="68"/>
    </row>
    <row r="2388" spans="1:5" ht="11.25" hidden="1" customHeight="1">
      <c r="C2388" s="498"/>
      <c r="D2388" s="358"/>
    </row>
    <row r="2389" spans="1:5" ht="11.25" hidden="1" customHeight="1">
      <c r="A2389" s="67"/>
      <c r="B2389" s="474"/>
      <c r="C2389" s="775"/>
      <c r="D2389" s="485" t="s">
        <v>481</v>
      </c>
      <c r="E2389" s="468"/>
    </row>
    <row r="2390" spans="1:5" ht="11.25" hidden="1" customHeight="1">
      <c r="A2390" s="67"/>
      <c r="B2390" s="374"/>
      <c r="C2390" s="488"/>
      <c r="D2390" s="497"/>
      <c r="E2390" s="468"/>
    </row>
    <row r="2391" spans="1:5" ht="11.25" hidden="1" customHeight="1">
      <c r="A2391" s="806" t="s">
        <v>19</v>
      </c>
      <c r="B2391" s="807"/>
      <c r="C2391" s="804" t="s">
        <v>20</v>
      </c>
      <c r="D2391" s="813" t="s">
        <v>21</v>
      </c>
      <c r="E2391" s="783" t="s">
        <v>22</v>
      </c>
    </row>
    <row r="2392" spans="1:5" ht="11.25" hidden="1" customHeight="1">
      <c r="A2392" s="808"/>
      <c r="B2392" s="809"/>
      <c r="C2392" s="805"/>
      <c r="D2392" s="814"/>
      <c r="E2392" s="784"/>
    </row>
    <row r="2393" spans="1:5" ht="11.25" hidden="1" customHeight="1">
      <c r="A2393" s="564"/>
      <c r="B2393" s="725"/>
      <c r="C2393" s="393"/>
      <c r="D2393" s="566"/>
      <c r="E2393" s="667"/>
    </row>
    <row r="2394" spans="1:5" ht="11.25" hidden="1" customHeight="1">
      <c r="A2394" s="568">
        <v>2</v>
      </c>
      <c r="B2394" s="428">
        <v>5</v>
      </c>
      <c r="C2394" s="656" t="s">
        <v>157</v>
      </c>
      <c r="D2394" s="89">
        <f>+D2396</f>
        <v>0</v>
      </c>
      <c r="E2394" s="569" t="e">
        <f>+D2394/$D$2405</f>
        <v>#DIV/0!</v>
      </c>
    </row>
    <row r="2395" spans="1:5" ht="11.25" hidden="1" customHeight="1">
      <c r="A2395" s="579"/>
      <c r="B2395" s="428"/>
      <c r="C2395" s="674"/>
      <c r="D2395" s="652"/>
      <c r="E2395" s="569"/>
    </row>
    <row r="2396" spans="1:5" ht="11.25" hidden="1" customHeight="1">
      <c r="A2396" s="578" t="s">
        <v>576</v>
      </c>
      <c r="B2396" s="657" t="s">
        <v>802</v>
      </c>
      <c r="C2396" s="721" t="s">
        <v>803</v>
      </c>
      <c r="D2396" s="730">
        <f>+D2397</f>
        <v>0</v>
      </c>
      <c r="E2396" s="569" t="e">
        <f>+D2396/$D$2405</f>
        <v>#DIV/0!</v>
      </c>
    </row>
    <row r="2397" spans="1:5" ht="11.25" hidden="1" customHeight="1">
      <c r="A2397" s="73" t="s">
        <v>673</v>
      </c>
      <c r="B2397" s="439" t="s">
        <v>804</v>
      </c>
      <c r="C2397" s="276" t="s">
        <v>805</v>
      </c>
      <c r="D2397" s="81">
        <v>0</v>
      </c>
      <c r="E2397" s="572" t="e">
        <f>+D2397/$D$2405</f>
        <v>#DIV/0!</v>
      </c>
    </row>
    <row r="2398" spans="1:5" ht="11.25" hidden="1" customHeight="1">
      <c r="A2398" s="568"/>
      <c r="B2398" s="316"/>
      <c r="C2398" s="86"/>
      <c r="D2398" s="652"/>
      <c r="E2398" s="569"/>
    </row>
    <row r="2399" spans="1:5" ht="11.25" hidden="1" customHeight="1">
      <c r="A2399" s="568"/>
      <c r="B2399" s="316"/>
      <c r="C2399" s="86"/>
      <c r="D2399" s="652"/>
      <c r="E2399" s="569"/>
    </row>
    <row r="2400" spans="1:5" ht="11.25" hidden="1" customHeight="1">
      <c r="A2400" s="568" t="s">
        <v>190</v>
      </c>
      <c r="B2400" s="428" t="s">
        <v>191</v>
      </c>
      <c r="C2400" s="656" t="s">
        <v>192</v>
      </c>
      <c r="D2400" s="89">
        <f>+D2402</f>
        <v>0</v>
      </c>
      <c r="E2400" s="569" t="e">
        <f>+D2400/$D$2405</f>
        <v>#DIV/0!</v>
      </c>
    </row>
    <row r="2401" spans="1:7" ht="11.25" hidden="1" customHeight="1">
      <c r="A2401" s="579"/>
      <c r="B2401" s="428"/>
      <c r="C2401" s="674"/>
      <c r="D2401" s="81"/>
      <c r="E2401" s="426"/>
    </row>
    <row r="2402" spans="1:7" ht="11.25" hidden="1" customHeight="1">
      <c r="A2402" s="578" t="s">
        <v>190</v>
      </c>
      <c r="B2402" s="657" t="s">
        <v>193</v>
      </c>
      <c r="C2402" s="721" t="s">
        <v>194</v>
      </c>
      <c r="D2402" s="730">
        <f>+D2403</f>
        <v>0</v>
      </c>
      <c r="E2402" s="569" t="e">
        <f>+D2402/$D$2405</f>
        <v>#DIV/0!</v>
      </c>
      <c r="G2402" s="323"/>
    </row>
    <row r="2403" spans="1:7" ht="11.25" hidden="1" customHeight="1">
      <c r="A2403" s="73">
        <v>4</v>
      </c>
      <c r="B2403" s="439" t="s">
        <v>197</v>
      </c>
      <c r="C2403" s="276" t="s">
        <v>198</v>
      </c>
      <c r="D2403" s="81">
        <v>0</v>
      </c>
      <c r="E2403" s="572" t="e">
        <f>+D2403/$D$2405</f>
        <v>#DIV/0!</v>
      </c>
      <c r="G2403" s="323"/>
    </row>
    <row r="2404" spans="1:7" ht="11.25" hidden="1" customHeight="1">
      <c r="A2404" s="94"/>
      <c r="B2404" s="732"/>
      <c r="C2404" s="732"/>
      <c r="D2404" s="306"/>
      <c r="E2404" s="443"/>
      <c r="G2404" s="323"/>
    </row>
    <row r="2405" spans="1:7" ht="18" hidden="1" customHeight="1">
      <c r="A2405" s="785" t="s">
        <v>482</v>
      </c>
      <c r="B2405" s="786"/>
      <c r="C2405" s="787"/>
      <c r="D2405" s="680">
        <f>+D2400+D2394</f>
        <v>0</v>
      </c>
      <c r="E2405" s="647" t="e">
        <f>+D2405/D2405</f>
        <v>#DIV/0!</v>
      </c>
    </row>
    <row r="2406" spans="1:7" ht="11.25" hidden="1" customHeight="1">
      <c r="A2406" s="357"/>
      <c r="B2406" s="357"/>
      <c r="C2406" s="357"/>
      <c r="D2406" s="597"/>
      <c r="E2406" s="733"/>
      <c r="G2406" s="323"/>
    </row>
    <row r="2407" spans="1:7" ht="11.25" hidden="1" customHeight="1">
      <c r="A2407" s="357"/>
      <c r="B2407" s="357"/>
      <c r="C2407" s="357"/>
      <c r="D2407" s="597"/>
      <c r="E2407" s="733"/>
      <c r="G2407" s="323"/>
    </row>
    <row r="2408" spans="1:7" ht="11.25" hidden="1" customHeight="1">
      <c r="C2408" s="316" t="s">
        <v>483</v>
      </c>
      <c r="E2408" s="358">
        <f>+D2405</f>
        <v>0</v>
      </c>
      <c r="G2408" s="323"/>
    </row>
    <row r="2409" spans="1:7" ht="11.25" hidden="1" customHeight="1"/>
    <row r="2412" spans="1:7" ht="11.25" customHeight="1">
      <c r="C2412" s="316" t="s">
        <v>484</v>
      </c>
      <c r="D2412" s="314"/>
      <c r="E2412" s="358">
        <f>+E2408+E2126+E2380+E2230+E1908</f>
        <v>-40890000</v>
      </c>
      <c r="G2412" s="323"/>
    </row>
    <row r="2413" spans="1:7" ht="11.25" customHeight="1">
      <c r="C2413" s="316"/>
      <c r="D2413" s="314"/>
      <c r="E2413" s="358"/>
      <c r="G2413" s="323"/>
    </row>
    <row r="2414" spans="1:7" ht="11.25" hidden="1" customHeight="1">
      <c r="C2414" s="317"/>
      <c r="D2414" s="314"/>
      <c r="E2414" s="358"/>
      <c r="G2414" s="323"/>
    </row>
    <row r="2415" spans="1:7" ht="11.25" hidden="1" customHeight="1">
      <c r="C2415" s="317"/>
      <c r="D2415" s="314"/>
      <c r="E2415" s="358"/>
      <c r="G2415" s="323"/>
    </row>
    <row r="2416" spans="1:7" ht="11.25" hidden="1" customHeight="1">
      <c r="C2416" s="317"/>
      <c r="D2416" s="314"/>
      <c r="E2416" s="358"/>
      <c r="G2416" s="323"/>
    </row>
    <row r="2417" spans="1:7" ht="11.25" hidden="1" customHeight="1">
      <c r="C2417" s="317"/>
      <c r="D2417" s="314"/>
      <c r="E2417" s="358"/>
      <c r="G2417" s="323"/>
    </row>
    <row r="2418" spans="1:7" ht="10.8" hidden="1" customHeight="1">
      <c r="C2418" s="317"/>
      <c r="D2418" s="314"/>
      <c r="E2418" s="358"/>
      <c r="G2418" s="323"/>
    </row>
    <row r="2419" spans="1:7" ht="1.8" hidden="1" customHeight="1">
      <c r="C2419" s="317"/>
      <c r="D2419" s="314"/>
      <c r="E2419" s="358"/>
      <c r="G2419" s="323"/>
    </row>
    <row r="2420" spans="1:7" ht="11.25" hidden="1" customHeight="1">
      <c r="C2420" s="317"/>
      <c r="D2420" s="314"/>
      <c r="E2420" s="358"/>
      <c r="F2420" s="333"/>
      <c r="G2420" s="323"/>
    </row>
    <row r="2421" spans="1:7" ht="11.25" hidden="1" customHeight="1">
      <c r="C2421" s="317"/>
      <c r="D2421" s="314"/>
      <c r="E2421" s="358"/>
      <c r="G2421" s="323"/>
    </row>
    <row r="2422" spans="1:7" ht="11.25" hidden="1" customHeight="1">
      <c r="C2422" s="317"/>
      <c r="D2422" s="314"/>
      <c r="E2422" s="358"/>
      <c r="G2422" s="323"/>
    </row>
    <row r="2423" spans="1:7" ht="11.25" hidden="1" customHeight="1">
      <c r="C2423" s="317"/>
      <c r="D2423" s="314"/>
      <c r="E2423" s="358"/>
      <c r="G2423" s="323"/>
    </row>
    <row r="2424" spans="1:7" ht="11.25" hidden="1" customHeight="1">
      <c r="A2424" s="794" t="s">
        <v>485</v>
      </c>
      <c r="B2424" s="794"/>
      <c r="C2424" s="794"/>
      <c r="D2424" s="314"/>
      <c r="E2424" s="358"/>
      <c r="G2424" s="323"/>
    </row>
    <row r="2425" spans="1:7" ht="11.25" hidden="1" customHeight="1">
      <c r="C2425" s="317"/>
      <c r="D2425" s="314"/>
      <c r="E2425" s="358"/>
      <c r="G2425" s="323"/>
    </row>
    <row r="2426" spans="1:7" ht="11.25" hidden="1" customHeight="1">
      <c r="C2426" s="317"/>
      <c r="D2426" s="314"/>
      <c r="E2426" s="358"/>
      <c r="G2426" s="323"/>
    </row>
    <row r="2427" spans="1:7" ht="11.25" hidden="1" customHeight="1">
      <c r="B2427" s="316" t="s">
        <v>408</v>
      </c>
      <c r="C2427" s="462" t="s">
        <v>486</v>
      </c>
      <c r="D2427" s="314"/>
      <c r="E2427" s="358"/>
      <c r="G2427" s="323"/>
    </row>
    <row r="2428" spans="1:7" ht="11.25" hidden="1" customHeight="1">
      <c r="B2428" s="316"/>
      <c r="C2428" s="462"/>
      <c r="D2428" s="314"/>
      <c r="E2428" s="358"/>
      <c r="G2428" s="323"/>
    </row>
    <row r="2429" spans="1:7" ht="11.25" hidden="1" customHeight="1">
      <c r="B2429" s="316"/>
      <c r="C2429" s="317"/>
      <c r="D2429" s="314"/>
      <c r="E2429" s="358"/>
      <c r="G2429" s="323"/>
    </row>
    <row r="2430" spans="1:7" ht="52.8" hidden="1" customHeight="1">
      <c r="B2430" s="316" t="s">
        <v>487</v>
      </c>
      <c r="C2430" s="488" t="s">
        <v>488</v>
      </c>
      <c r="D2430" s="497" t="s">
        <v>489</v>
      </c>
      <c r="E2430" s="468" t="s">
        <v>490</v>
      </c>
      <c r="G2430" s="323"/>
    </row>
    <row r="2431" spans="1:7" ht="11.25" hidden="1" customHeight="1">
      <c r="C2431" s="317"/>
      <c r="D2431" s="314"/>
      <c r="E2431" s="358"/>
      <c r="G2431" s="323"/>
    </row>
    <row r="2432" spans="1:7" ht="11.25" hidden="1" customHeight="1">
      <c r="A2432" s="806" t="s">
        <v>19</v>
      </c>
      <c r="B2432" s="807"/>
      <c r="C2432" s="804" t="s">
        <v>20</v>
      </c>
      <c r="D2432" s="813" t="s">
        <v>21</v>
      </c>
      <c r="E2432" s="783" t="s">
        <v>22</v>
      </c>
      <c r="G2432" s="323"/>
    </row>
    <row r="2433" spans="1:10" ht="11.25" hidden="1" customHeight="1">
      <c r="A2433" s="808"/>
      <c r="B2433" s="809"/>
      <c r="C2433" s="805"/>
      <c r="D2433" s="814"/>
      <c r="E2433" s="784"/>
      <c r="G2433" s="323"/>
    </row>
    <row r="2434" spans="1:10" ht="11.25" hidden="1" customHeight="1">
      <c r="A2434" s="564"/>
      <c r="B2434" s="725"/>
      <c r="C2434" s="393"/>
      <c r="D2434" s="566"/>
      <c r="E2434" s="667"/>
      <c r="G2434" s="323"/>
    </row>
    <row r="2435" spans="1:10" ht="11.25" hidden="1" customHeight="1">
      <c r="A2435" s="568">
        <v>2</v>
      </c>
      <c r="B2435" s="428">
        <v>5</v>
      </c>
      <c r="C2435" s="656" t="s">
        <v>157</v>
      </c>
      <c r="D2435" s="89">
        <f>+D2437</f>
        <v>0</v>
      </c>
      <c r="E2435" s="569" t="e">
        <f>+D2435/D2440</f>
        <v>#DIV/0!</v>
      </c>
      <c r="G2435" s="323"/>
    </row>
    <row r="2436" spans="1:10" ht="11.25" hidden="1" customHeight="1">
      <c r="A2436" s="579"/>
      <c r="B2436" s="428"/>
      <c r="C2436" s="674"/>
      <c r="D2436" s="81"/>
      <c r="E2436" s="426"/>
      <c r="G2436" s="323"/>
    </row>
    <row r="2437" spans="1:10" ht="11.25" hidden="1" customHeight="1">
      <c r="A2437" s="568"/>
      <c r="B2437" s="289" t="s">
        <v>171</v>
      </c>
      <c r="C2437" s="658" t="s">
        <v>172</v>
      </c>
      <c r="D2437" s="730">
        <f>+D2438</f>
        <v>0</v>
      </c>
      <c r="E2437" s="569" t="e">
        <f>+D2437/$D$2440</f>
        <v>#DIV/0!</v>
      </c>
      <c r="G2437" s="323"/>
    </row>
    <row r="2438" spans="1:10" ht="11.25" hidden="1" customHeight="1">
      <c r="A2438" s="73">
        <v>4</v>
      </c>
      <c r="B2438" s="439" t="s">
        <v>415</v>
      </c>
      <c r="C2438" s="276" t="s">
        <v>416</v>
      </c>
      <c r="D2438" s="81">
        <v>0</v>
      </c>
      <c r="E2438" s="572" t="e">
        <f>+D2438/$D$2440</f>
        <v>#DIV/0!</v>
      </c>
      <c r="G2438" s="323"/>
    </row>
    <row r="2439" spans="1:10" ht="11.25" hidden="1" customHeight="1">
      <c r="A2439" s="94"/>
      <c r="B2439" s="732"/>
      <c r="C2439" s="732"/>
      <c r="D2439" s="306"/>
      <c r="E2439" s="443"/>
      <c r="G2439" s="323"/>
    </row>
    <row r="2440" spans="1:10" ht="18" hidden="1" customHeight="1">
      <c r="A2440" s="785" t="s">
        <v>491</v>
      </c>
      <c r="B2440" s="786"/>
      <c r="C2440" s="787"/>
      <c r="D2440" s="680">
        <f>+D2435</f>
        <v>0</v>
      </c>
      <c r="E2440" s="647" t="e">
        <f>+D2440/D2440</f>
        <v>#DIV/0!</v>
      </c>
      <c r="I2440" s="554"/>
      <c r="J2440" s="389"/>
    </row>
    <row r="2441" spans="1:10" ht="11.25" hidden="1" customHeight="1">
      <c r="I2441" s="554"/>
      <c r="J2441" s="389"/>
    </row>
    <row r="2442" spans="1:10" ht="11.25" hidden="1" customHeight="1">
      <c r="I2442" s="554"/>
      <c r="J2442" s="389"/>
    </row>
    <row r="2443" spans="1:10" ht="11.25" hidden="1" customHeight="1">
      <c r="C2443" s="316" t="s">
        <v>419</v>
      </c>
      <c r="D2443" s="478"/>
      <c r="E2443" s="358">
        <f>+D2440</f>
        <v>0</v>
      </c>
      <c r="I2443" s="554"/>
      <c r="J2443" s="389"/>
    </row>
    <row r="2444" spans="1:10" ht="11.25" hidden="1" customHeight="1">
      <c r="I2444" s="554"/>
      <c r="J2444" s="389"/>
    </row>
    <row r="2445" spans="1:10" ht="11.25" hidden="1" customHeight="1">
      <c r="I2445" s="554"/>
      <c r="J2445" s="389"/>
    </row>
    <row r="2446" spans="1:10" ht="11.25" hidden="1" customHeight="1">
      <c r="I2446" s="554"/>
      <c r="J2446" s="389"/>
    </row>
    <row r="2447" spans="1:10" ht="11.25" hidden="1" customHeight="1">
      <c r="A2447" s="323"/>
      <c r="B2447" s="68"/>
      <c r="C2447" s="316" t="s">
        <v>492</v>
      </c>
      <c r="D2447" s="314"/>
      <c r="E2447" s="358">
        <f>+E2443</f>
        <v>0</v>
      </c>
      <c r="G2447" s="323"/>
      <c r="I2447" s="554"/>
      <c r="J2447" s="389"/>
    </row>
    <row r="2448" spans="1:10" ht="11.1" hidden="1" customHeight="1">
      <c r="I2448" s="554"/>
      <c r="J2448" s="389"/>
    </row>
    <row r="2449" spans="1:10" ht="11.25" hidden="1" customHeight="1">
      <c r="H2449" s="736"/>
      <c r="I2449" s="554"/>
      <c r="J2449" s="389"/>
    </row>
    <row r="2450" spans="1:10" ht="11.25" hidden="1" customHeight="1">
      <c r="I2450" s="554"/>
      <c r="J2450" s="389"/>
    </row>
    <row r="2451" spans="1:10" ht="11.25" customHeight="1">
      <c r="I2451" s="554"/>
      <c r="J2451" s="389"/>
    </row>
    <row r="2452" spans="1:10" ht="10.199999999999999">
      <c r="I2452" s="554"/>
      <c r="J2452" s="389"/>
    </row>
    <row r="2453" spans="1:10" ht="16.8" customHeight="1">
      <c r="A2453" s="323"/>
      <c r="B2453" s="68"/>
      <c r="C2453" s="65" t="s">
        <v>831</v>
      </c>
      <c r="E2453" s="735">
        <f>+E2412+E213+E2447+E1871</f>
        <v>-95879735.159999996</v>
      </c>
      <c r="G2453" s="323"/>
    </row>
    <row r="2455" spans="1:10" ht="11.25" customHeight="1">
      <c r="A2455" s="323"/>
      <c r="B2455" s="68"/>
      <c r="E2455" s="708"/>
      <c r="G2455" s="323"/>
    </row>
    <row r="2457" spans="1:10" ht="11.25" customHeight="1">
      <c r="A2457" s="323"/>
      <c r="B2457" s="68"/>
      <c r="E2457" s="708"/>
      <c r="G2457" s="323"/>
    </row>
  </sheetData>
  <mergeCells count="165">
    <mergeCell ref="A230:B231"/>
    <mergeCell ref="A286:B287"/>
    <mergeCell ref="A369:B370"/>
    <mergeCell ref="A1769:B1770"/>
    <mergeCell ref="A1804:B1805"/>
    <mergeCell ref="A1890:B1891"/>
    <mergeCell ref="A2369:B2370"/>
    <mergeCell ref="A2241:B2242"/>
    <mergeCell ref="A2347:B2348"/>
    <mergeCell ref="A2165:B2166"/>
    <mergeCell ref="A2066:B2067"/>
    <mergeCell ref="A2137:B2138"/>
    <mergeCell ref="A2323:B2324"/>
    <mergeCell ref="A2008:B2009"/>
    <mergeCell ref="A1956:B1957"/>
    <mergeCell ref="A1919:B1920"/>
    <mergeCell ref="A1948:C1948"/>
    <mergeCell ref="A2000:C2000"/>
    <mergeCell ref="A2058:C2058"/>
    <mergeCell ref="A2123:C2123"/>
    <mergeCell ref="A2157:C2157"/>
    <mergeCell ref="A2210:C2210"/>
    <mergeCell ref="A2287:C2287"/>
    <mergeCell ref="A2340:C2340"/>
    <mergeCell ref="E2391:E2392"/>
    <mergeCell ref="E2432:E2433"/>
    <mergeCell ref="A710:B711"/>
    <mergeCell ref="A1221:B1222"/>
    <mergeCell ref="A1136:B1137"/>
    <mergeCell ref="A1403:B1404"/>
    <mergeCell ref="A1463:B1464"/>
    <mergeCell ref="A1287:B1288"/>
    <mergeCell ref="A1322:B1323"/>
    <mergeCell ref="A953:B954"/>
    <mergeCell ref="A2391:B2392"/>
    <mergeCell ref="A2432:B2433"/>
    <mergeCell ref="E1956:E1957"/>
    <mergeCell ref="E2008:E2009"/>
    <mergeCell ref="E2066:E2067"/>
    <mergeCell ref="E2137:E2138"/>
    <mergeCell ref="E2165:E2166"/>
    <mergeCell ref="E2241:E2242"/>
    <mergeCell ref="E2323:E2324"/>
    <mergeCell ref="E2347:E2348"/>
    <mergeCell ref="E2369:E2370"/>
    <mergeCell ref="E1221:E1222"/>
    <mergeCell ref="E1287:E1288"/>
    <mergeCell ref="E1322:E1323"/>
    <mergeCell ref="E1403:E1404"/>
    <mergeCell ref="E1463:E1464"/>
    <mergeCell ref="E1769:E1770"/>
    <mergeCell ref="E1804:E1805"/>
    <mergeCell ref="E1890:E1891"/>
    <mergeCell ref="E1919:E1920"/>
    <mergeCell ref="E230:E231"/>
    <mergeCell ref="E286:E287"/>
    <mergeCell ref="E369:E370"/>
    <mergeCell ref="E422:E423"/>
    <mergeCell ref="E485:E486"/>
    <mergeCell ref="E667:E668"/>
    <mergeCell ref="E710:E711"/>
    <mergeCell ref="E953:E954"/>
    <mergeCell ref="E1136:E1137"/>
    <mergeCell ref="D2066:D2067"/>
    <mergeCell ref="D2137:D2138"/>
    <mergeCell ref="D2165:D2166"/>
    <mergeCell ref="D2241:D2242"/>
    <mergeCell ref="D2323:D2324"/>
    <mergeCell ref="D2347:D2348"/>
    <mergeCell ref="D2369:D2370"/>
    <mergeCell ref="D2391:D2392"/>
    <mergeCell ref="D2432:D2433"/>
    <mergeCell ref="D2218:D2219"/>
    <mergeCell ref="C2369:C2370"/>
    <mergeCell ref="C2391:C2392"/>
    <mergeCell ref="C2432:C2433"/>
    <mergeCell ref="D78:D79"/>
    <mergeCell ref="D230:D231"/>
    <mergeCell ref="D286:D287"/>
    <mergeCell ref="D369:D370"/>
    <mergeCell ref="D422:D423"/>
    <mergeCell ref="D485:D486"/>
    <mergeCell ref="D667:D668"/>
    <mergeCell ref="D710:D711"/>
    <mergeCell ref="D953:D954"/>
    <mergeCell ref="D1136:D1137"/>
    <mergeCell ref="D1221:D1222"/>
    <mergeCell ref="D1287:D1288"/>
    <mergeCell ref="D1322:D1323"/>
    <mergeCell ref="D1403:D1404"/>
    <mergeCell ref="D1463:D1464"/>
    <mergeCell ref="D1769:D1770"/>
    <mergeCell ref="D1804:D1805"/>
    <mergeCell ref="D1890:D1891"/>
    <mergeCell ref="D1919:D1920"/>
    <mergeCell ref="D1956:D1957"/>
    <mergeCell ref="D2008:D2009"/>
    <mergeCell ref="A2377:C2377"/>
    <mergeCell ref="A2405:C2405"/>
    <mergeCell ref="A2424:C2424"/>
    <mergeCell ref="A2440:C2440"/>
    <mergeCell ref="C78:C79"/>
    <mergeCell ref="C230:C231"/>
    <mergeCell ref="C286:C287"/>
    <mergeCell ref="C369:C370"/>
    <mergeCell ref="C422:C423"/>
    <mergeCell ref="C485:C486"/>
    <mergeCell ref="C667:C668"/>
    <mergeCell ref="C710:C711"/>
    <mergeCell ref="C953:C954"/>
    <mergeCell ref="C1136:C1137"/>
    <mergeCell ref="C1221:C1222"/>
    <mergeCell ref="C1287:C1288"/>
    <mergeCell ref="C1322:C1323"/>
    <mergeCell ref="C1403:C1404"/>
    <mergeCell ref="C1463:C1464"/>
    <mergeCell ref="C1769:C1770"/>
    <mergeCell ref="C1804:C1805"/>
    <mergeCell ref="C1890:C1891"/>
    <mergeCell ref="C1919:C1920"/>
    <mergeCell ref="C1956:C1957"/>
    <mergeCell ref="A422:B423"/>
    <mergeCell ref="A2361:C2361"/>
    <mergeCell ref="C2008:C2009"/>
    <mergeCell ref="C2066:C2067"/>
    <mergeCell ref="C2137:C2138"/>
    <mergeCell ref="C2165:C2166"/>
    <mergeCell ref="C2241:C2242"/>
    <mergeCell ref="C2323:C2324"/>
    <mergeCell ref="C2347:C2348"/>
    <mergeCell ref="A1279:C1279"/>
    <mergeCell ref="A1312:C1312"/>
    <mergeCell ref="A1394:C1394"/>
    <mergeCell ref="A1455:C1455"/>
    <mergeCell ref="A1594:C1594"/>
    <mergeCell ref="A1796:C1796"/>
    <mergeCell ref="A1868:C1868"/>
    <mergeCell ref="A1882:C1882"/>
    <mergeCell ref="A1905:C1905"/>
    <mergeCell ref="A2218:B2219"/>
    <mergeCell ref="C2218:C2219"/>
    <mergeCell ref="E2218:E2219"/>
    <mergeCell ref="A2226:C2226"/>
    <mergeCell ref="A5:E5"/>
    <mergeCell ref="B21:C21"/>
    <mergeCell ref="B23:C23"/>
    <mergeCell ref="A66:E66"/>
    <mergeCell ref="A68:E68"/>
    <mergeCell ref="A71:E71"/>
    <mergeCell ref="A75:C75"/>
    <mergeCell ref="A209:C209"/>
    <mergeCell ref="A224:C224"/>
    <mergeCell ref="E78:E79"/>
    <mergeCell ref="A78:B79"/>
    <mergeCell ref="A278:C278"/>
    <mergeCell ref="A361:C361"/>
    <mergeCell ref="A414:C414"/>
    <mergeCell ref="A477:C477"/>
    <mergeCell ref="A579:C579"/>
    <mergeCell ref="A702:C702"/>
    <mergeCell ref="A807:C807"/>
    <mergeCell ref="A1026:C1026"/>
    <mergeCell ref="A1213:C1213"/>
    <mergeCell ref="A485:B486"/>
    <mergeCell ref="A667:B668"/>
  </mergeCells>
  <phoneticPr fontId="10" type="noConversion"/>
  <printOptions horizontalCentered="1"/>
  <pageMargins left="0.78740157480314998" right="0.78740157480314998" top="0.59055118110236204" bottom="0.59055118110236204" header="0" footer="0"/>
  <pageSetup scale="99" orientation="portrait" useFirstPageNumber="1" verticalDpi="597" r:id="rId1"/>
  <headerFooter alignWithMargins="0">
    <oddHeader>&amp;CPágina &amp;P</oddHeader>
  </headerFooter>
  <rowBreaks count="2" manualBreakCount="2">
    <brk id="65" max="4" man="1"/>
    <brk id="1026" max="4" man="1"/>
  </rowBreaks>
  <colBreaks count="1" manualBreakCount="1">
    <brk id="6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2" tint="-0.249977111117893"/>
  </sheetPr>
  <dimension ref="A1:M246"/>
  <sheetViews>
    <sheetView showGridLines="0" topLeftCell="A61" zoomScaleNormal="100" zoomScaleSheetLayoutView="90" workbookViewId="0">
      <selection activeCell="F30" sqref="F30"/>
    </sheetView>
  </sheetViews>
  <sheetFormatPr baseColWidth="10" defaultColWidth="9.109375" defaultRowHeight="10.199999999999999"/>
  <cols>
    <col min="1" max="1" width="12.5546875" style="240" customWidth="1"/>
    <col min="2" max="2" width="6.33203125" style="241" customWidth="1"/>
    <col min="3" max="3" width="39" style="240" customWidth="1"/>
    <col min="4" max="4" width="13.6640625" style="242" customWidth="1"/>
    <col min="5" max="6" width="12.77734375" style="242" customWidth="1"/>
    <col min="7" max="7" width="12.77734375" style="242" hidden="1" customWidth="1"/>
    <col min="8" max="8" width="12.77734375" style="242" customWidth="1"/>
    <col min="9" max="9" width="8.44140625" style="240" customWidth="1"/>
    <col min="10" max="10" width="11.88671875" style="296" customWidth="1"/>
    <col min="11" max="11" width="14.6640625" style="296" customWidth="1"/>
    <col min="12" max="12" width="11.5546875" style="269" customWidth="1"/>
    <col min="13" max="13" width="9.109375" style="296" customWidth="1"/>
    <col min="14" max="17" width="9.109375" style="240" customWidth="1"/>
    <col min="18" max="16384" width="9.109375" style="240"/>
  </cols>
  <sheetData>
    <row r="1" spans="1:13" ht="15.6">
      <c r="A1" s="789" t="s">
        <v>16</v>
      </c>
      <c r="B1" s="789"/>
      <c r="C1" s="789"/>
      <c r="D1" s="789"/>
      <c r="E1" s="789"/>
      <c r="F1" s="789"/>
      <c r="G1" s="789"/>
      <c r="H1" s="789"/>
    </row>
    <row r="2" spans="1:13" ht="15.6">
      <c r="A2" s="243"/>
      <c r="B2" s="243"/>
      <c r="C2" s="243"/>
      <c r="D2" s="243"/>
      <c r="E2" s="243"/>
      <c r="F2" s="243"/>
      <c r="G2" s="243"/>
      <c r="H2" s="243"/>
    </row>
    <row r="3" spans="1:13" ht="15.6">
      <c r="A3" s="816" t="str">
        <f>+'IND-ESTR-CLASIF '!A68:E68</f>
        <v>MODIFICACIÓN  Nº 04-2025</v>
      </c>
      <c r="B3" s="817"/>
      <c r="C3" s="817"/>
      <c r="D3" s="817"/>
      <c r="E3" s="817"/>
      <c r="F3" s="817"/>
      <c r="G3" s="817"/>
      <c r="H3" s="817"/>
    </row>
    <row r="4" spans="1:13" ht="12">
      <c r="A4" s="244"/>
      <c r="B4" s="244"/>
      <c r="C4" s="244"/>
      <c r="D4" s="244"/>
      <c r="E4" s="244"/>
      <c r="F4" s="244"/>
      <c r="G4" s="244"/>
      <c r="H4" s="244"/>
    </row>
    <row r="5" spans="1:13" ht="12">
      <c r="A5" s="244"/>
      <c r="B5" s="244"/>
      <c r="C5" s="244"/>
      <c r="D5" s="244"/>
      <c r="E5" s="244"/>
      <c r="F5" s="244"/>
      <c r="G5" s="244"/>
      <c r="H5" s="244"/>
    </row>
    <row r="6" spans="1:13" ht="12">
      <c r="A6" s="244"/>
      <c r="B6" s="244"/>
      <c r="C6" s="244"/>
      <c r="D6" s="244"/>
      <c r="E6" s="244"/>
      <c r="F6" s="244"/>
      <c r="G6" s="244"/>
      <c r="H6" s="244"/>
    </row>
    <row r="7" spans="1:13" ht="12">
      <c r="A7" s="818" t="s">
        <v>493</v>
      </c>
      <c r="B7" s="818"/>
      <c r="C7" s="818"/>
      <c r="D7" s="818"/>
      <c r="E7" s="818"/>
      <c r="F7" s="818"/>
      <c r="G7" s="818"/>
      <c r="H7" s="818"/>
    </row>
    <row r="8" spans="1:13" ht="12">
      <c r="A8" s="818" t="s">
        <v>494</v>
      </c>
      <c r="B8" s="818"/>
      <c r="C8" s="818"/>
      <c r="D8" s="818"/>
      <c r="E8" s="818"/>
      <c r="F8" s="818"/>
      <c r="G8" s="818"/>
      <c r="H8" s="818"/>
    </row>
    <row r="9" spans="1:13" ht="12">
      <c r="A9" s="818" t="s">
        <v>495</v>
      </c>
      <c r="B9" s="818"/>
      <c r="C9" s="818"/>
      <c r="D9" s="818"/>
      <c r="E9" s="818"/>
      <c r="F9" s="818"/>
      <c r="G9" s="818"/>
      <c r="H9" s="818"/>
    </row>
    <row r="10" spans="1:13" ht="12">
      <c r="A10" s="244"/>
      <c r="B10" s="244"/>
      <c r="C10" s="244"/>
      <c r="D10" s="244"/>
      <c r="E10" s="244"/>
      <c r="F10" s="244"/>
      <c r="G10" s="244"/>
      <c r="H10" s="244"/>
    </row>
    <row r="12" spans="1:13" s="236" customFormat="1" ht="47.4" customHeight="1">
      <c r="A12" s="819" t="s">
        <v>496</v>
      </c>
      <c r="B12" s="819"/>
      <c r="C12" s="819"/>
      <c r="D12" s="245" t="s">
        <v>497</v>
      </c>
      <c r="E12" s="245" t="s">
        <v>498</v>
      </c>
      <c r="F12" s="245" t="s">
        <v>499</v>
      </c>
      <c r="G12" s="245" t="s">
        <v>500</v>
      </c>
      <c r="H12" s="246" t="s">
        <v>501</v>
      </c>
      <c r="J12" s="519"/>
      <c r="K12" s="519"/>
      <c r="L12" s="520"/>
      <c r="M12" s="519"/>
    </row>
    <row r="13" spans="1:13" s="237" customFormat="1" ht="18" customHeight="1">
      <c r="A13" s="820" t="s">
        <v>502</v>
      </c>
      <c r="B13" s="820"/>
      <c r="C13" s="820"/>
      <c r="D13" s="512">
        <f>SUM(D14:D25)</f>
        <v>-31419827.16</v>
      </c>
      <c r="E13" s="512">
        <f>SUM(E14:E25)</f>
        <v>-23569908</v>
      </c>
      <c r="F13" s="512">
        <f>SUM(F14:F25)</f>
        <v>-40890000</v>
      </c>
      <c r="G13" s="512">
        <f>SUM(G14:G25)</f>
        <v>0</v>
      </c>
      <c r="H13" s="512">
        <f>SUM(H14:H26)</f>
        <v>-95879735.159999996</v>
      </c>
      <c r="L13" s="521"/>
    </row>
    <row r="14" spans="1:13">
      <c r="A14" s="513"/>
      <c r="B14" s="249"/>
      <c r="C14" s="250"/>
      <c r="D14" s="251"/>
      <c r="E14" s="251"/>
      <c r="F14" s="251"/>
      <c r="G14" s="514"/>
      <c r="H14" s="251"/>
      <c r="J14" s="269"/>
    </row>
    <row r="15" spans="1:13" hidden="1">
      <c r="A15" s="513">
        <v>0</v>
      </c>
      <c r="B15" s="253" t="s">
        <v>25</v>
      </c>
      <c r="C15" s="254"/>
      <c r="D15" s="255">
        <f>+D64</f>
        <v>0</v>
      </c>
      <c r="E15" s="255">
        <f>+E64</f>
        <v>0</v>
      </c>
      <c r="F15" s="255">
        <f>+F64</f>
        <v>0</v>
      </c>
      <c r="G15" s="515">
        <f>+G64</f>
        <v>0</v>
      </c>
      <c r="H15" s="255">
        <f>SUM(D15:G15)</f>
        <v>0</v>
      </c>
      <c r="J15" s="268">
        <f>+H15-J64</f>
        <v>0</v>
      </c>
    </row>
    <row r="16" spans="1:13" hidden="1">
      <c r="A16" s="513"/>
      <c r="B16" s="253"/>
      <c r="C16" s="254"/>
      <c r="D16" s="255"/>
      <c r="E16" s="255"/>
      <c r="F16" s="255"/>
      <c r="G16" s="515"/>
      <c r="H16" s="255"/>
      <c r="J16" s="269"/>
    </row>
    <row r="17" spans="1:10">
      <c r="A17" s="513">
        <v>1</v>
      </c>
      <c r="B17" s="253" t="s">
        <v>65</v>
      </c>
      <c r="C17" s="254"/>
      <c r="D17" s="255">
        <f>+D91</f>
        <v>-28419827.16</v>
      </c>
      <c r="E17" s="255">
        <f>+E91</f>
        <v>-10384908</v>
      </c>
      <c r="F17" s="255">
        <f>+F91</f>
        <v>0</v>
      </c>
      <c r="G17" s="515">
        <f>+G91</f>
        <v>0</v>
      </c>
      <c r="H17" s="255">
        <f t="shared" ref="H17:H25" si="0">SUM(D17:G17)</f>
        <v>-38804735.159999996</v>
      </c>
      <c r="J17" s="268">
        <f>+H17-J91</f>
        <v>0</v>
      </c>
    </row>
    <row r="18" spans="1:10">
      <c r="A18" s="513"/>
      <c r="B18" s="253"/>
      <c r="C18" s="254"/>
      <c r="D18" s="255"/>
      <c r="E18" s="255"/>
      <c r="F18" s="255"/>
      <c r="G18" s="515"/>
      <c r="H18" s="255"/>
      <c r="J18" s="269"/>
    </row>
    <row r="19" spans="1:10">
      <c r="A19" s="513">
        <v>2</v>
      </c>
      <c r="B19" s="253" t="s">
        <v>503</v>
      </c>
      <c r="C19" s="254"/>
      <c r="D19" s="255">
        <f>+D145</f>
        <v>0</v>
      </c>
      <c r="E19" s="255">
        <f>+E145</f>
        <v>-3185000</v>
      </c>
      <c r="F19" s="255">
        <f>+F145</f>
        <v>-500000</v>
      </c>
      <c r="G19" s="515">
        <f>+G145</f>
        <v>0</v>
      </c>
      <c r="H19" s="255">
        <f t="shared" si="0"/>
        <v>-3685000</v>
      </c>
      <c r="J19" s="268">
        <f>+H19-J145</f>
        <v>0</v>
      </c>
    </row>
    <row r="20" spans="1:10">
      <c r="A20" s="513"/>
      <c r="B20" s="253"/>
      <c r="C20" s="254"/>
      <c r="D20" s="255"/>
      <c r="E20" s="255"/>
      <c r="F20" s="255"/>
      <c r="G20" s="515"/>
      <c r="H20" s="255"/>
      <c r="J20" s="269"/>
    </row>
    <row r="21" spans="1:10">
      <c r="A21" s="513">
        <v>5</v>
      </c>
      <c r="B21" s="253" t="s">
        <v>157</v>
      </c>
      <c r="C21" s="254"/>
      <c r="D21" s="255">
        <f>+D183</f>
        <v>-3000000</v>
      </c>
      <c r="E21" s="255">
        <f>+E183</f>
        <v>0</v>
      </c>
      <c r="F21" s="255">
        <f>+F183</f>
        <v>-40390000</v>
      </c>
      <c r="G21" s="515">
        <f>+G183</f>
        <v>0</v>
      </c>
      <c r="H21" s="255">
        <f t="shared" si="0"/>
        <v>-43390000</v>
      </c>
      <c r="J21" s="268">
        <f>+H21-J183</f>
        <v>0</v>
      </c>
    </row>
    <row r="22" spans="1:10" hidden="1">
      <c r="A22" s="513"/>
      <c r="B22" s="253"/>
      <c r="C22" s="254"/>
      <c r="D22" s="255"/>
      <c r="E22" s="255"/>
      <c r="F22" s="255"/>
      <c r="G22" s="515"/>
      <c r="H22" s="255"/>
      <c r="J22" s="269"/>
    </row>
    <row r="23" spans="1:10" hidden="1">
      <c r="A23" s="513">
        <v>6</v>
      </c>
      <c r="B23" s="253" t="s">
        <v>185</v>
      </c>
      <c r="C23" s="254"/>
      <c r="D23" s="255">
        <f>+D209</f>
        <v>0</v>
      </c>
      <c r="E23" s="255">
        <f>+E209</f>
        <v>0</v>
      </c>
      <c r="F23" s="255">
        <v>0</v>
      </c>
      <c r="G23" s="515">
        <v>0</v>
      </c>
      <c r="H23" s="255">
        <f t="shared" si="0"/>
        <v>0</v>
      </c>
      <c r="J23" s="268">
        <f>+H23-J209</f>
        <v>0</v>
      </c>
    </row>
    <row r="24" spans="1:10">
      <c r="A24" s="513"/>
      <c r="B24" s="253"/>
      <c r="C24" s="254"/>
      <c r="D24" s="255"/>
      <c r="E24" s="255"/>
      <c r="F24" s="255"/>
      <c r="G24" s="515"/>
      <c r="H24" s="255"/>
      <c r="J24" s="269"/>
    </row>
    <row r="25" spans="1:10">
      <c r="A25" s="516">
        <v>9</v>
      </c>
      <c r="B25" s="257" t="s">
        <v>192</v>
      </c>
      <c r="C25" s="258"/>
      <c r="D25" s="255">
        <f>+D223</f>
        <v>0</v>
      </c>
      <c r="E25" s="255">
        <f>+E223</f>
        <v>-10000000</v>
      </c>
      <c r="F25" s="255">
        <f>+F223</f>
        <v>0</v>
      </c>
      <c r="G25" s="515">
        <f>+G223</f>
        <v>0</v>
      </c>
      <c r="H25" s="255">
        <f t="shared" si="0"/>
        <v>-10000000</v>
      </c>
      <c r="J25" s="268">
        <f>+H25-J223</f>
        <v>0</v>
      </c>
    </row>
    <row r="26" spans="1:10">
      <c r="A26" s="260"/>
      <c r="B26" s="517"/>
      <c r="C26" s="261"/>
      <c r="D26" s="262"/>
      <c r="E26" s="262"/>
      <c r="F26" s="262"/>
      <c r="G26" s="518"/>
      <c r="H26" s="262"/>
      <c r="J26" s="269"/>
    </row>
    <row r="27" spans="1:10" hidden="1">
      <c r="B27" s="263"/>
      <c r="C27" s="264"/>
      <c r="D27" s="265"/>
      <c r="E27" s="265"/>
      <c r="F27" s="265"/>
      <c r="G27" s="265"/>
      <c r="H27" s="265"/>
      <c r="I27" s="264"/>
      <c r="J27" s="269"/>
    </row>
    <row r="28" spans="1:10" hidden="1">
      <c r="B28" s="263"/>
      <c r="C28" s="264"/>
      <c r="D28" s="265">
        <f>+D62</f>
        <v>-31419827.16</v>
      </c>
      <c r="E28" s="265">
        <f>+E62</f>
        <v>-23569908</v>
      </c>
      <c r="F28" s="265">
        <f>+F62</f>
        <v>-40890000</v>
      </c>
      <c r="G28" s="265">
        <f>+G62</f>
        <v>0</v>
      </c>
      <c r="H28" s="265">
        <f>+H62</f>
        <v>-95879735.159999996</v>
      </c>
      <c r="I28" s="264"/>
    </row>
    <row r="29" spans="1:10" hidden="1">
      <c r="B29" s="263"/>
      <c r="C29" s="264"/>
      <c r="D29" s="265">
        <f>+D63</f>
        <v>0</v>
      </c>
      <c r="E29" s="265">
        <f>+E13-E28</f>
        <v>0</v>
      </c>
      <c r="F29" s="265">
        <f>+F13-F28</f>
        <v>0</v>
      </c>
      <c r="G29" s="265">
        <f>+G13-G28</f>
        <v>0</v>
      </c>
      <c r="H29" s="265">
        <f>+H13-H28</f>
        <v>0</v>
      </c>
      <c r="I29" s="264"/>
    </row>
    <row r="30" spans="1:10" ht="12.6" customHeight="1">
      <c r="B30" s="263"/>
      <c r="C30" s="264"/>
      <c r="D30" s="265"/>
      <c r="E30" s="265"/>
      <c r="F30" s="265"/>
      <c r="G30" s="265"/>
      <c r="H30" s="265"/>
      <c r="I30" s="264"/>
    </row>
    <row r="31" spans="1:10" ht="12.6" customHeight="1">
      <c r="B31" s="263"/>
      <c r="C31" s="264"/>
      <c r="D31" s="265"/>
      <c r="E31" s="265"/>
      <c r="F31" s="265"/>
      <c r="G31" s="265"/>
      <c r="H31" s="265"/>
      <c r="I31" s="264"/>
    </row>
    <row r="32" spans="1:10" ht="12.6" customHeight="1">
      <c r="B32" s="263"/>
      <c r="C32" s="264"/>
      <c r="D32" s="265"/>
      <c r="E32" s="265"/>
      <c r="F32" s="265"/>
      <c r="G32" s="265"/>
      <c r="H32" s="265"/>
      <c r="I32" s="264"/>
    </row>
    <row r="33" spans="2:9" ht="12.6" customHeight="1">
      <c r="B33" s="263"/>
      <c r="C33" s="264"/>
      <c r="D33" s="265"/>
      <c r="E33" s="265"/>
      <c r="F33" s="265"/>
      <c r="G33" s="265"/>
      <c r="H33" s="265"/>
      <c r="I33" s="264"/>
    </row>
    <row r="34" spans="2:9" ht="12.6" customHeight="1">
      <c r="B34" s="263"/>
      <c r="C34" s="264"/>
      <c r="D34" s="265"/>
      <c r="E34" s="265"/>
      <c r="F34" s="265"/>
      <c r="G34" s="265"/>
      <c r="H34" s="265"/>
      <c r="I34" s="264"/>
    </row>
    <row r="35" spans="2:9" ht="12.6" customHeight="1">
      <c r="H35" s="265"/>
      <c r="I35" s="242"/>
    </row>
    <row r="36" spans="2:9" ht="12.6" customHeight="1">
      <c r="H36" s="265"/>
      <c r="I36" s="242"/>
    </row>
    <row r="37" spans="2:9" ht="12.6" customHeight="1">
      <c r="H37" s="265"/>
      <c r="I37" s="242"/>
    </row>
    <row r="38" spans="2:9" ht="12.6" customHeight="1">
      <c r="H38" s="265"/>
      <c r="I38" s="242"/>
    </row>
    <row r="39" spans="2:9" ht="12.6" customHeight="1">
      <c r="H39" s="265"/>
      <c r="I39" s="242"/>
    </row>
    <row r="40" spans="2:9">
      <c r="H40" s="265"/>
      <c r="I40" s="242"/>
    </row>
    <row r="41" spans="2:9">
      <c r="H41" s="265"/>
      <c r="I41" s="242"/>
    </row>
    <row r="42" spans="2:9">
      <c r="H42" s="265"/>
      <c r="I42" s="242"/>
    </row>
    <row r="43" spans="2:9">
      <c r="H43" s="265"/>
      <c r="I43" s="242"/>
    </row>
    <row r="44" spans="2:9">
      <c r="H44" s="265"/>
      <c r="I44" s="242"/>
    </row>
    <row r="45" spans="2:9">
      <c r="H45" s="265"/>
      <c r="I45" s="242"/>
    </row>
    <row r="46" spans="2:9">
      <c r="H46" s="265"/>
      <c r="I46" s="242"/>
    </row>
    <row r="47" spans="2:9">
      <c r="H47" s="265"/>
      <c r="I47" s="242"/>
    </row>
    <row r="48" spans="2:9">
      <c r="H48" s="265"/>
      <c r="I48" s="242"/>
    </row>
    <row r="49" spans="1:13">
      <c r="H49" s="265"/>
      <c r="I49" s="242"/>
    </row>
    <row r="50" spans="1:13" ht="15.6">
      <c r="A50" s="789" t="s">
        <v>16</v>
      </c>
      <c r="B50" s="789"/>
      <c r="C50" s="789"/>
      <c r="D50" s="789"/>
      <c r="E50" s="789"/>
      <c r="F50" s="789"/>
      <c r="G50" s="789"/>
      <c r="H50" s="789"/>
      <c r="I50" s="242"/>
    </row>
    <row r="51" spans="1:13" ht="15.6">
      <c r="A51" s="243"/>
      <c r="B51" s="243"/>
      <c r="C51" s="243"/>
      <c r="D51" s="243"/>
      <c r="E51" s="243"/>
      <c r="F51" s="243"/>
      <c r="G51" s="243"/>
      <c r="H51" s="243"/>
      <c r="I51" s="242"/>
    </row>
    <row r="52" spans="1:13" ht="15.6">
      <c r="A52" s="816" t="str">
        <f>+A3</f>
        <v>MODIFICACIÓN  Nº 04-2025</v>
      </c>
      <c r="B52" s="817"/>
      <c r="C52" s="817"/>
      <c r="D52" s="817"/>
      <c r="E52" s="817"/>
      <c r="F52" s="817"/>
      <c r="G52" s="817"/>
      <c r="H52" s="817"/>
    </row>
    <row r="53" spans="1:13" ht="12">
      <c r="A53" s="244"/>
      <c r="B53" s="244"/>
      <c r="C53" s="244"/>
      <c r="D53" s="244"/>
      <c r="E53" s="244"/>
      <c r="F53" s="244"/>
      <c r="G53" s="244"/>
      <c r="H53" s="244"/>
      <c r="I53" s="242"/>
    </row>
    <row r="54" spans="1:13" ht="12">
      <c r="A54" s="818" t="s">
        <v>504</v>
      </c>
      <c r="B54" s="818"/>
      <c r="C54" s="818"/>
      <c r="D54" s="818"/>
      <c r="E54" s="818"/>
      <c r="F54" s="818"/>
      <c r="G54" s="818"/>
      <c r="H54" s="818"/>
    </row>
    <row r="55" spans="1:13" ht="12">
      <c r="A55" s="818" t="s">
        <v>505</v>
      </c>
      <c r="B55" s="818"/>
      <c r="C55" s="818"/>
      <c r="D55" s="818"/>
      <c r="E55" s="818"/>
      <c r="F55" s="818"/>
      <c r="G55" s="818"/>
      <c r="H55" s="818"/>
    </row>
    <row r="56" spans="1:13" ht="12">
      <c r="A56" s="818" t="s">
        <v>495</v>
      </c>
      <c r="B56" s="818"/>
      <c r="C56" s="818"/>
      <c r="D56" s="818"/>
      <c r="E56" s="818"/>
      <c r="F56" s="818"/>
      <c r="G56" s="818"/>
      <c r="H56" s="818"/>
    </row>
    <row r="57" spans="1:13" ht="12">
      <c r="A57" s="244"/>
      <c r="B57" s="244"/>
      <c r="C57" s="244"/>
      <c r="D57" s="244"/>
      <c r="E57" s="244"/>
      <c r="F57" s="244"/>
      <c r="G57" s="244"/>
      <c r="H57" s="244"/>
    </row>
    <row r="58" spans="1:13">
      <c r="B58" s="266"/>
      <c r="C58" s="266"/>
      <c r="D58" s="266"/>
      <c r="E58" s="266"/>
      <c r="F58" s="266"/>
      <c r="G58" s="266"/>
      <c r="H58" s="266"/>
    </row>
    <row r="59" spans="1:13" s="238" customFormat="1" hidden="1">
      <c r="B59" s="266"/>
      <c r="C59" s="266"/>
      <c r="D59" s="267">
        <f>+'IND-ESTR-CLASIF '!E213</f>
        <v>-31419827.16</v>
      </c>
      <c r="E59" s="267">
        <f>+'IND-ESTR-CLASIF '!E1871</f>
        <v>-23569908</v>
      </c>
      <c r="F59" s="267">
        <f>+'IND-ESTR-CLASIF '!E2412</f>
        <v>-40890000</v>
      </c>
      <c r="G59" s="267">
        <f>-'IND-ESTR-CLASIF '!E2447</f>
        <v>0</v>
      </c>
      <c r="H59" s="267">
        <f>+'IND-ESTR-CLASIF '!E2453</f>
        <v>-95879735.159999996</v>
      </c>
      <c r="I59" s="270"/>
      <c r="J59" s="522"/>
      <c r="K59" s="522"/>
      <c r="L59" s="269"/>
      <c r="M59" s="522"/>
    </row>
    <row r="60" spans="1:13" hidden="1">
      <c r="B60" s="263"/>
      <c r="C60" s="264"/>
      <c r="D60" s="265">
        <f>+D62-D59</f>
        <v>0</v>
      </c>
      <c r="E60" s="265">
        <f>+E62-E59</f>
        <v>0</v>
      </c>
      <c r="F60" s="265">
        <f>+F62-F59</f>
        <v>0</v>
      </c>
      <c r="G60" s="265">
        <f>+G62-G59</f>
        <v>0</v>
      </c>
      <c r="H60" s="265">
        <f>+H62-H59</f>
        <v>0</v>
      </c>
    </row>
    <row r="61" spans="1:13" ht="48.6" customHeight="1">
      <c r="A61" s="821" t="s">
        <v>506</v>
      </c>
      <c r="B61" s="819" t="s">
        <v>496</v>
      </c>
      <c r="C61" s="819"/>
      <c r="D61" s="246" t="s">
        <v>497</v>
      </c>
      <c r="E61" s="246" t="s">
        <v>498</v>
      </c>
      <c r="F61" s="246" t="s">
        <v>499</v>
      </c>
      <c r="G61" s="246" t="s">
        <v>500</v>
      </c>
      <c r="H61" s="246" t="s">
        <v>501</v>
      </c>
    </row>
    <row r="62" spans="1:13" s="239" customFormat="1" ht="15.6" customHeight="1">
      <c r="A62" s="821"/>
      <c r="B62" s="820" t="s">
        <v>502</v>
      </c>
      <c r="C62" s="820"/>
      <c r="D62" s="523">
        <f>+D64+D91+D145+D223+D183+D209</f>
        <v>-31419827.16</v>
      </c>
      <c r="E62" s="523">
        <f>+E64+E91+E145+E223+E183+E209</f>
        <v>-23569908</v>
      </c>
      <c r="F62" s="523">
        <f>+F64+F91+F145+F223+F183+F209</f>
        <v>-40890000</v>
      </c>
      <c r="G62" s="523">
        <f>+G64+G91+G145+G223+G183+G209</f>
        <v>0</v>
      </c>
      <c r="H62" s="523">
        <f>+H64+H91+H145+H223+H183+H209</f>
        <v>-95879735.159999996</v>
      </c>
      <c r="J62" s="237"/>
      <c r="K62" s="237"/>
      <c r="L62" s="521"/>
      <c r="M62" s="237"/>
    </row>
    <row r="63" spans="1:13">
      <c r="A63" s="271"/>
      <c r="B63" s="276"/>
      <c r="C63" s="272"/>
      <c r="D63" s="288"/>
      <c r="E63" s="288"/>
      <c r="F63" s="288"/>
      <c r="G63" s="288"/>
      <c r="H63" s="288"/>
    </row>
    <row r="64" spans="1:13" hidden="1">
      <c r="A64" s="86" t="s">
        <v>23</v>
      </c>
      <c r="B64" s="87">
        <v>0</v>
      </c>
      <c r="C64" s="274" t="s">
        <v>25</v>
      </c>
      <c r="D64" s="275">
        <f>+D75+D81+D85+D66+D71</f>
        <v>0</v>
      </c>
      <c r="E64" s="275">
        <f>+E75+E81+E85+E66+E71</f>
        <v>0</v>
      </c>
      <c r="F64" s="275">
        <f>+F75+F81+F85+F66+F71</f>
        <v>0</v>
      </c>
      <c r="G64" s="275">
        <f>+G75+G81+G85+G66+G71</f>
        <v>0</v>
      </c>
      <c r="H64" s="275">
        <f>+H75+H81+H85+H66+H71</f>
        <v>0</v>
      </c>
      <c r="J64" s="295">
        <f>+'IND-ESTR-CLASIF '!D81+'IND-ESTR-CLASIF '!D233+'IND-ESTR-CLASIF '!D289+'IND-ESTR-CLASIF '!D372+'IND-ESTR-CLASIF '!D425+'IND-ESTR-CLASIF '!D488+'IND-ESTR-CLASIF '!D670+'IND-ESTR-CLASIF '!D713+'IND-ESTR-CLASIF '!D956+'IND-ESTR-CLASIF '!D1139+'IND-ESTR-CLASIF '!D1224+'IND-ESTR-CLASIF '!D1290+'IND-ESTR-CLASIF '!D1325+'IND-ESTR-CLASIF '!D1406+'IND-ESTR-CLASIF '!D1466+'IND-ESTR-CLASIF '!D1807+'IND-ESTR-CLASIF '!D1922+'IND-ESTR-CLASIF '!D1959+'IND-ESTR-CLASIF '!D2011+'IND-ESTR-CLASIF '!D2069+'IND-ESTR-CLASIF '!D2168+'IND-ESTR-CLASIF '!D2244+'IND-ESTR-CLASIF '!D2140</f>
        <v>0</v>
      </c>
      <c r="L64" s="268">
        <f>+H64-J64</f>
        <v>0</v>
      </c>
    </row>
    <row r="65" spans="1:11" hidden="1">
      <c r="A65" s="271"/>
      <c r="B65" s="90"/>
      <c r="C65" s="276"/>
      <c r="D65" s="277"/>
      <c r="E65" s="277"/>
      <c r="F65" s="277"/>
      <c r="G65" s="277"/>
      <c r="H65" s="277"/>
    </row>
    <row r="66" spans="1:11" hidden="1">
      <c r="A66" s="278" t="s">
        <v>26</v>
      </c>
      <c r="B66" s="279" t="s">
        <v>27</v>
      </c>
      <c r="C66" s="280" t="s">
        <v>28</v>
      </c>
      <c r="D66" s="281">
        <f>SUM(D67:D69)</f>
        <v>0</v>
      </c>
      <c r="E66" s="281">
        <f>SUM(E67:E69)</f>
        <v>0</v>
      </c>
      <c r="F66" s="281">
        <f>SUM(F67:F69)</f>
        <v>0</v>
      </c>
      <c r="G66" s="281">
        <f>SUM(G67:G68)</f>
        <v>0</v>
      </c>
      <c r="H66" s="281">
        <f>SUM(H67:H69)</f>
        <v>0</v>
      </c>
    </row>
    <row r="67" spans="1:11" hidden="1">
      <c r="A67" s="80" t="s">
        <v>26</v>
      </c>
      <c r="B67" s="282" t="s">
        <v>29</v>
      </c>
      <c r="C67" s="283" t="s">
        <v>30</v>
      </c>
      <c r="D67" s="277">
        <f>'IND-ESTR-CLASIF '!D84</f>
        <v>0</v>
      </c>
      <c r="E67" s="277">
        <f>+'IND-ESTR-CLASIF '!D292+'IND-ESTR-CLASIF '!D491+'IND-ESTR-CLASIF '!D716+'IND-ESTR-CLASIF '!D1227+'IND-ESTR-CLASIF '!D1409+'IND-ESTR-CLASIF '!D1469+'IND-ESTR-CLASIF '!D959+'IND-ESTR-CLASIF '!D236+'IND-ESTR-CLASIF '!D375+'IND-ESTR-CLASIF '!D428+'IND-ESTR-CLASIF '!D673+'IND-ESTR-CLASIF '!D1142+'IND-ESTR-CLASIF '!D1810+'IND-ESTR-CLASIF '!D1293</f>
        <v>0</v>
      </c>
      <c r="F67" s="277">
        <f>'IND-ESTR-CLASIF '!D193+'IND-ESTR-CLASIF '!D2014+'IND-ESTR-CLASIF '!D2247+'IND-ESTR-CLASIF '!D2171</f>
        <v>0</v>
      </c>
      <c r="G67" s="277">
        <v>0</v>
      </c>
      <c r="H67" s="277">
        <f>SUM(D67:G67)</f>
        <v>0</v>
      </c>
    </row>
    <row r="68" spans="1:11" hidden="1">
      <c r="A68" s="80" t="s">
        <v>26</v>
      </c>
      <c r="B68" s="282" t="s">
        <v>31</v>
      </c>
      <c r="C68" s="283" t="s">
        <v>32</v>
      </c>
      <c r="D68" s="277">
        <f>+'IND-ESTR-CLASIF '!D85</f>
        <v>0</v>
      </c>
      <c r="E68" s="277">
        <f>-'IND-ESTR-CLASIF '!D1811+'IND-ESTR-CLASIF '!D1470+'IND-ESTR-CLASIF '!D492</f>
        <v>0</v>
      </c>
      <c r="F68" s="277">
        <v>0</v>
      </c>
      <c r="G68" s="277">
        <v>0</v>
      </c>
      <c r="H68" s="277">
        <f>SUM(D68:G68)</f>
        <v>0</v>
      </c>
      <c r="J68" s="528"/>
    </row>
    <row r="69" spans="1:11" hidden="1">
      <c r="A69" s="80" t="s">
        <v>26</v>
      </c>
      <c r="B69" s="282" t="s">
        <v>33</v>
      </c>
      <c r="C69" s="283" t="s">
        <v>426</v>
      </c>
      <c r="D69" s="277">
        <f>+'IND-ESTR-CLASIF '!D86</f>
        <v>0</v>
      </c>
      <c r="E69" s="277">
        <v>0</v>
      </c>
      <c r="F69" s="277">
        <f>+'IND-ESTR-CLASIF '!D1926</f>
        <v>0</v>
      </c>
      <c r="G69" s="277">
        <v>0</v>
      </c>
      <c r="H69" s="277">
        <f>SUM(D69:G69)</f>
        <v>0</v>
      </c>
      <c r="J69" s="529"/>
    </row>
    <row r="70" spans="1:11" hidden="1">
      <c r="A70" s="271"/>
      <c r="B70" s="90"/>
      <c r="C70" s="276"/>
      <c r="D70" s="277"/>
      <c r="E70" s="277"/>
      <c r="F70" s="277"/>
      <c r="G70" s="277"/>
      <c r="H70" s="277"/>
    </row>
    <row r="71" spans="1:11" hidden="1">
      <c r="A71" s="278" t="s">
        <v>26</v>
      </c>
      <c r="B71" s="290">
        <v>0.02</v>
      </c>
      <c r="C71" s="524" t="s">
        <v>36</v>
      </c>
      <c r="D71" s="281">
        <f>SUM(D72:D73)</f>
        <v>0</v>
      </c>
      <c r="E71" s="281">
        <f t="shared" ref="E71:H71" si="1">SUM(E72:E73)</f>
        <v>0</v>
      </c>
      <c r="F71" s="281">
        <f t="shared" si="1"/>
        <v>0</v>
      </c>
      <c r="G71" s="281">
        <f t="shared" si="1"/>
        <v>0</v>
      </c>
      <c r="H71" s="281">
        <f t="shared" si="1"/>
        <v>0</v>
      </c>
    </row>
    <row r="72" spans="1:11" hidden="1">
      <c r="A72" s="80" t="s">
        <v>26</v>
      </c>
      <c r="B72" s="282" t="s">
        <v>37</v>
      </c>
      <c r="C72" s="283" t="s">
        <v>38</v>
      </c>
      <c r="D72" s="277">
        <f>+-'IND-ESTR-CLASIF '!D89</f>
        <v>0</v>
      </c>
      <c r="E72" s="277">
        <f>+'IND-ESTR-CLASIF '!D1473</f>
        <v>0</v>
      </c>
      <c r="F72" s="277">
        <v>0</v>
      </c>
      <c r="G72" s="277">
        <v>0</v>
      </c>
      <c r="H72" s="277">
        <f>SUM(D72:G72)</f>
        <v>0</v>
      </c>
    </row>
    <row r="73" spans="1:11" hidden="1">
      <c r="A73" s="525" t="s">
        <v>26</v>
      </c>
      <c r="B73" s="425" t="s">
        <v>39</v>
      </c>
      <c r="C73" s="292" t="s">
        <v>40</v>
      </c>
      <c r="D73" s="277">
        <f>+'IND-ESTR-CLASIF '!D90</f>
        <v>0</v>
      </c>
      <c r="E73" s="277"/>
      <c r="F73" s="277"/>
      <c r="G73" s="277"/>
      <c r="H73" s="277">
        <f>SUM(D73:G73)</f>
        <v>0</v>
      </c>
    </row>
    <row r="74" spans="1:11" hidden="1">
      <c r="A74" s="525"/>
      <c r="B74" s="425"/>
      <c r="C74" s="292"/>
      <c r="D74" s="277"/>
      <c r="E74" s="277"/>
      <c r="F74" s="277"/>
      <c r="G74" s="277"/>
      <c r="H74" s="277"/>
    </row>
    <row r="75" spans="1:11" hidden="1">
      <c r="A75" s="278" t="s">
        <v>26</v>
      </c>
      <c r="B75" s="279" t="s">
        <v>41</v>
      </c>
      <c r="C75" s="280" t="s">
        <v>42</v>
      </c>
      <c r="D75" s="281">
        <f>SUM(D76:D79)</f>
        <v>0</v>
      </c>
      <c r="E75" s="281">
        <f>SUM(E76:E79)</f>
        <v>0</v>
      </c>
      <c r="F75" s="281">
        <f>SUM(F76:F79)</f>
        <v>0</v>
      </c>
      <c r="G75" s="281">
        <f>SUM(G76:G77)</f>
        <v>0</v>
      </c>
      <c r="H75" s="281">
        <f>SUM(H76:H79)</f>
        <v>0</v>
      </c>
    </row>
    <row r="76" spans="1:11" hidden="1">
      <c r="A76" s="284" t="s">
        <v>26</v>
      </c>
      <c r="B76" s="282" t="s">
        <v>43</v>
      </c>
      <c r="C76" s="276" t="s">
        <v>44</v>
      </c>
      <c r="D76" s="277">
        <f>'IND-ESTR-CLASIF '!D93</f>
        <v>0</v>
      </c>
      <c r="E76" s="277">
        <f>'IND-ESTR-CLASIF '!D239+'IND-ESTR-CLASIF '!D295+'IND-ESTR-CLASIF '!D378+'IND-ESTR-CLASIF '!D431+'IND-ESTR-CLASIF '!D495+'IND-ESTR-CLASIF '!D676+'IND-ESTR-CLASIF '!D719+'IND-ESTR-CLASIF '!D962+'IND-ESTR-CLASIF '!D1145+'IND-ESTR-CLASIF '!D1230-'IND-ESTR-CLASIF '!D1415+'IND-ESTR-CLASIF '!D1476</f>
        <v>0</v>
      </c>
      <c r="F76" s="277">
        <f>+'IND-ESTR-CLASIF '!D1929+'IND-ESTR-CLASIF '!D2143+'IND-ESTR-CLASIF '!D1965</f>
        <v>0</v>
      </c>
      <c r="G76" s="277">
        <v>0</v>
      </c>
      <c r="H76" s="277">
        <f>SUM(D76:G76)</f>
        <v>0</v>
      </c>
    </row>
    <row r="77" spans="1:11" hidden="1">
      <c r="A77" s="284" t="s">
        <v>26</v>
      </c>
      <c r="B77" s="282" t="s">
        <v>45</v>
      </c>
      <c r="C77" s="276" t="s">
        <v>46</v>
      </c>
      <c r="D77" s="277">
        <f>'IND-ESTR-CLASIF '!D94</f>
        <v>0</v>
      </c>
      <c r="E77" s="277">
        <f>'IND-ESTR-CLASIF '!D296+'IND-ESTR-CLASIF '!D496+'IND-ESTR-CLASIF '!D720+'IND-ESTR-CLASIF '!D1231+'IND-ESTR-CLASIF '!D1416+'IND-ESTR-CLASIF '!D1477+'IND-ESTR-CLASIF '!D240+'IND-ESTR-CLASIF '!D380+'IND-ESTR-CLASIF '!D432+'IND-ESTR-CLASIF '!D677+'IND-ESTR-CLASIF '!D963+'IND-ESTR-CLASIF '!D1146+'IND-ESTR-CLASIF '!D1815+'IND-ESTR-CLASIF '!D1300</f>
        <v>0</v>
      </c>
      <c r="F77" s="277">
        <f>+'IND-ESTR-CLASIF '!D1930+'IND-ESTR-CLASIF '!D2018+'IND-ESTR-CLASIF '!D2175+'IND-ESTR-CLASIF '!D2251</f>
        <v>0</v>
      </c>
      <c r="G77" s="277">
        <v>0</v>
      </c>
      <c r="H77" s="277">
        <f>SUM(D77:G77)</f>
        <v>0</v>
      </c>
      <c r="K77" s="295"/>
    </row>
    <row r="78" spans="1:11" hidden="1">
      <c r="A78" s="284" t="s">
        <v>26</v>
      </c>
      <c r="B78" s="282" t="s">
        <v>47</v>
      </c>
      <c r="C78" s="276" t="s">
        <v>48</v>
      </c>
      <c r="D78" s="277">
        <f>+'IND-ESTR-CLASIF '!D95</f>
        <v>0</v>
      </c>
      <c r="E78" s="277">
        <f>+'IND-ESTR-CLASIF '!D241+'IND-ESTR-CLASIF '!D433+'IND-ESTR-CLASIF '!D497+'IND-ESTR-CLASIF '!D721+'IND-ESTR-CLASIF '!D964+'IND-ESTR-CLASIF '!D1417+'IND-ESTR-CLASIF '!D1478</f>
        <v>0</v>
      </c>
      <c r="F78" s="277">
        <f>+'IND-ESTR-CLASIF '!D2144+'IND-ESTR-CLASIF '!D1967+'IND-ESTR-CLASIF '!D2252</f>
        <v>0</v>
      </c>
      <c r="G78" s="277">
        <v>0</v>
      </c>
      <c r="H78" s="277">
        <f>SUM(D78:G78)</f>
        <v>0</v>
      </c>
    </row>
    <row r="79" spans="1:11" hidden="1">
      <c r="A79" s="284" t="s">
        <v>26</v>
      </c>
      <c r="B79" s="282" t="s">
        <v>342</v>
      </c>
      <c r="C79" s="276" t="s">
        <v>343</v>
      </c>
      <c r="D79" s="277">
        <v>0</v>
      </c>
      <c r="E79" s="277">
        <f>-'IND-ESTR-CLASIF '!D1418+'IND-ESTR-CLASIF '!D679</f>
        <v>0</v>
      </c>
      <c r="F79" s="277">
        <v>0</v>
      </c>
      <c r="G79" s="277"/>
      <c r="H79" s="277">
        <f>SUM(D79:G79)</f>
        <v>0</v>
      </c>
    </row>
    <row r="80" spans="1:11" hidden="1">
      <c r="A80" s="526"/>
      <c r="B80" s="526"/>
      <c r="C80" s="276"/>
      <c r="D80" s="277"/>
      <c r="E80" s="277"/>
      <c r="F80" s="277"/>
      <c r="G80" s="277"/>
      <c r="H80" s="277"/>
    </row>
    <row r="81" spans="1:12" ht="20.399999999999999" hidden="1">
      <c r="A81" s="278" t="s">
        <v>49</v>
      </c>
      <c r="B81" s="279" t="s">
        <v>50</v>
      </c>
      <c r="C81" s="285" t="s">
        <v>403</v>
      </c>
      <c r="D81" s="281">
        <f>SUM(D82:D83)</f>
        <v>0</v>
      </c>
      <c r="E81" s="281">
        <f>SUM(E82:E83)</f>
        <v>0</v>
      </c>
      <c r="F81" s="281">
        <f>SUM(F82:F83)</f>
        <v>0</v>
      </c>
      <c r="G81" s="281">
        <f>SUM(G82:G83)</f>
        <v>0</v>
      </c>
      <c r="H81" s="281">
        <f>SUM(H82:H83)</f>
        <v>0</v>
      </c>
    </row>
    <row r="82" spans="1:12" ht="20.399999999999999" hidden="1">
      <c r="A82" s="284" t="s">
        <v>49</v>
      </c>
      <c r="B82" s="282" t="s">
        <v>52</v>
      </c>
      <c r="C82" s="286" t="s">
        <v>262</v>
      </c>
      <c r="D82" s="287">
        <f>'IND-ESTR-CLASIF '!D98</f>
        <v>0</v>
      </c>
      <c r="E82" s="287">
        <f>'IND-ESTR-CLASIF '!D299+'IND-ESTR-CLASIF '!D500+'IND-ESTR-CLASIF '!D724+'IND-ESTR-CLASIF '!D1235+'IND-ESTR-CLASIF '!D1421+'IND-ESTR-CLASIF '!D1481+'IND-ESTR-CLASIF '!D244+'IND-ESTR-CLASIF '!D383+'IND-ESTR-CLASIF '!D436+'IND-ESTR-CLASIF '!D682+'IND-ESTR-CLASIF '!D967+'IND-ESTR-CLASIF '!D1149+'IND-ESTR-CLASIF '!D1819+'IND-ESTR-CLASIF '!D1304</f>
        <v>0</v>
      </c>
      <c r="F82" s="287">
        <f>+'IND-ESTR-CLASIF '!D1933+'IND-ESTR-CLASIF '!D2021+'IND-ESTR-CLASIF '!D2179+'IND-ESTR-CLASIF '!D2255</f>
        <v>0</v>
      </c>
      <c r="G82" s="287">
        <v>0</v>
      </c>
      <c r="H82" s="287">
        <f>SUM(D82:G82)</f>
        <v>0</v>
      </c>
    </row>
    <row r="83" spans="1:12" ht="20.399999999999999" hidden="1">
      <c r="A83" s="284" t="s">
        <v>49</v>
      </c>
      <c r="B83" s="282" t="s">
        <v>54</v>
      </c>
      <c r="C83" s="286" t="s">
        <v>55</v>
      </c>
      <c r="D83" s="287">
        <f>'IND-ESTR-CLASIF '!D99</f>
        <v>0</v>
      </c>
      <c r="E83" s="287">
        <f>+'IND-ESTR-CLASIF '!D300+'IND-ESTR-CLASIF '!D501+'IND-ESTR-CLASIF '!D725+'IND-ESTR-CLASIF '!D1236+'IND-ESTR-CLASIF '!D1422+'IND-ESTR-CLASIF '!D1482+'IND-ESTR-CLASIF '!D245+'IND-ESTR-CLASIF '!D384+'IND-ESTR-CLASIF '!D437+'IND-ESTR-CLASIF '!D683+'IND-ESTR-CLASIF '!D968+'IND-ESTR-CLASIF '!D1150+'IND-ESTR-CLASIF '!D1820+'IND-ESTR-CLASIF '!D1305</f>
        <v>0</v>
      </c>
      <c r="F83" s="287">
        <f>'IND-ESTR-CLASIF '!D1934+'IND-ESTR-CLASIF '!D2022+'IND-ESTR-CLASIF '!D2180+'IND-ESTR-CLASIF '!D2256</f>
        <v>0</v>
      </c>
      <c r="G83" s="287">
        <v>0</v>
      </c>
      <c r="H83" s="287">
        <f>SUM(D83:G83)</f>
        <v>0</v>
      </c>
    </row>
    <row r="84" spans="1:12" hidden="1">
      <c r="A84" s="271"/>
      <c r="B84" s="282"/>
      <c r="C84" s="276"/>
      <c r="D84" s="277"/>
      <c r="E84" s="277"/>
      <c r="F84" s="277"/>
      <c r="G84" s="277"/>
      <c r="H84" s="277"/>
    </row>
    <row r="85" spans="1:12" ht="20.399999999999999" hidden="1">
      <c r="A85" s="278" t="s">
        <v>49</v>
      </c>
      <c r="B85" s="279" t="s">
        <v>56</v>
      </c>
      <c r="C85" s="285" t="s">
        <v>57</v>
      </c>
      <c r="D85" s="281">
        <f>SUM(D86:D88)</f>
        <v>0</v>
      </c>
      <c r="E85" s="281">
        <f>SUM(E86:E88)</f>
        <v>0</v>
      </c>
      <c r="F85" s="281">
        <f>SUM(F86:F88)</f>
        <v>0</v>
      </c>
      <c r="G85" s="281">
        <f>SUM(G86:G88)</f>
        <v>0</v>
      </c>
      <c r="H85" s="281">
        <f>SUM(H86:H88)</f>
        <v>0</v>
      </c>
    </row>
    <row r="86" spans="1:12" ht="20.399999999999999" hidden="1">
      <c r="A86" s="284" t="s">
        <v>49</v>
      </c>
      <c r="B86" s="282" t="s">
        <v>58</v>
      </c>
      <c r="C86" s="286" t="s">
        <v>59</v>
      </c>
      <c r="D86" s="277">
        <f>'IND-ESTR-CLASIF '!D102</f>
        <v>0</v>
      </c>
      <c r="E86" s="277">
        <f>+'IND-ESTR-CLASIF '!D303+'IND-ESTR-CLASIF '!D504+'IND-ESTR-CLASIF '!D728+'IND-ESTR-CLASIF '!D1239+'IND-ESTR-CLASIF '!D1425+'IND-ESTR-CLASIF '!D1485+'IND-ESTR-CLASIF '!D248+'IND-ESTR-CLASIF '!D387+'IND-ESTR-CLASIF '!D440+'IND-ESTR-CLASIF '!D686+'IND-ESTR-CLASIF '!D971+'IND-ESTR-CLASIF '!D1153+'IND-ESTR-CLASIF '!D1823++'IND-ESTR-CLASIF '!D1308</f>
        <v>0</v>
      </c>
      <c r="F86" s="277">
        <f>+'IND-ESTR-CLASIF '!D1937+'IND-ESTR-CLASIF '!D2025+'IND-ESTR-CLASIF '!D2183+'IND-ESTR-CLASIF '!D2259</f>
        <v>0</v>
      </c>
      <c r="G86" s="277">
        <v>0</v>
      </c>
      <c r="H86" s="277">
        <f>SUM(D86:G86)</f>
        <v>0</v>
      </c>
    </row>
    <row r="87" spans="1:12" ht="20.399999999999999" hidden="1">
      <c r="A87" s="284" t="s">
        <v>49</v>
      </c>
      <c r="B87" s="282" t="s">
        <v>60</v>
      </c>
      <c r="C87" s="286" t="s">
        <v>263</v>
      </c>
      <c r="D87" s="277">
        <f>'IND-ESTR-CLASIF '!D103</f>
        <v>0</v>
      </c>
      <c r="E87" s="277">
        <f>+'IND-ESTR-CLASIF '!D304+'IND-ESTR-CLASIF '!D505+'IND-ESTR-CLASIF '!D729+'IND-ESTR-CLASIF '!D1240+'IND-ESTR-CLASIF '!D1426+'IND-ESTR-CLASIF '!D1486+'IND-ESTR-CLASIF '!D249+'IND-ESTR-CLASIF '!D388+'IND-ESTR-CLASIF '!D441+'IND-ESTR-CLASIF '!D687+'IND-ESTR-CLASIF '!D972+'IND-ESTR-CLASIF '!D1154+'IND-ESTR-CLASIF '!D1824+'IND-ESTR-CLASIF '!D1309</f>
        <v>0</v>
      </c>
      <c r="F87" s="277">
        <f>+'IND-ESTR-CLASIF '!D1938+'IND-ESTR-CLASIF '!D2026+'IND-ESTR-CLASIF '!D2184+'IND-ESTR-CLASIF '!D2260</f>
        <v>0</v>
      </c>
      <c r="G87" s="277">
        <v>0</v>
      </c>
      <c r="H87" s="277">
        <f>SUM(D87:G87)</f>
        <v>0</v>
      </c>
    </row>
    <row r="88" spans="1:12" hidden="1">
      <c r="A88" s="284" t="s">
        <v>49</v>
      </c>
      <c r="B88" s="282" t="s">
        <v>62</v>
      </c>
      <c r="C88" s="286" t="s">
        <v>63</v>
      </c>
      <c r="D88" s="277">
        <f>'IND-ESTR-CLASIF '!D104</f>
        <v>0</v>
      </c>
      <c r="E88" s="277">
        <f>'IND-ESTR-CLASIF '!D305+'IND-ESTR-CLASIF '!D506+'IND-ESTR-CLASIF '!D730+'IND-ESTR-CLASIF '!D1241+'IND-ESTR-CLASIF '!D1427+'IND-ESTR-CLASIF '!D1487+'IND-ESTR-CLASIF '!D250+'IND-ESTR-CLASIF '!D389+'IND-ESTR-CLASIF '!D442+'IND-ESTR-CLASIF '!D688+'IND-ESTR-CLASIF '!D973+'IND-ESTR-CLASIF '!D1155+'IND-ESTR-CLASIF '!D1825+'IND-ESTR-CLASIF '!D1310</f>
        <v>0</v>
      </c>
      <c r="F88" s="277">
        <f>'IND-ESTR-CLASIF '!D1939+'IND-ESTR-CLASIF '!D2027+'IND-ESTR-CLASIF '!D2185+'IND-ESTR-CLASIF '!D2261</f>
        <v>0</v>
      </c>
      <c r="G88" s="277">
        <v>0</v>
      </c>
      <c r="H88" s="277">
        <f>SUM(D88:G88)</f>
        <v>0</v>
      </c>
    </row>
    <row r="89" spans="1:12" hidden="1">
      <c r="A89" s="271"/>
      <c r="B89" s="276"/>
      <c r="C89" s="276"/>
      <c r="D89" s="288"/>
      <c r="E89" s="288"/>
      <c r="F89" s="288"/>
      <c r="G89" s="288"/>
      <c r="H89" s="288"/>
    </row>
    <row r="90" spans="1:12" hidden="1">
      <c r="A90" s="271"/>
      <c r="B90" s="276"/>
      <c r="C90" s="276"/>
      <c r="D90" s="288"/>
      <c r="E90" s="288"/>
      <c r="F90" s="288"/>
      <c r="G90" s="288"/>
      <c r="H90" s="288"/>
    </row>
    <row r="91" spans="1:12">
      <c r="A91" s="86" t="s">
        <v>64</v>
      </c>
      <c r="B91" s="289" t="s">
        <v>205</v>
      </c>
      <c r="C91" s="527" t="s">
        <v>65</v>
      </c>
      <c r="D91" s="89">
        <f>+D93+D104+D112+D121+D124+D127+D131+D99+D141</f>
        <v>-28419827.16</v>
      </c>
      <c r="E91" s="89">
        <f>+E93+E104+E112+E121+E124+E127+E131+E99+E141</f>
        <v>-10384908</v>
      </c>
      <c r="F91" s="89">
        <f>+F93+F104+F112+F121+F124+F127+F131+F99</f>
        <v>0</v>
      </c>
      <c r="G91" s="89">
        <f>+G93+G104+G112+G121+G124+G127+G131+G99</f>
        <v>0</v>
      </c>
      <c r="H91" s="89">
        <f>+H93+H104+H112+H121+H124+H127+H131+H99+H141</f>
        <v>-38804735.159999996</v>
      </c>
      <c r="J91" s="295">
        <f>+'IND-ESTR-CLASIF '!D308+'IND-ESTR-CLASIF '!D509+'IND-ESTR-CLASIF '!D691+'IND-ESTR-CLASIF '!D733+'IND-ESTR-CLASIF '!D976+'IND-ESTR-CLASIF '!D1158+'IND-ESTR-CLASIF '!D1244+'IND-ESTR-CLASIF '!D1348+'IND-ESTR-CLASIF '!D1430+'IND-ESTR-CLASIF '!D1490+'IND-ESTR-CLASIF '!D1772+'IND-ESTR-CLASIF '!D1828+'IND-ESTR-CLASIF '!D2091+'IND-ESTR-CLASIF '!D107+'IND-ESTR-CLASIF '!D2350+'IND-ESTR-CLASIF '!D2267+'IND-ESTR-CLASIF '!D2271+'IND-ESTR-CLASIF '!D445+'IND-ESTR-CLASIF '!D2221</f>
        <v>-38804735.159999996</v>
      </c>
      <c r="L91" s="268">
        <f>+H91-J91</f>
        <v>0</v>
      </c>
    </row>
    <row r="92" spans="1:12">
      <c r="A92" s="271"/>
      <c r="B92" s="282"/>
      <c r="C92" s="283"/>
      <c r="D92" s="81"/>
      <c r="E92" s="81"/>
      <c r="F92" s="81"/>
      <c r="G92" s="81"/>
      <c r="H92" s="81"/>
    </row>
    <row r="93" spans="1:12" hidden="1">
      <c r="A93" s="278" t="s">
        <v>64</v>
      </c>
      <c r="B93" s="279" t="s">
        <v>66</v>
      </c>
      <c r="C93" s="285" t="s">
        <v>67</v>
      </c>
      <c r="D93" s="281">
        <f>SUM(D94:D97)</f>
        <v>0</v>
      </c>
      <c r="E93" s="281">
        <f t="shared" ref="E93:F93" si="2">SUM(E94:E97)</f>
        <v>0</v>
      </c>
      <c r="F93" s="281">
        <f t="shared" si="2"/>
        <v>0</v>
      </c>
      <c r="G93" s="281">
        <f t="shared" ref="G93:H93" si="3">SUM(G94:G97)</f>
        <v>0</v>
      </c>
      <c r="H93" s="281">
        <f t="shared" si="3"/>
        <v>0</v>
      </c>
    </row>
    <row r="94" spans="1:12" hidden="1">
      <c r="A94" s="80" t="s">
        <v>64</v>
      </c>
      <c r="B94" s="90" t="s">
        <v>68</v>
      </c>
      <c r="C94" s="283" t="s">
        <v>69</v>
      </c>
      <c r="D94" s="81">
        <f>+'IND-ESTR-CLASIF '!D110</f>
        <v>0</v>
      </c>
      <c r="E94" s="81">
        <v>0</v>
      </c>
      <c r="F94" s="81">
        <v>0</v>
      </c>
      <c r="G94" s="81"/>
      <c r="H94" s="81">
        <f>SUM(D94:G94)</f>
        <v>0</v>
      </c>
    </row>
    <row r="95" spans="1:12" hidden="1">
      <c r="A95" s="80" t="s">
        <v>64</v>
      </c>
      <c r="B95" s="90" t="s">
        <v>70</v>
      </c>
      <c r="C95" s="283" t="s">
        <v>71</v>
      </c>
      <c r="D95" s="81">
        <f>+'IND-ESTR-CLASIF '!D111</f>
        <v>0</v>
      </c>
      <c r="E95" s="81">
        <f>+'IND-ESTR-CLASIF '!D1493+'IND-ESTR-CLASIF '!D979+'IND-ESTR-CLASIF '!D736+'IND-ESTR-CLASIF '!D1247+'IND-ESTR-CLASIF '!D311+'IND-ESTR-CLASIF '!D1775</f>
        <v>0</v>
      </c>
      <c r="F95" s="81">
        <f>+'IND-ESTR-CLASIF '!D2094</f>
        <v>0</v>
      </c>
      <c r="G95" s="81">
        <v>0</v>
      </c>
      <c r="H95" s="81">
        <f>SUM(D95:G95)</f>
        <v>0</v>
      </c>
    </row>
    <row r="96" spans="1:12" hidden="1">
      <c r="A96" s="80" t="s">
        <v>64</v>
      </c>
      <c r="B96" s="90" t="s">
        <v>330</v>
      </c>
      <c r="C96" s="283" t="s">
        <v>331</v>
      </c>
      <c r="D96" s="81">
        <v>0</v>
      </c>
      <c r="E96" s="81">
        <f>+'IND-ESTR-CLASIF '!D1162+'IND-ESTR-CLASIF '!D1433</f>
        <v>0</v>
      </c>
      <c r="F96" s="81">
        <v>0</v>
      </c>
      <c r="G96" s="81">
        <v>0</v>
      </c>
      <c r="H96" s="81">
        <f>SUM(D96:G96)</f>
        <v>0</v>
      </c>
    </row>
    <row r="97" spans="1:11" hidden="1">
      <c r="A97" s="80" t="s">
        <v>64</v>
      </c>
      <c r="B97" s="90" t="s">
        <v>277</v>
      </c>
      <c r="C97" s="283" t="s">
        <v>278</v>
      </c>
      <c r="D97" s="81">
        <v>0</v>
      </c>
      <c r="E97" s="81">
        <f>+'IND-ESTR-CLASIF '!D737</f>
        <v>0</v>
      </c>
      <c r="F97" s="81">
        <v>0</v>
      </c>
      <c r="G97" s="81">
        <v>0</v>
      </c>
      <c r="H97" s="81">
        <f>SUM(D97:G97)</f>
        <v>0</v>
      </c>
    </row>
    <row r="98" spans="1:11" hidden="1">
      <c r="A98" s="271"/>
      <c r="B98" s="282"/>
      <c r="C98" s="283"/>
      <c r="D98" s="81"/>
      <c r="E98" s="81"/>
      <c r="F98" s="81"/>
      <c r="G98" s="81"/>
      <c r="H98" s="81"/>
      <c r="K98" s="295"/>
    </row>
    <row r="99" spans="1:11" ht="10.8" hidden="1" customHeight="1">
      <c r="A99" s="278" t="s">
        <v>64</v>
      </c>
      <c r="B99" s="279" t="s">
        <v>72</v>
      </c>
      <c r="C99" s="285" t="s">
        <v>73</v>
      </c>
      <c r="D99" s="281">
        <f>SUM(D100:D102)</f>
        <v>0</v>
      </c>
      <c r="E99" s="281">
        <f>SUM(E100:E102)</f>
        <v>0</v>
      </c>
      <c r="F99" s="281">
        <f>SUM(F101:F102)</f>
        <v>0</v>
      </c>
      <c r="G99" s="281">
        <f>SUM(G101:G102)</f>
        <v>0</v>
      </c>
      <c r="H99" s="281">
        <f>SUM(H100:H102)</f>
        <v>0</v>
      </c>
    </row>
    <row r="100" spans="1:11" ht="10.8" hidden="1" customHeight="1">
      <c r="A100" s="271" t="s">
        <v>64</v>
      </c>
      <c r="B100" s="282" t="s">
        <v>358</v>
      </c>
      <c r="C100" s="283" t="s">
        <v>359</v>
      </c>
      <c r="D100" s="277">
        <v>0</v>
      </c>
      <c r="E100" s="277">
        <f>+'IND-ESTR-CLASIF '!D1496</f>
        <v>0</v>
      </c>
      <c r="F100" s="81">
        <v>0</v>
      </c>
      <c r="G100" s="81">
        <v>0</v>
      </c>
      <c r="H100" s="81">
        <f>SUM(D100:G100)</f>
        <v>0</v>
      </c>
    </row>
    <row r="101" spans="1:11" ht="10.8" hidden="1" customHeight="1">
      <c r="A101" s="271" t="s">
        <v>64</v>
      </c>
      <c r="B101" s="282" t="s">
        <v>74</v>
      </c>
      <c r="C101" s="283" t="s">
        <v>75</v>
      </c>
      <c r="D101" s="81">
        <f>+'IND-ESTR-CLASIF '!D114</f>
        <v>0</v>
      </c>
      <c r="E101" s="81">
        <f>+'IND-ESTR-CLASIF '!D1165+'IND-ESTR-CLASIF '!D1497</f>
        <v>0</v>
      </c>
      <c r="F101" s="81">
        <v>0</v>
      </c>
      <c r="G101" s="81">
        <v>0</v>
      </c>
      <c r="H101" s="81">
        <f>SUM(D101:G101)</f>
        <v>0</v>
      </c>
    </row>
    <row r="102" spans="1:11" ht="10.8" hidden="1" customHeight="1">
      <c r="A102" s="271" t="s">
        <v>64</v>
      </c>
      <c r="B102" s="282" t="s">
        <v>76</v>
      </c>
      <c r="C102" s="283" t="s">
        <v>77</v>
      </c>
      <c r="D102" s="81">
        <f>+'IND-ESTR-CLASIF '!D115</f>
        <v>0</v>
      </c>
      <c r="E102" s="81">
        <f>+'IND-ESTR-CLASIF '!D512+'IND-ESTR-CLASIF '!D1166+'IND-ESTR-CLASIF '!D1498</f>
        <v>0</v>
      </c>
      <c r="F102" s="81">
        <v>0</v>
      </c>
      <c r="G102" s="81">
        <v>0</v>
      </c>
      <c r="H102" s="81">
        <f>SUM(D102:G102)</f>
        <v>0</v>
      </c>
    </row>
    <row r="103" spans="1:11" ht="10.8" hidden="1" customHeight="1">
      <c r="A103" s="271"/>
      <c r="B103" s="282"/>
      <c r="C103" s="283"/>
      <c r="D103" s="81"/>
      <c r="E103" s="81"/>
      <c r="F103" s="81"/>
      <c r="G103" s="81"/>
      <c r="H103" s="81"/>
    </row>
    <row r="104" spans="1:11" ht="10.8" hidden="1" customHeight="1">
      <c r="A104" s="278" t="s">
        <v>64</v>
      </c>
      <c r="B104" s="290" t="s">
        <v>279</v>
      </c>
      <c r="C104" s="291" t="s">
        <v>78</v>
      </c>
      <c r="D104" s="281">
        <f>SUM(D105:D110)</f>
        <v>0</v>
      </c>
      <c r="E104" s="281">
        <f>SUM(E105:E110)</f>
        <v>0</v>
      </c>
      <c r="F104" s="281">
        <f>SUM(F105:F110)</f>
        <v>0</v>
      </c>
      <c r="G104" s="281">
        <f>SUM(G105:G110)</f>
        <v>0</v>
      </c>
      <c r="H104" s="281">
        <f>SUM(H105:H110)</f>
        <v>0</v>
      </c>
      <c r="J104" s="295"/>
    </row>
    <row r="105" spans="1:11" ht="10.8" hidden="1" customHeight="1">
      <c r="A105" s="284" t="s">
        <v>64</v>
      </c>
      <c r="B105" s="282" t="s">
        <v>79</v>
      </c>
      <c r="C105" s="286" t="s">
        <v>80</v>
      </c>
      <c r="D105" s="81">
        <f>+'IND-ESTR-CLASIF '!D118</f>
        <v>0</v>
      </c>
      <c r="E105" s="81">
        <f>+'IND-ESTR-CLASIF '!D982+'IND-ESTR-CLASIF '!D740+'IND-ESTR-CLASIF '!D314+'IND-ESTR-CLASIF '!D1831+'IND-ESTR-CLASIF '!D1501+'IND-ESTR-CLASIF '!D1169</f>
        <v>0</v>
      </c>
      <c r="F105" s="81">
        <f>+'IND-ESTR-CLASIF '!D2267</f>
        <v>0</v>
      </c>
      <c r="G105" s="81">
        <v>0</v>
      </c>
      <c r="H105" s="81">
        <f t="shared" ref="H105:H110" si="4">SUM(D105:G105)</f>
        <v>0</v>
      </c>
    </row>
    <row r="106" spans="1:11" ht="10.8" hidden="1" customHeight="1">
      <c r="A106" s="284" t="s">
        <v>64</v>
      </c>
      <c r="B106" s="90" t="s">
        <v>214</v>
      </c>
      <c r="C106" s="276" t="s">
        <v>215</v>
      </c>
      <c r="D106" s="81">
        <v>0</v>
      </c>
      <c r="E106" s="81">
        <f>+'IND-ESTR-CLASIF '!D741+'IND-ESTR-CLASIF '!D315+'IND-ESTR-CLASIF '!D1170+'IND-ESTR-CLASIF '!D1351</f>
        <v>0</v>
      </c>
      <c r="F106" s="81">
        <v>0</v>
      </c>
      <c r="G106" s="81">
        <v>0</v>
      </c>
      <c r="H106" s="81">
        <f t="shared" si="4"/>
        <v>0</v>
      </c>
    </row>
    <row r="107" spans="1:11" ht="10.8" hidden="1" customHeight="1">
      <c r="A107" s="284" t="s">
        <v>64</v>
      </c>
      <c r="B107" s="282" t="s">
        <v>81</v>
      </c>
      <c r="C107" s="286" t="s">
        <v>82</v>
      </c>
      <c r="D107" s="81">
        <f>-'IND-ESTR-CLASIF '!D119</f>
        <v>0</v>
      </c>
      <c r="E107" s="81">
        <f>+'IND-ESTR-CLASIF '!D1502+'IND-ESTR-CLASIF '!D77+-'IND-ESTR-CLASIF '!D316+'IND-ESTR-CLASIF '!D742</f>
        <v>0</v>
      </c>
      <c r="F107" s="81">
        <v>0</v>
      </c>
      <c r="G107" s="81">
        <v>0</v>
      </c>
      <c r="H107" s="81">
        <f t="shared" si="4"/>
        <v>0</v>
      </c>
    </row>
    <row r="108" spans="1:11" ht="10.8" hidden="1" customHeight="1">
      <c r="A108" s="284" t="s">
        <v>64</v>
      </c>
      <c r="B108" s="282" t="s">
        <v>83</v>
      </c>
      <c r="C108" s="286" t="s">
        <v>84</v>
      </c>
      <c r="D108" s="81">
        <f>-'IND-ESTR-CLASIF '!D120</f>
        <v>0</v>
      </c>
      <c r="E108" s="81">
        <v>0</v>
      </c>
      <c r="F108" s="81">
        <v>0</v>
      </c>
      <c r="G108" s="81">
        <v>0</v>
      </c>
      <c r="H108" s="81">
        <f t="shared" si="4"/>
        <v>0</v>
      </c>
    </row>
    <row r="109" spans="1:11" ht="20.399999999999999" hidden="1">
      <c r="A109" s="284" t="s">
        <v>64</v>
      </c>
      <c r="B109" s="282" t="s">
        <v>85</v>
      </c>
      <c r="C109" s="286" t="s">
        <v>86</v>
      </c>
      <c r="D109" s="81">
        <f>-'IND-ESTR-CLASIF '!D121</f>
        <v>0</v>
      </c>
      <c r="E109" s="81">
        <f>+'IND-ESTR-CLASIF '!D1171</f>
        <v>0</v>
      </c>
      <c r="F109" s="81">
        <v>0</v>
      </c>
      <c r="G109" s="81">
        <v>0</v>
      </c>
      <c r="H109" s="81">
        <f t="shared" si="4"/>
        <v>0</v>
      </c>
    </row>
    <row r="110" spans="1:11" ht="10.8" hidden="1" customHeight="1">
      <c r="A110" s="284" t="s">
        <v>64</v>
      </c>
      <c r="B110" s="282" t="s">
        <v>87</v>
      </c>
      <c r="C110" s="286" t="s">
        <v>88</v>
      </c>
      <c r="D110" s="81">
        <f>+'IND-ESTR-CLASIF '!D122</f>
        <v>0</v>
      </c>
      <c r="E110" s="81">
        <v>0</v>
      </c>
      <c r="F110" s="81">
        <v>0</v>
      </c>
      <c r="G110" s="81">
        <v>0</v>
      </c>
      <c r="H110" s="81">
        <f t="shared" si="4"/>
        <v>0</v>
      </c>
    </row>
    <row r="111" spans="1:11" ht="10.8" hidden="1" customHeight="1">
      <c r="A111" s="271"/>
      <c r="B111" s="282"/>
      <c r="C111" s="283"/>
      <c r="D111" s="81"/>
      <c r="E111" s="81"/>
      <c r="F111" s="81"/>
      <c r="G111" s="81"/>
      <c r="H111" s="81"/>
    </row>
    <row r="112" spans="1:11" ht="10.8" customHeight="1">
      <c r="A112" s="278" t="s">
        <v>64</v>
      </c>
      <c r="B112" s="279" t="s">
        <v>89</v>
      </c>
      <c r="C112" s="285" t="s">
        <v>90</v>
      </c>
      <c r="D112" s="281">
        <f>SUM(D113:D119)</f>
        <v>-26919827.16</v>
      </c>
      <c r="E112" s="281">
        <f>SUM(E113:E119)</f>
        <v>-100000</v>
      </c>
      <c r="F112" s="281">
        <f>SUM(F113:F119)</f>
        <v>0</v>
      </c>
      <c r="G112" s="281">
        <f>SUM(G113:G119)</f>
        <v>0</v>
      </c>
      <c r="H112" s="281">
        <f>SUM(H113:H119)</f>
        <v>-27019827.16</v>
      </c>
    </row>
    <row r="113" spans="1:8" ht="10.8" customHeight="1">
      <c r="A113" s="284" t="s">
        <v>64</v>
      </c>
      <c r="B113" s="90" t="s">
        <v>360</v>
      </c>
      <c r="C113" s="276" t="s">
        <v>361</v>
      </c>
      <c r="D113" s="81">
        <v>0</v>
      </c>
      <c r="E113" s="81">
        <f>+'IND-ESTR-CLASIF '!D1505</f>
        <v>-100000</v>
      </c>
      <c r="F113" s="81">
        <v>0</v>
      </c>
      <c r="G113" s="81">
        <v>0</v>
      </c>
      <c r="H113" s="81">
        <f t="shared" ref="H113:H119" si="5">SUM(D113:G113)</f>
        <v>-100000</v>
      </c>
    </row>
    <row r="114" spans="1:8" ht="10.8" hidden="1" customHeight="1">
      <c r="A114" s="284" t="s">
        <v>64</v>
      </c>
      <c r="B114" s="90" t="s">
        <v>245</v>
      </c>
      <c r="C114" s="276" t="s">
        <v>246</v>
      </c>
      <c r="D114" s="81">
        <v>0</v>
      </c>
      <c r="E114" s="81">
        <f>+'IND-ESTR-CLASIF '!D515</f>
        <v>0</v>
      </c>
      <c r="F114" s="81">
        <v>0</v>
      </c>
      <c r="G114" s="81">
        <v>0</v>
      </c>
      <c r="H114" s="81">
        <f t="shared" si="5"/>
        <v>0</v>
      </c>
    </row>
    <row r="115" spans="1:8" ht="10.8" hidden="1" customHeight="1">
      <c r="A115" s="284" t="s">
        <v>64</v>
      </c>
      <c r="B115" s="90" t="s">
        <v>207</v>
      </c>
      <c r="C115" s="276" t="s">
        <v>216</v>
      </c>
      <c r="D115" s="81">
        <v>0</v>
      </c>
      <c r="E115" s="81">
        <f>+'IND-ESTR-CLASIF '!D256+'IND-ESTR-CLASIF '!D516+'IND-ESTR-CLASIF '!D1506+'IND-ESTR-CLASIF '!D319+'IND-ESTR-CLASIF '!D745+'IND-ESTR-CLASIF '!D1174</f>
        <v>0</v>
      </c>
      <c r="F115" s="81">
        <f>+'IND-ESTR-CLASIF '!D2353+'IND-ESTR-CLASIF '!D2224</f>
        <v>0</v>
      </c>
      <c r="G115" s="81">
        <v>0</v>
      </c>
      <c r="H115" s="81">
        <f t="shared" si="5"/>
        <v>0</v>
      </c>
    </row>
    <row r="116" spans="1:8" ht="10.8" customHeight="1">
      <c r="A116" s="284" t="s">
        <v>64</v>
      </c>
      <c r="B116" s="90" t="s">
        <v>91</v>
      </c>
      <c r="C116" s="276" t="s">
        <v>92</v>
      </c>
      <c r="D116" s="81">
        <f>+'IND-ESTR-CLASIF '!D125</f>
        <v>-9010000</v>
      </c>
      <c r="E116" s="81">
        <f>+'IND-ESTR-CLASIF '!D1507+'IND-ESTR-CLASIF '!D257</f>
        <v>0</v>
      </c>
      <c r="F116" s="81">
        <v>0</v>
      </c>
      <c r="G116" s="81">
        <v>0</v>
      </c>
      <c r="H116" s="81">
        <f t="shared" si="5"/>
        <v>-9010000</v>
      </c>
    </row>
    <row r="117" spans="1:8" ht="10.8" hidden="1" customHeight="1">
      <c r="A117" s="284" t="s">
        <v>64</v>
      </c>
      <c r="B117" s="90" t="s">
        <v>93</v>
      </c>
      <c r="C117" s="276" t="s">
        <v>94</v>
      </c>
      <c r="D117" s="81">
        <f>+'IND-ESTR-CLASIF '!D126</f>
        <v>0</v>
      </c>
      <c r="E117" s="81">
        <f>+'IND-ESTR-CLASIF '!D517</f>
        <v>0</v>
      </c>
      <c r="F117" s="81">
        <v>0</v>
      </c>
      <c r="G117" s="81">
        <v>0</v>
      </c>
      <c r="H117" s="81">
        <f t="shared" si="5"/>
        <v>0</v>
      </c>
    </row>
    <row r="118" spans="1:8" ht="10.8" hidden="1" customHeight="1">
      <c r="A118" s="284" t="s">
        <v>64</v>
      </c>
      <c r="B118" s="90" t="s">
        <v>95</v>
      </c>
      <c r="C118" s="276" t="s">
        <v>96</v>
      </c>
      <c r="D118" s="81">
        <f>+'IND-ESTR-CLASIF '!D127</f>
        <v>0</v>
      </c>
      <c r="E118" s="81">
        <f>+'IND-ESTR-CLASIF '!D746+'IND-ESTR-CLASIF '!D694+'IND-ESTR-CLASIF '!D986+'IND-ESTR-CLASIF '!D1508</f>
        <v>0</v>
      </c>
      <c r="F118" s="81">
        <v>0</v>
      </c>
      <c r="G118" s="81">
        <v>0</v>
      </c>
      <c r="H118" s="81">
        <f t="shared" si="5"/>
        <v>0</v>
      </c>
    </row>
    <row r="119" spans="1:8" ht="10.8" customHeight="1">
      <c r="A119" s="284" t="s">
        <v>64</v>
      </c>
      <c r="B119" s="90" t="s">
        <v>97</v>
      </c>
      <c r="C119" s="276" t="s">
        <v>98</v>
      </c>
      <c r="D119" s="81">
        <f>+'IND-ESTR-CLASIF '!D128</f>
        <v>-17909827.16</v>
      </c>
      <c r="E119" s="81">
        <f>+'IND-ESTR-CLASIF '!D1509+'IND-ESTR-CLASIF '!D747+'IND-ESTR-CLASIF '!D518+'IND-ESTR-CLASIF '!D1436+'IND-ESTR-CLASIF '!D987</f>
        <v>0</v>
      </c>
      <c r="F119" s="81">
        <f>+'IND-ESTR-CLASIF '!D2271</f>
        <v>0</v>
      </c>
      <c r="G119" s="81">
        <v>0</v>
      </c>
      <c r="H119" s="81">
        <f t="shared" si="5"/>
        <v>-17909827.16</v>
      </c>
    </row>
    <row r="120" spans="1:8" ht="10.8" customHeight="1">
      <c r="A120" s="271"/>
      <c r="B120" s="282"/>
      <c r="C120" s="276"/>
      <c r="D120" s="81"/>
      <c r="E120" s="81"/>
      <c r="F120" s="81"/>
      <c r="G120" s="81"/>
      <c r="H120" s="81"/>
    </row>
    <row r="121" spans="1:8" ht="10.8" hidden="1" customHeight="1">
      <c r="A121" s="278" t="s">
        <v>64</v>
      </c>
      <c r="B121" s="279">
        <v>1.05</v>
      </c>
      <c r="C121" s="285" t="s">
        <v>362</v>
      </c>
      <c r="D121" s="281">
        <f>SUM(D122:D122)</f>
        <v>0</v>
      </c>
      <c r="E121" s="281">
        <f>SUM(E122:E122)</f>
        <v>0</v>
      </c>
      <c r="F121" s="281">
        <f>SUM(F122:F122)</f>
        <v>0</v>
      </c>
      <c r="G121" s="281">
        <f>SUM(G122:G122)</f>
        <v>0</v>
      </c>
      <c r="H121" s="281">
        <f>SUM(H122:H122)</f>
        <v>0</v>
      </c>
    </row>
    <row r="122" spans="1:8" ht="10.8" hidden="1" customHeight="1">
      <c r="A122" s="284" t="s">
        <v>64</v>
      </c>
      <c r="B122" s="90" t="s">
        <v>249</v>
      </c>
      <c r="C122" s="276" t="s">
        <v>250</v>
      </c>
      <c r="D122" s="81">
        <f>+'IND-ESTR-CLASIF '!D131</f>
        <v>0</v>
      </c>
      <c r="E122" s="81">
        <f>+'IND-ESTR-CLASIF '!D1512+'IND-ESTR-CLASIF '!D521+'IND-ESTR-CLASIF '!D990</f>
        <v>0</v>
      </c>
      <c r="F122" s="81">
        <v>0</v>
      </c>
      <c r="G122" s="81">
        <v>0</v>
      </c>
      <c r="H122" s="81">
        <f>SUM(D122:G122)</f>
        <v>0</v>
      </c>
    </row>
    <row r="123" spans="1:8" ht="10.8" hidden="1" customHeight="1">
      <c r="A123" s="271"/>
      <c r="B123" s="282"/>
      <c r="C123" s="276"/>
      <c r="D123" s="81"/>
      <c r="E123" s="81"/>
      <c r="F123" s="81"/>
      <c r="G123" s="81"/>
      <c r="H123" s="81"/>
    </row>
    <row r="124" spans="1:8" ht="10.8" hidden="1" customHeight="1">
      <c r="A124" s="278" t="s">
        <v>64</v>
      </c>
      <c r="B124" s="279">
        <v>1.06</v>
      </c>
      <c r="C124" s="285" t="s">
        <v>280</v>
      </c>
      <c r="D124" s="281">
        <f>SUM(D125:D125)</f>
        <v>0</v>
      </c>
      <c r="E124" s="281">
        <f>SUM(E125:E125)</f>
        <v>0</v>
      </c>
      <c r="F124" s="281">
        <f>SUM(F125:F125)</f>
        <v>0</v>
      </c>
      <c r="G124" s="281">
        <f>SUM(G125:G125)</f>
        <v>0</v>
      </c>
      <c r="H124" s="281">
        <f>SUM(H125:H125)</f>
        <v>0</v>
      </c>
    </row>
    <row r="125" spans="1:8" hidden="1">
      <c r="A125" s="284" t="s">
        <v>64</v>
      </c>
      <c r="B125" s="90" t="s">
        <v>101</v>
      </c>
      <c r="C125" s="276" t="s">
        <v>102</v>
      </c>
      <c r="D125" s="81">
        <f>+'IND-ESTR-CLASIF '!D138</f>
        <v>0</v>
      </c>
      <c r="E125" s="81">
        <f>+'IND-ESTR-CLASIF '!D750+'IND-ESTR-CLASIF '!D993+'IND-ESTR-CLASIF '!D1357</f>
        <v>0</v>
      </c>
      <c r="F125" s="81">
        <v>0</v>
      </c>
      <c r="G125" s="81">
        <v>0</v>
      </c>
      <c r="H125" s="81">
        <f>SUM(D125:G125)</f>
        <v>0</v>
      </c>
    </row>
    <row r="126" spans="1:8" hidden="1">
      <c r="A126" s="284"/>
      <c r="B126" s="90"/>
      <c r="C126" s="276"/>
      <c r="D126" s="81"/>
      <c r="E126" s="81"/>
      <c r="F126" s="81"/>
      <c r="G126" s="81"/>
      <c r="H126" s="81"/>
    </row>
    <row r="127" spans="1:8">
      <c r="A127" s="278" t="s">
        <v>64</v>
      </c>
      <c r="B127" s="290" t="s">
        <v>281</v>
      </c>
      <c r="C127" s="291" t="s">
        <v>282</v>
      </c>
      <c r="D127" s="281">
        <f>SUM(D128:D129)</f>
        <v>-1500000</v>
      </c>
      <c r="E127" s="281">
        <f>SUM(E128:E129)</f>
        <v>-10284908</v>
      </c>
      <c r="F127" s="281">
        <f>SUM(F128:F129)</f>
        <v>0</v>
      </c>
      <c r="G127" s="281">
        <f>SUM(G128:G129)</f>
        <v>0</v>
      </c>
      <c r="H127" s="281">
        <f>SUM(H128:H129)</f>
        <v>-11784908</v>
      </c>
    </row>
    <row r="128" spans="1:8">
      <c r="A128" s="284" t="s">
        <v>64</v>
      </c>
      <c r="B128" s="90" t="s">
        <v>363</v>
      </c>
      <c r="C128" s="276" t="s">
        <v>364</v>
      </c>
      <c r="D128" s="81">
        <f>+'IND-ESTR-CLASIF '!D135</f>
        <v>-1500000</v>
      </c>
      <c r="E128" s="81">
        <f>-'IND-ESTR-CLASIF '!D1518+'IND-ESTR-CLASIF '!D1781+'IND-ESTR-CLASIF '!D996+'IND-ESTR-CLASIF '!D753</f>
        <v>-10284908</v>
      </c>
      <c r="F128" s="81">
        <v>0</v>
      </c>
      <c r="G128" s="81">
        <v>0</v>
      </c>
      <c r="H128" s="81">
        <f>SUM(D128:G128)</f>
        <v>-11784908</v>
      </c>
    </row>
    <row r="129" spans="1:8" hidden="1">
      <c r="A129" s="530" t="s">
        <v>64</v>
      </c>
      <c r="B129" s="90" t="s">
        <v>283</v>
      </c>
      <c r="C129" s="531" t="s">
        <v>284</v>
      </c>
      <c r="D129" s="81">
        <v>0</v>
      </c>
      <c r="E129" s="81">
        <f>+'IND-ESTR-CLASIF '!D997-'IND-ESTR-CLASIF '!D1519+'IND-ESTR-CLASIF '!D754</f>
        <v>0</v>
      </c>
      <c r="F129" s="81"/>
      <c r="G129" s="81"/>
      <c r="H129" s="81">
        <f>SUM(D129:G129)</f>
        <v>0</v>
      </c>
    </row>
    <row r="130" spans="1:8">
      <c r="A130" s="284"/>
      <c r="B130" s="90"/>
      <c r="C130" s="276"/>
      <c r="D130" s="81"/>
      <c r="E130" s="81"/>
      <c r="F130" s="81"/>
      <c r="G130" s="81"/>
      <c r="H130" s="81"/>
    </row>
    <row r="131" spans="1:8" hidden="1">
      <c r="A131" s="278" t="s">
        <v>64</v>
      </c>
      <c r="B131" s="279" t="s">
        <v>251</v>
      </c>
      <c r="C131" s="285" t="s">
        <v>103</v>
      </c>
      <c r="D131" s="281">
        <f>SUM(D132:D139)</f>
        <v>0</v>
      </c>
      <c r="E131" s="281">
        <f>SUM(E132:E139)</f>
        <v>0</v>
      </c>
      <c r="F131" s="281">
        <f>SUM(F132:F139)</f>
        <v>0</v>
      </c>
      <c r="G131" s="281">
        <f>SUM(G132:G139)</f>
        <v>0</v>
      </c>
      <c r="H131" s="281">
        <f>SUM(H132:H139)</f>
        <v>0</v>
      </c>
    </row>
    <row r="132" spans="1:8" hidden="1">
      <c r="A132" s="284" t="s">
        <v>64</v>
      </c>
      <c r="B132" s="90" t="s">
        <v>104</v>
      </c>
      <c r="C132" s="276" t="s">
        <v>105</v>
      </c>
      <c r="D132" s="81">
        <f>+'IND-ESTR-CLASIF '!D141</f>
        <v>0</v>
      </c>
      <c r="E132" s="81">
        <f>+'IND-ESTR-CLASIF '!D757+'IND-ESTR-CLASIF '!D1360+'IND-ESTR-CLASIF '!D1522</f>
        <v>0</v>
      </c>
      <c r="F132" s="81">
        <v>0</v>
      </c>
      <c r="G132" s="81">
        <v>0</v>
      </c>
      <c r="H132" s="81">
        <f>SUM(D132:G132)</f>
        <v>0</v>
      </c>
    </row>
    <row r="133" spans="1:8" hidden="1">
      <c r="A133" s="284" t="s">
        <v>64</v>
      </c>
      <c r="B133" s="90" t="s">
        <v>252</v>
      </c>
      <c r="C133" s="276" t="s">
        <v>253</v>
      </c>
      <c r="D133" s="81">
        <v>0</v>
      </c>
      <c r="E133" s="81">
        <f>-'IND-ESTR-CLASIF '!D524+'IND-ESTR-CLASIF '!D1250</f>
        <v>0</v>
      </c>
      <c r="F133" s="81">
        <v>0</v>
      </c>
      <c r="G133" s="81">
        <v>0</v>
      </c>
      <c r="H133" s="81">
        <f t="shared" ref="H133:H139" si="6">SUM(D133:G133)</f>
        <v>0</v>
      </c>
    </row>
    <row r="134" spans="1:8" ht="20.399999999999999" hidden="1">
      <c r="A134" s="284" t="s">
        <v>64</v>
      </c>
      <c r="B134" s="90" t="s">
        <v>108</v>
      </c>
      <c r="C134" s="286" t="s">
        <v>109</v>
      </c>
      <c r="D134" s="81">
        <f>+'IND-ESTR-CLASIF '!D143</f>
        <v>0</v>
      </c>
      <c r="E134" s="81">
        <f>+'IND-ESTR-CLASIF '!D1439+'IND-ESTR-CLASIF '!D525+'IND-ESTR-CLASIF '!D322+'IND-ESTR-CLASIF '!D1524+'IND-ESTR-CLASIF '!D758</f>
        <v>0</v>
      </c>
      <c r="F134" s="81">
        <f>+'IND-ESTR-CLASIF '!D2097</f>
        <v>0</v>
      </c>
      <c r="G134" s="81">
        <v>0</v>
      </c>
      <c r="H134" s="81">
        <f t="shared" si="6"/>
        <v>0</v>
      </c>
    </row>
    <row r="135" spans="1:8" hidden="1">
      <c r="A135" s="284" t="s">
        <v>64</v>
      </c>
      <c r="B135" s="90" t="s">
        <v>110</v>
      </c>
      <c r="C135" s="286" t="s">
        <v>111</v>
      </c>
      <c r="D135" s="81">
        <f>+'IND-ESTR-CLASIF '!D144</f>
        <v>0</v>
      </c>
      <c r="E135" s="81">
        <f>+'IND-ESTR-CLASIF '!D1440+'IND-ESTR-CLASIF '!D1523+'IND-ESTR-CLASIF '!D448</f>
        <v>0</v>
      </c>
      <c r="F135" s="81">
        <v>0</v>
      </c>
      <c r="G135" s="81">
        <v>0</v>
      </c>
      <c r="H135" s="81">
        <f t="shared" si="6"/>
        <v>0</v>
      </c>
    </row>
    <row r="136" spans="1:8" hidden="1">
      <c r="A136" s="284" t="s">
        <v>64</v>
      </c>
      <c r="B136" s="90" t="s">
        <v>106</v>
      </c>
      <c r="C136" s="286" t="s">
        <v>107</v>
      </c>
      <c r="D136" s="81">
        <f>+'IND-ESTR-CLASIF '!D142</f>
        <v>0</v>
      </c>
      <c r="E136" s="81">
        <f>+'IND-ESTR-CLASIF '!D1177+'IND-ESTR-CLASIF '!D526+'IND-ESTR-CLASIF '!D759</f>
        <v>0</v>
      </c>
      <c r="F136" s="81">
        <v>0</v>
      </c>
      <c r="G136" s="81">
        <v>0</v>
      </c>
      <c r="H136" s="81">
        <f t="shared" si="6"/>
        <v>0</v>
      </c>
    </row>
    <row r="137" spans="1:8" ht="20.399999999999999" hidden="1">
      <c r="A137" s="284" t="s">
        <v>64</v>
      </c>
      <c r="B137" s="90" t="s">
        <v>112</v>
      </c>
      <c r="C137" s="286" t="s">
        <v>113</v>
      </c>
      <c r="D137" s="81">
        <f>+'IND-ESTR-CLASIF '!D145</f>
        <v>0</v>
      </c>
      <c r="E137" s="81">
        <f>+'IND-ESTR-CLASIF '!D1001</f>
        <v>0</v>
      </c>
      <c r="F137" s="81">
        <v>0</v>
      </c>
      <c r="G137" s="81">
        <v>0</v>
      </c>
      <c r="H137" s="81">
        <f t="shared" si="6"/>
        <v>0</v>
      </c>
    </row>
    <row r="138" spans="1:8" ht="20.399999999999999" hidden="1">
      <c r="A138" s="284" t="s">
        <v>64</v>
      </c>
      <c r="B138" s="90" t="s">
        <v>114</v>
      </c>
      <c r="C138" s="286" t="s">
        <v>115</v>
      </c>
      <c r="D138" s="81">
        <f>+'IND-ESTR-CLASIF '!D146</f>
        <v>0</v>
      </c>
      <c r="E138" s="81">
        <f>+'IND-ESTR-CLASIF '!D1525+'IND-ESTR-CLASIF '!D527+'IND-ESTR-CLASIF '!D1178</f>
        <v>0</v>
      </c>
      <c r="F138" s="81">
        <v>0</v>
      </c>
      <c r="G138" s="81">
        <v>0</v>
      </c>
      <c r="H138" s="81">
        <f t="shared" si="6"/>
        <v>0</v>
      </c>
    </row>
    <row r="139" spans="1:8" hidden="1">
      <c r="A139" s="284" t="s">
        <v>64</v>
      </c>
      <c r="B139" s="90" t="s">
        <v>116</v>
      </c>
      <c r="C139" s="286" t="s">
        <v>117</v>
      </c>
      <c r="D139" s="81">
        <f>'IND-ESTR-CLASIF '!D147</f>
        <v>0</v>
      </c>
      <c r="E139" s="81">
        <f>'IND-ESTR-CLASIF '!D1835+'IND-ESTR-CLASIF '!D1526</f>
        <v>0</v>
      </c>
      <c r="F139" s="81">
        <v>0</v>
      </c>
      <c r="G139" s="81">
        <v>0</v>
      </c>
      <c r="H139" s="81">
        <f t="shared" si="6"/>
        <v>0</v>
      </c>
    </row>
    <row r="140" spans="1:8" hidden="1">
      <c r="A140" s="284"/>
      <c r="B140" s="90"/>
      <c r="C140" s="286"/>
      <c r="D140" s="81"/>
      <c r="E140" s="81"/>
      <c r="F140" s="81"/>
      <c r="G140" s="81"/>
      <c r="H140" s="81"/>
    </row>
    <row r="141" spans="1:8" hidden="1">
      <c r="A141" s="278" t="s">
        <v>64</v>
      </c>
      <c r="B141" s="279" t="s">
        <v>118</v>
      </c>
      <c r="C141" s="285" t="s">
        <v>119</v>
      </c>
      <c r="D141" s="281">
        <f>+D142</f>
        <v>0</v>
      </c>
      <c r="E141" s="281">
        <f>+E142</f>
        <v>0</v>
      </c>
      <c r="F141" s="281">
        <f>+F142</f>
        <v>0</v>
      </c>
      <c r="G141" s="281">
        <f>+G142</f>
        <v>0</v>
      </c>
      <c r="H141" s="281">
        <f>SUM(H142)</f>
        <v>0</v>
      </c>
    </row>
    <row r="142" spans="1:8" hidden="1">
      <c r="A142" s="284" t="s">
        <v>64</v>
      </c>
      <c r="B142" s="90" t="s">
        <v>120</v>
      </c>
      <c r="C142" s="286" t="s">
        <v>121</v>
      </c>
      <c r="D142" s="81">
        <f>+'IND-ESTR-CLASIF '!D150</f>
        <v>0</v>
      </c>
      <c r="E142" s="81">
        <f>+'IND-ESTR-CLASIF '!D326</f>
        <v>0</v>
      </c>
      <c r="F142" s="81">
        <v>0</v>
      </c>
      <c r="G142" s="81">
        <v>0</v>
      </c>
      <c r="H142" s="81">
        <f>SUM(D142:G142)</f>
        <v>0</v>
      </c>
    </row>
    <row r="143" spans="1:8" hidden="1">
      <c r="A143" s="284"/>
      <c r="B143" s="90"/>
      <c r="C143" s="286"/>
      <c r="D143" s="81"/>
      <c r="E143" s="81"/>
      <c r="F143" s="81"/>
      <c r="G143" s="81"/>
      <c r="H143" s="81"/>
    </row>
    <row r="144" spans="1:8">
      <c r="A144" s="284"/>
      <c r="B144" s="90"/>
      <c r="C144" s="276"/>
      <c r="D144" s="81"/>
      <c r="E144" s="81"/>
      <c r="F144" s="81"/>
      <c r="G144" s="81"/>
      <c r="H144" s="81"/>
    </row>
    <row r="145" spans="1:12">
      <c r="A145" s="86" t="s">
        <v>64</v>
      </c>
      <c r="B145" s="289">
        <v>2</v>
      </c>
      <c r="C145" s="527" t="s">
        <v>122</v>
      </c>
      <c r="D145" s="89">
        <f>+D160+D168+D172++D147+D154</f>
        <v>0</v>
      </c>
      <c r="E145" s="89">
        <f>+E160+E168+E172+E154+E147</f>
        <v>-3185000</v>
      </c>
      <c r="F145" s="89">
        <f>+F160+F168+F172+F154+F147</f>
        <v>-500000</v>
      </c>
      <c r="G145" s="89">
        <f>+G160+G168+G172+G154+G147</f>
        <v>0</v>
      </c>
      <c r="H145" s="89">
        <f>+H160+H168+H172+H154+H147</f>
        <v>-3685000</v>
      </c>
      <c r="J145" s="295">
        <f>+'IND-ESTR-CLASIF '!D153+'IND-ESTR-CLASIF '!D1529+'IND-ESTR-CLASIF '!D329+'IND-ESTR-CLASIF '!D1181+'IND-ESTR-CLASIF '!D1365+'IND-ESTR-CLASIF '!D530+'IND-ESTR-CLASIF '!D2100+'IND-ESTR-CLASIF '!D260+'IND-ESTR-CLASIF '!D451+'IND-ESTR-CLASIF '!D2188+'IND-ESTR-CLASIF '!D1004+'IND-ESTR-CLASIF '!D762+'IND-ESTR-CLASIF '!D1256+'IND-ESTR-CLASIF '!D2276+'IND-ESTR-CLASIF '!D392+'IND-ESTR-CLASIF '!D1984+'IND-ESTR-CLASIF '!D2035+'IND-ESTR-CLASIF '!D2147+'IND-ESTR-CLASIF '!D2273</f>
        <v>-3685000</v>
      </c>
      <c r="L145" s="268">
        <f>+H145-J145</f>
        <v>0</v>
      </c>
    </row>
    <row r="146" spans="1:12">
      <c r="A146" s="86"/>
      <c r="B146" s="289"/>
      <c r="C146" s="532"/>
      <c r="D146" s="81"/>
      <c r="E146" s="81"/>
      <c r="F146" s="81"/>
      <c r="G146" s="81"/>
      <c r="H146" s="81"/>
    </row>
    <row r="147" spans="1:12" hidden="1">
      <c r="A147" s="533" t="s">
        <v>64</v>
      </c>
      <c r="B147" s="87" t="s">
        <v>123</v>
      </c>
      <c r="C147" s="534" t="s">
        <v>124</v>
      </c>
      <c r="D147" s="281">
        <f>SUM(D148:D153)</f>
        <v>0</v>
      </c>
      <c r="E147" s="281">
        <f>SUM(E148:E153)</f>
        <v>0</v>
      </c>
      <c r="F147" s="281">
        <f>SUM(F148:F153)</f>
        <v>0</v>
      </c>
      <c r="G147" s="281">
        <f>SUM(G148:G153)</f>
        <v>0</v>
      </c>
      <c r="H147" s="281">
        <f>SUM(H148:H153)</f>
        <v>0</v>
      </c>
    </row>
    <row r="148" spans="1:12" hidden="1">
      <c r="A148" s="80" t="s">
        <v>64</v>
      </c>
      <c r="B148" s="282" t="s">
        <v>125</v>
      </c>
      <c r="C148" s="535" t="s">
        <v>126</v>
      </c>
      <c r="D148" s="81">
        <f>+'IND-ESTR-CLASIF '!D156</f>
        <v>0</v>
      </c>
      <c r="E148" s="81">
        <f>+'IND-ESTR-CLASIF '!D454+'IND-ESTR-CLASIF '!D533+'IND-ESTR-CLASIF '!D765+'IND-ESTR-CLASIF '!D1841+'IND-ESTR-CLASIF '!D332+'IND-ESTR-CLASIF '!D1259+'IND-ESTR-CLASIF '!D395+'IND-ESTR-CLASIF '!D263+'IND-ESTR-CLASIF '!D1532</f>
        <v>0</v>
      </c>
      <c r="F148" s="81">
        <f>+'IND-ESTR-CLASIF '!D2191</f>
        <v>0</v>
      </c>
      <c r="G148" s="81">
        <v>0</v>
      </c>
      <c r="H148" s="81">
        <f>SUM(D148:G148)</f>
        <v>0</v>
      </c>
    </row>
    <row r="149" spans="1:12" hidden="1">
      <c r="A149" s="80" t="s">
        <v>64</v>
      </c>
      <c r="B149" s="282" t="s">
        <v>127</v>
      </c>
      <c r="C149" s="535" t="s">
        <v>128</v>
      </c>
      <c r="D149" s="81">
        <f>+'IND-ESTR-CLASIF '!D157</f>
        <v>0</v>
      </c>
      <c r="E149" s="81">
        <f>+'IND-ESTR-CLASIF '!D455+'IND-ESTR-CLASIF '!D333+'IND-ESTR-CLASIF '!D766+'IND-ESTR-CLASIF '!D1533+'IND-ESTR-CLASIF '!D1184+'IND-ESTR-CLASIF '!D396+'IND-ESTR-CLASIF '!D534</f>
        <v>0</v>
      </c>
      <c r="F149" s="81">
        <f>+'IND-ESTR-CLASIF '!D2103+'IND-ESTR-CLASIF '!D2276</f>
        <v>0</v>
      </c>
      <c r="G149" s="81">
        <v>0</v>
      </c>
      <c r="H149" s="81">
        <f>SUM(D149:G149)</f>
        <v>0</v>
      </c>
    </row>
    <row r="150" spans="1:12" hidden="1">
      <c r="A150" s="80" t="s">
        <v>64</v>
      </c>
      <c r="B150" s="282" t="s">
        <v>365</v>
      </c>
      <c r="C150" s="535" t="s">
        <v>366</v>
      </c>
      <c r="D150" s="81">
        <v>0</v>
      </c>
      <c r="E150" s="81">
        <f>'IND-ESTR-CLASIF '!D1534+'IND-ESTR-CLASIF '!D1787</f>
        <v>0</v>
      </c>
      <c r="F150" s="81">
        <v>0</v>
      </c>
      <c r="G150" s="81">
        <v>0</v>
      </c>
      <c r="H150" s="81">
        <f>SUM(D150:G150)</f>
        <v>0</v>
      </c>
    </row>
    <row r="151" spans="1:12" hidden="1">
      <c r="A151" s="80" t="s">
        <v>64</v>
      </c>
      <c r="B151" s="282" t="s">
        <v>129</v>
      </c>
      <c r="C151" s="535" t="s">
        <v>130</v>
      </c>
      <c r="D151" s="81">
        <f>+'IND-ESTR-CLASIF '!D158</f>
        <v>0</v>
      </c>
      <c r="E151" s="81">
        <f>+'IND-ESTR-CLASIF '!D1185+'IND-ESTR-CLASIF '!D1260+'IND-ESTR-CLASIF '!D767+'IND-ESTR-CLASIF '!D1535+'IND-ESTR-CLASIF '!D1368</f>
        <v>0</v>
      </c>
      <c r="F151" s="81">
        <v>0</v>
      </c>
      <c r="G151" s="81">
        <v>0</v>
      </c>
      <c r="H151" s="81">
        <f>SUM(D151:G151)</f>
        <v>0</v>
      </c>
    </row>
    <row r="152" spans="1:12" hidden="1">
      <c r="A152" s="80" t="s">
        <v>64</v>
      </c>
      <c r="B152" s="282" t="s">
        <v>218</v>
      </c>
      <c r="C152" s="535" t="s">
        <v>219</v>
      </c>
      <c r="D152" s="81">
        <v>0</v>
      </c>
      <c r="E152" s="81">
        <f>+'IND-ESTR-CLASIF '!D334+'IND-ESTR-CLASIF '!D1842+'IND-ESTR-CLASIF '!D1536+'IND-ESTR-CLASIF '!D535+'IND-ESTR-CLASIF '!D456</f>
        <v>0</v>
      </c>
      <c r="F152" s="81">
        <f>+'IND-ESTR-CLASIF '!D1982</f>
        <v>0</v>
      </c>
      <c r="G152" s="81">
        <v>0</v>
      </c>
      <c r="H152" s="81">
        <f>SUM(D152:G152)</f>
        <v>0</v>
      </c>
    </row>
    <row r="153" spans="1:12" hidden="1">
      <c r="A153" s="86"/>
      <c r="B153" s="289"/>
      <c r="C153" s="532"/>
      <c r="D153" s="81"/>
      <c r="E153" s="81"/>
      <c r="F153" s="81"/>
      <c r="G153" s="81"/>
      <c r="H153" s="81"/>
    </row>
    <row r="154" spans="1:12" hidden="1">
      <c r="A154" s="533" t="s">
        <v>64</v>
      </c>
      <c r="B154" s="87" t="s">
        <v>236</v>
      </c>
      <c r="C154" s="534" t="s">
        <v>237</v>
      </c>
      <c r="D154" s="281">
        <f>SUM(D155:D158)</f>
        <v>0</v>
      </c>
      <c r="E154" s="281">
        <f t="shared" ref="E154:H154" si="7">SUM(E155:E158)</f>
        <v>0</v>
      </c>
      <c r="F154" s="281">
        <f t="shared" si="7"/>
        <v>0</v>
      </c>
      <c r="G154" s="281">
        <f t="shared" si="7"/>
        <v>0</v>
      </c>
      <c r="H154" s="281">
        <f t="shared" si="7"/>
        <v>0</v>
      </c>
    </row>
    <row r="155" spans="1:12" hidden="1">
      <c r="A155" s="284" t="s">
        <v>64</v>
      </c>
      <c r="B155" s="90" t="s">
        <v>367</v>
      </c>
      <c r="C155" s="531" t="s">
        <v>368</v>
      </c>
      <c r="D155" s="81">
        <v>0</v>
      </c>
      <c r="E155" s="81">
        <f>+'IND-ESTR-CLASIF '!D1539</f>
        <v>0</v>
      </c>
      <c r="F155" s="81">
        <v>0</v>
      </c>
      <c r="G155" s="81">
        <v>0</v>
      </c>
      <c r="H155" s="81">
        <f>SUM(D155:G155)</f>
        <v>0</v>
      </c>
    </row>
    <row r="156" spans="1:12" hidden="1">
      <c r="A156" s="284" t="s">
        <v>64</v>
      </c>
      <c r="B156" s="90" t="s">
        <v>238</v>
      </c>
      <c r="C156" s="531" t="s">
        <v>239</v>
      </c>
      <c r="D156" s="81">
        <v>0</v>
      </c>
      <c r="E156" s="81">
        <f>-'IND-ESTR-CLASIF '!D459</f>
        <v>0</v>
      </c>
      <c r="F156" s="81">
        <v>0</v>
      </c>
      <c r="G156" s="81">
        <v>0</v>
      </c>
      <c r="H156" s="81">
        <f>SUM(D156:G156)</f>
        <v>0</v>
      </c>
    </row>
    <row r="157" spans="1:12" hidden="1">
      <c r="A157" s="284" t="s">
        <v>64</v>
      </c>
      <c r="B157" s="90" t="s">
        <v>285</v>
      </c>
      <c r="C157" s="531" t="s">
        <v>286</v>
      </c>
      <c r="D157" s="81">
        <v>0</v>
      </c>
      <c r="E157" s="81">
        <f>+'IND-ESTR-CLASIF '!D1007+'IND-ESTR-CLASIF '!D1540+'IND-ESTR-CLASIF '!D770</f>
        <v>0</v>
      </c>
      <c r="F157" s="81">
        <v>0</v>
      </c>
      <c r="G157" s="81">
        <v>0</v>
      </c>
      <c r="H157" s="81">
        <f>SUM(D157:G157)</f>
        <v>0</v>
      </c>
    </row>
    <row r="158" spans="1:12" hidden="1">
      <c r="A158" s="284" t="s">
        <v>64</v>
      </c>
      <c r="B158" s="90" t="s">
        <v>580</v>
      </c>
      <c r="C158" s="531" t="s">
        <v>581</v>
      </c>
      <c r="D158" s="81">
        <v>0</v>
      </c>
      <c r="E158" s="81">
        <f>+'IND-ESTR-CLASIF '!D1541</f>
        <v>0</v>
      </c>
      <c r="F158" s="81">
        <v>0</v>
      </c>
      <c r="G158" s="81">
        <v>0</v>
      </c>
      <c r="H158" s="81">
        <f>SUM(D158:G158)</f>
        <v>0</v>
      </c>
    </row>
    <row r="159" spans="1:12" hidden="1">
      <c r="A159" s="86"/>
      <c r="B159" s="90"/>
      <c r="C159" s="532"/>
      <c r="D159" s="81"/>
      <c r="E159" s="81"/>
      <c r="F159" s="81"/>
      <c r="G159" s="81"/>
      <c r="H159" s="81"/>
    </row>
    <row r="160" spans="1:12" ht="20.399999999999999" hidden="1">
      <c r="A160" s="278" t="s">
        <v>64</v>
      </c>
      <c r="B160" s="87" t="s">
        <v>131</v>
      </c>
      <c r="C160" s="536" t="s">
        <v>132</v>
      </c>
      <c r="D160" s="281">
        <f>SUM(D161:D166)</f>
        <v>0</v>
      </c>
      <c r="E160" s="281">
        <f t="shared" ref="E160:H160" si="8">SUM(E161:E166)</f>
        <v>0</v>
      </c>
      <c r="F160" s="281">
        <f t="shared" si="8"/>
        <v>0</v>
      </c>
      <c r="G160" s="281">
        <f t="shared" si="8"/>
        <v>0</v>
      </c>
      <c r="H160" s="281">
        <f t="shared" si="8"/>
        <v>0</v>
      </c>
    </row>
    <row r="161" spans="1:11" hidden="1">
      <c r="A161" s="284" t="s">
        <v>64</v>
      </c>
      <c r="B161" s="90" t="s">
        <v>133</v>
      </c>
      <c r="C161" s="276" t="s">
        <v>134</v>
      </c>
      <c r="D161" s="81">
        <f>+'IND-ESTR-CLASIF '!D161</f>
        <v>0</v>
      </c>
      <c r="E161" s="81">
        <f>+'IND-ESTR-CLASIF '!D538+'IND-ESTR-CLASIF '!D1263+'IND-ESTR-CLASIF '!D337+'IND-ESTR-CLASIF '!D773+'IND-ESTR-CLASIF '!D399+'IND-ESTR-CLASIF '!D1544</f>
        <v>0</v>
      </c>
      <c r="F161" s="81">
        <f>+'IND-ESTR-CLASIF '!D2036+'IND-ESTR-CLASIF '!D2107</f>
        <v>0</v>
      </c>
      <c r="G161" s="81">
        <v>0</v>
      </c>
      <c r="H161" s="81">
        <f t="shared" ref="H161:H166" si="9">SUM(D161:G161)</f>
        <v>0</v>
      </c>
    </row>
    <row r="162" spans="1:11" hidden="1">
      <c r="A162" s="284" t="s">
        <v>64</v>
      </c>
      <c r="B162" s="90" t="s">
        <v>135</v>
      </c>
      <c r="C162" s="286" t="s">
        <v>136</v>
      </c>
      <c r="D162" s="81">
        <f>+'IND-ESTR-CLASIF '!D162</f>
        <v>0</v>
      </c>
      <c r="E162" s="81">
        <f>+'IND-ESTR-CLASIF '!D1545+'IND-ESTR-CLASIF '!D1264</f>
        <v>0</v>
      </c>
      <c r="F162" s="81">
        <f>+'IND-ESTR-CLASIF '!D1985+'IND-ESTR-CLASIF '!D2108</f>
        <v>0</v>
      </c>
      <c r="G162" s="81">
        <v>0</v>
      </c>
      <c r="H162" s="81">
        <f t="shared" si="9"/>
        <v>0</v>
      </c>
    </row>
    <row r="163" spans="1:11" ht="20.399999999999999" hidden="1">
      <c r="A163" s="284" t="s">
        <v>64</v>
      </c>
      <c r="B163" s="90" t="s">
        <v>254</v>
      </c>
      <c r="C163" s="286" t="s">
        <v>255</v>
      </c>
      <c r="D163" s="81">
        <v>0</v>
      </c>
      <c r="E163" s="81">
        <f>+'IND-ESTR-CLASIF '!D1547+'IND-ESTR-CLASIF '!D539</f>
        <v>0</v>
      </c>
      <c r="F163" s="81">
        <v>0</v>
      </c>
      <c r="G163" s="81">
        <v>0</v>
      </c>
      <c r="H163" s="81">
        <f t="shared" ref="H163" si="10">SUM(D163:G163)</f>
        <v>0</v>
      </c>
    </row>
    <row r="164" spans="1:11" hidden="1">
      <c r="A164" s="284" t="s">
        <v>64</v>
      </c>
      <c r="B164" s="90" t="s">
        <v>137</v>
      </c>
      <c r="C164" s="286" t="s">
        <v>138</v>
      </c>
      <c r="D164" s="81">
        <f>+'IND-ESTR-CLASIF '!D163</f>
        <v>0</v>
      </c>
      <c r="E164" s="81">
        <f>+'IND-ESTR-CLASIF '!D1548</f>
        <v>0</v>
      </c>
      <c r="F164" s="81">
        <v>0</v>
      </c>
      <c r="G164" s="81">
        <v>0</v>
      </c>
      <c r="H164" s="81">
        <f t="shared" si="9"/>
        <v>0</v>
      </c>
    </row>
    <row r="165" spans="1:11" hidden="1">
      <c r="A165" s="284" t="s">
        <v>64</v>
      </c>
      <c r="B165" s="90" t="s">
        <v>240</v>
      </c>
      <c r="C165" s="276" t="s">
        <v>241</v>
      </c>
      <c r="D165" s="81">
        <v>0</v>
      </c>
      <c r="E165" s="81">
        <f>+'IND-ESTR-CLASIF '!D1549+'IND-ESTR-CLASIF '!D462+'IND-ESTR-CLASIF '!D776+'IND-ESTR-CLASIF '!D540</f>
        <v>0</v>
      </c>
      <c r="F165" s="81">
        <f>+'IND-ESTR-CLASIF '!D2196+'IND-ESTR-CLASIF '!D2150</f>
        <v>0</v>
      </c>
      <c r="G165" s="81">
        <v>0</v>
      </c>
      <c r="H165" s="81">
        <f t="shared" si="9"/>
        <v>0</v>
      </c>
    </row>
    <row r="166" spans="1:11" ht="20.399999999999999" hidden="1">
      <c r="A166" s="284" t="s">
        <v>64</v>
      </c>
      <c r="B166" s="90" t="s">
        <v>256</v>
      </c>
      <c r="C166" s="286" t="s">
        <v>257</v>
      </c>
      <c r="D166" s="81">
        <v>0</v>
      </c>
      <c r="E166" s="81">
        <f>+'IND-ESTR-CLASIF '!D541+'IND-ESTR-CLASIF '!D777+'IND-ESTR-CLASIF '!D1550</f>
        <v>0</v>
      </c>
      <c r="F166" s="81">
        <v>0</v>
      </c>
      <c r="G166" s="81">
        <v>0</v>
      </c>
      <c r="H166" s="81">
        <f t="shared" si="9"/>
        <v>0</v>
      </c>
    </row>
    <row r="167" spans="1:11" hidden="1">
      <c r="A167" s="284"/>
      <c r="B167" s="90"/>
      <c r="C167" s="276"/>
      <c r="D167" s="81"/>
      <c r="E167" s="81"/>
      <c r="F167" s="81"/>
      <c r="G167" s="81"/>
      <c r="H167" s="81"/>
    </row>
    <row r="168" spans="1:11">
      <c r="A168" s="278" t="s">
        <v>64</v>
      </c>
      <c r="B168" s="279">
        <v>2.04</v>
      </c>
      <c r="C168" s="536" t="s">
        <v>220</v>
      </c>
      <c r="D168" s="281">
        <f>SUM(D169:D170)</f>
        <v>0</v>
      </c>
      <c r="E168" s="281">
        <f>SUM(E169:E170)</f>
        <v>0</v>
      </c>
      <c r="F168" s="281">
        <f>SUM(F169:F170)</f>
        <v>-500000</v>
      </c>
      <c r="G168" s="281">
        <f>SUM(G169:G170)</f>
        <v>0</v>
      </c>
      <c r="H168" s="281">
        <f>SUM(H169:H170)</f>
        <v>-500000</v>
      </c>
      <c r="K168" s="295"/>
    </row>
    <row r="169" spans="1:11">
      <c r="A169" s="284" t="s">
        <v>64</v>
      </c>
      <c r="B169" s="90" t="s">
        <v>141</v>
      </c>
      <c r="C169" s="276" t="s">
        <v>142</v>
      </c>
      <c r="D169" s="81">
        <f>+'IND-ESTR-CLASIF '!D166</f>
        <v>0</v>
      </c>
      <c r="E169" s="81">
        <f>+'IND-ESTR-CLASIF '!D1553+'IND-ESTR-CLASIF '!D340+'IND-ESTR-CLASIF '!D544+'IND-ESTR-CLASIF '!D1845+'IND-ESTR-CLASIF '!D780+'IND-ESTR-CLASIF '!D1188+'IND-ESTR-CLASIF '!D402</f>
        <v>0</v>
      </c>
      <c r="F169" s="81">
        <f>+'IND-ESTR-CLASIF '!D1989+'IND-ESTR-CLASIF '!D2040+'IND-ESTR-CLASIF '!D2199+'IND-ESTR-CLASIF '!D2279</f>
        <v>-500000</v>
      </c>
      <c r="G169" s="81">
        <v>0</v>
      </c>
      <c r="H169" s="81">
        <f>SUM(D169:G169)</f>
        <v>-500000</v>
      </c>
    </row>
    <row r="170" spans="1:11" hidden="1">
      <c r="A170" s="284" t="s">
        <v>64</v>
      </c>
      <c r="B170" s="90" t="s">
        <v>143</v>
      </c>
      <c r="C170" s="276" t="s">
        <v>144</v>
      </c>
      <c r="D170" s="81">
        <f>-'IND-ESTR-CLASIF '!D167</f>
        <v>0</v>
      </c>
      <c r="E170" s="81">
        <f>+'IND-ESTR-CLASIF '!D545+'IND-ESTR-CLASIF '!D465+'IND-ESTR-CLASIF '!D341+'IND-ESTR-CLASIF '!D1554</f>
        <v>0</v>
      </c>
      <c r="F170" s="81">
        <v>0</v>
      </c>
      <c r="G170" s="81">
        <v>0</v>
      </c>
      <c r="H170" s="81">
        <f>SUM(D170:G170)</f>
        <v>0</v>
      </c>
    </row>
    <row r="171" spans="1:11">
      <c r="A171" s="284"/>
      <c r="B171" s="90"/>
      <c r="C171" s="276"/>
      <c r="D171" s="81"/>
      <c r="E171" s="81"/>
      <c r="F171" s="81"/>
      <c r="G171" s="81"/>
      <c r="H171" s="81"/>
    </row>
    <row r="172" spans="1:11">
      <c r="A172" s="278" t="s">
        <v>64</v>
      </c>
      <c r="B172" s="279">
        <v>2.99</v>
      </c>
      <c r="C172" s="285" t="s">
        <v>209</v>
      </c>
      <c r="D172" s="281">
        <f>SUM(D173:D180)</f>
        <v>0</v>
      </c>
      <c r="E172" s="281">
        <f>SUM(E173:E180)</f>
        <v>-3185000</v>
      </c>
      <c r="F172" s="281">
        <f>SUM(F173:F180)</f>
        <v>0</v>
      </c>
      <c r="G172" s="281">
        <f>SUM(G173:G180)</f>
        <v>0</v>
      </c>
      <c r="H172" s="281">
        <f>SUM(H173:H180)</f>
        <v>-3185000</v>
      </c>
    </row>
    <row r="173" spans="1:11" hidden="1">
      <c r="A173" s="284" t="s">
        <v>64</v>
      </c>
      <c r="B173" s="90" t="s">
        <v>147</v>
      </c>
      <c r="C173" s="276" t="s">
        <v>148</v>
      </c>
      <c r="D173" s="81">
        <f>+'IND-ESTR-CLASIF '!D170</f>
        <v>0</v>
      </c>
      <c r="E173" s="81">
        <f>+'IND-ESTR-CLASIF '!D1557+'IND-ESTR-CLASIF '!D1191</f>
        <v>0</v>
      </c>
      <c r="F173" s="81">
        <v>0</v>
      </c>
      <c r="G173" s="81">
        <v>0</v>
      </c>
      <c r="H173" s="81">
        <f t="shared" ref="H173:H180" si="11">SUM(D173:G173)</f>
        <v>0</v>
      </c>
    </row>
    <row r="174" spans="1:11" hidden="1">
      <c r="A174" s="284" t="s">
        <v>64</v>
      </c>
      <c r="B174" s="90" t="s">
        <v>369</v>
      </c>
      <c r="C174" s="276" t="s">
        <v>370</v>
      </c>
      <c r="D174" s="81">
        <v>0</v>
      </c>
      <c r="E174" s="81">
        <f>+'IND-ESTR-CLASIF '!D1559</f>
        <v>0</v>
      </c>
      <c r="F174" s="81">
        <v>0</v>
      </c>
      <c r="G174" s="81"/>
      <c r="H174" s="81">
        <f t="shared" si="11"/>
        <v>0</v>
      </c>
    </row>
    <row r="175" spans="1:11" hidden="1">
      <c r="A175" s="284" t="s">
        <v>64</v>
      </c>
      <c r="B175" s="90" t="s">
        <v>149</v>
      </c>
      <c r="C175" s="276" t="s">
        <v>150</v>
      </c>
      <c r="D175" s="81">
        <f>'IND-ESTR-CLASIF '!D171</f>
        <v>0</v>
      </c>
      <c r="E175" s="81">
        <f>+'IND-ESTR-CLASIF '!D1192+'IND-ESTR-CLASIF '!D783+'IND-ESTR-CLASIF '!D1558+'IND-ESTR-CLASIF '!D1010</f>
        <v>0</v>
      </c>
      <c r="F175" s="81">
        <v>0</v>
      </c>
      <c r="G175" s="81">
        <v>0</v>
      </c>
      <c r="H175" s="81">
        <f t="shared" si="11"/>
        <v>0</v>
      </c>
    </row>
    <row r="176" spans="1:11" hidden="1">
      <c r="A176" s="284" t="s">
        <v>64</v>
      </c>
      <c r="B176" s="90" t="s">
        <v>151</v>
      </c>
      <c r="C176" s="286" t="s">
        <v>152</v>
      </c>
      <c r="D176" s="81">
        <f>-'IND-ESTR-CLASIF '!D172</f>
        <v>0</v>
      </c>
      <c r="E176" s="81">
        <f>+'IND-ESTR-CLASIF '!D784+'IND-ESTR-CLASIF '!D344+'IND-ESTR-CLASIF '!D468+'IND-ESTR-CLASIF '!D1849+'IND-ESTR-CLASIF '!D1560+'IND-ESTR-CLASIF '!D1193+'IND-ESTR-CLASIF '!D267</f>
        <v>0</v>
      </c>
      <c r="F176" s="81">
        <v>0</v>
      </c>
      <c r="G176" s="81">
        <v>0</v>
      </c>
      <c r="H176" s="81">
        <f t="shared" si="11"/>
        <v>0</v>
      </c>
    </row>
    <row r="177" spans="1:12" ht="13.2">
      <c r="A177" s="284" t="s">
        <v>64</v>
      </c>
      <c r="B177" s="90" t="s">
        <v>153</v>
      </c>
      <c r="C177" s="286" t="s">
        <v>154</v>
      </c>
      <c r="D177" s="81">
        <f>+'IND-ESTR-CLASIF '!D173</f>
        <v>0</v>
      </c>
      <c r="E177" s="81">
        <f>+'IND-ESTR-CLASIF '!D1561+'IND-ESTR-CLASIF '!D345+'IND-ESTR-CLASIF '!D469+'IND-ESTR-CLASIF '!D785+'IND-ESTR-CLASIF '!D1194+'IND-ESTR-CLASIF '!D268+'IND-ESTR-CLASIF '!D1011</f>
        <v>-300000</v>
      </c>
      <c r="F177" s="81">
        <v>0</v>
      </c>
      <c r="G177" s="81">
        <v>0</v>
      </c>
      <c r="H177" s="81">
        <f t="shared" si="11"/>
        <v>-300000</v>
      </c>
      <c r="J177" s="537"/>
    </row>
    <row r="178" spans="1:12" hidden="1">
      <c r="A178" s="284" t="s">
        <v>64</v>
      </c>
      <c r="B178" s="90" t="s">
        <v>155</v>
      </c>
      <c r="C178" s="286" t="s">
        <v>156</v>
      </c>
      <c r="D178" s="81">
        <f>+'IND-ESTR-CLASIF '!D174</f>
        <v>0</v>
      </c>
      <c r="E178" s="81">
        <f>+'IND-ESTR-CLASIF '!D1562+'IND-ESTR-CLASIF '!D1850+'IND-ESTR-CLASIF '!D346+'IND-ESTR-CLASIF '!D406+'IND-ESTR-CLASIF '!D1195+'IND-ESTR-CLASIF '!D1373+'IND-ESTR-CLASIF '!D269+'IND-ESTR-CLASIF '!D548</f>
        <v>0</v>
      </c>
      <c r="F178" s="81">
        <f>+'IND-ESTR-CLASIF '!D1992+'IND-ESTR-CLASIF '!D2043+'IND-ESTR-CLASIF '!D2202</f>
        <v>0</v>
      </c>
      <c r="G178" s="81">
        <v>0</v>
      </c>
      <c r="H178" s="81">
        <f t="shared" si="11"/>
        <v>0</v>
      </c>
    </row>
    <row r="179" spans="1:12" hidden="1">
      <c r="A179" s="284" t="s">
        <v>64</v>
      </c>
      <c r="B179" s="90" t="s">
        <v>289</v>
      </c>
      <c r="C179" s="286" t="s">
        <v>290</v>
      </c>
      <c r="D179" s="81">
        <v>0</v>
      </c>
      <c r="E179" s="81">
        <f>-'IND-ESTR-CLASIF '!D786</f>
        <v>0</v>
      </c>
      <c r="F179" s="81">
        <v>0</v>
      </c>
      <c r="G179" s="81">
        <v>0</v>
      </c>
      <c r="H179" s="81">
        <f t="shared" si="11"/>
        <v>0</v>
      </c>
    </row>
    <row r="180" spans="1:12">
      <c r="A180" s="284" t="s">
        <v>64</v>
      </c>
      <c r="B180" s="90" t="s">
        <v>291</v>
      </c>
      <c r="C180" s="286" t="s">
        <v>292</v>
      </c>
      <c r="D180" s="81">
        <v>0</v>
      </c>
      <c r="E180" s="81">
        <f>+'IND-ESTR-CLASIF '!D1564+'IND-ESTR-CLASIF '!D787+'IND-ESTR-CLASIF '!D1012</f>
        <v>-2885000</v>
      </c>
      <c r="F180" s="81">
        <v>0</v>
      </c>
      <c r="G180" s="81">
        <v>0</v>
      </c>
      <c r="H180" s="81">
        <f t="shared" si="11"/>
        <v>-2885000</v>
      </c>
    </row>
    <row r="181" spans="1:12">
      <c r="A181" s="284"/>
      <c r="B181" s="90"/>
      <c r="C181" s="276"/>
      <c r="D181" s="81"/>
      <c r="E181" s="81"/>
      <c r="F181" s="81"/>
      <c r="G181" s="81"/>
      <c r="H181" s="81"/>
    </row>
    <row r="182" spans="1:12">
      <c r="A182" s="284"/>
      <c r="B182" s="90"/>
      <c r="C182" s="276"/>
      <c r="D182" s="81"/>
      <c r="E182" s="81"/>
      <c r="F182" s="81"/>
      <c r="G182" s="81"/>
      <c r="H182" s="81"/>
    </row>
    <row r="183" spans="1:12">
      <c r="A183" s="86">
        <v>2</v>
      </c>
      <c r="B183" s="289">
        <v>5</v>
      </c>
      <c r="C183" s="527" t="s">
        <v>157</v>
      </c>
      <c r="D183" s="89">
        <f>+D185+D195+D204</f>
        <v>-3000000</v>
      </c>
      <c r="E183" s="89">
        <f>+E185+E195+E204</f>
        <v>0</v>
      </c>
      <c r="F183" s="89">
        <f>+F185+F195+F204+F201</f>
        <v>-40390000</v>
      </c>
      <c r="G183" s="89">
        <f>+G185+G195+G204+G201</f>
        <v>0</v>
      </c>
      <c r="H183" s="89">
        <f>+H185+H195+H204+H201</f>
        <v>-43390000</v>
      </c>
      <c r="J183" s="295">
        <f>+'IND-ESTR-CLASIF '!D177+'IND-ESTR-CLASIF '!D349+'IND-ESTR-CLASIF '!D409+'IND-ESTR-CLASIF '!D551+'IND-ESTR-CLASIF '!D790+'IND-ESTR-CLASIF '!D1015+'IND-ESTR-CLASIF '!D1198+'IND-ESTR-CLASIF '!D1376+'IND-ESTR-CLASIF '!D1567+'IND-ESTR-CLASIF '!D1790+'IND-ESTR-CLASIF '!D1853+'IND-ESTR-CLASIF '!D1893+'IND-ESTR-CLASIF '!D2046+'IND-ESTR-CLASIF '!D2152+'IND-ESTR-CLASIF '!D2282+'IND-ESTR-CLASIF '!D2332+'IND-ESTR-CLASIF '!D2356+'IND-ESTR-CLASIF '!D2372+'IND-ESTR-CLASIF '!D2397</f>
        <v>-43390000</v>
      </c>
      <c r="L183" s="268">
        <f>+H183-J183</f>
        <v>0</v>
      </c>
    </row>
    <row r="184" spans="1:12">
      <c r="A184" s="86"/>
      <c r="B184" s="289"/>
      <c r="C184" s="532"/>
      <c r="D184" s="81"/>
      <c r="E184" s="81"/>
      <c r="F184" s="81"/>
      <c r="G184" s="81"/>
      <c r="H184" s="81"/>
    </row>
    <row r="185" spans="1:12">
      <c r="A185" s="278" t="s">
        <v>158</v>
      </c>
      <c r="B185" s="279">
        <v>5.01</v>
      </c>
      <c r="C185" s="536" t="s">
        <v>371</v>
      </c>
      <c r="D185" s="281">
        <f>SUM(D186:D193)</f>
        <v>0</v>
      </c>
      <c r="E185" s="281">
        <f>SUM(E186:E193)</f>
        <v>0</v>
      </c>
      <c r="F185" s="281">
        <f>SUM(F186:F193)</f>
        <v>-40390000</v>
      </c>
      <c r="G185" s="281">
        <f>SUM(G186:G193)</f>
        <v>0</v>
      </c>
      <c r="H185" s="281">
        <f>SUM(H186:H193)</f>
        <v>-40390000</v>
      </c>
    </row>
    <row r="186" spans="1:12" hidden="1">
      <c r="A186" s="284" t="s">
        <v>158</v>
      </c>
      <c r="B186" s="90" t="s">
        <v>221</v>
      </c>
      <c r="C186" s="276" t="s">
        <v>222</v>
      </c>
      <c r="D186" s="277">
        <v>0</v>
      </c>
      <c r="E186" s="277">
        <f>-'IND-ESTR-CLASIF '!D554+'IND-ESTR-CLASIF '!D352+'IND-ESTR-CLASIF '!D1570</f>
        <v>0</v>
      </c>
      <c r="F186" s="277">
        <v>0</v>
      </c>
      <c r="G186" s="277">
        <v>0</v>
      </c>
      <c r="H186" s="277">
        <f>SUM(D186:G186)</f>
        <v>0</v>
      </c>
    </row>
    <row r="187" spans="1:12" hidden="1">
      <c r="A187" s="284" t="s">
        <v>158</v>
      </c>
      <c r="B187" s="90" t="s">
        <v>161</v>
      </c>
      <c r="C187" s="276" t="s">
        <v>162</v>
      </c>
      <c r="D187" s="277">
        <f>-'IND-ESTR-CLASIF '!D180</f>
        <v>0</v>
      </c>
      <c r="E187" s="277">
        <f>+'IND-ESTR-CLASIF '!D353+'IND-ESTR-CLASIF '!D555+'IND-ESTR-CLASIF '!D1571</f>
        <v>0</v>
      </c>
      <c r="F187" s="277">
        <v>0</v>
      </c>
      <c r="G187" s="277">
        <v>0</v>
      </c>
      <c r="H187" s="277">
        <f t="shared" ref="H187:H193" si="12">SUM(D187:G187)</f>
        <v>0</v>
      </c>
    </row>
    <row r="188" spans="1:12" hidden="1">
      <c r="A188" s="284" t="s">
        <v>158</v>
      </c>
      <c r="B188" s="90" t="s">
        <v>163</v>
      </c>
      <c r="C188" s="276" t="s">
        <v>164</v>
      </c>
      <c r="D188" s="277">
        <f>+'IND-ESTR-CLASIF '!D181</f>
        <v>0</v>
      </c>
      <c r="E188" s="277">
        <f>+'IND-ESTR-CLASIF '!D793+'IND-ESTR-CLASIF '!D1201+'IND-ESTR-CLASIF '!D556</f>
        <v>0</v>
      </c>
      <c r="F188" s="277">
        <v>0</v>
      </c>
      <c r="G188" s="277">
        <v>0</v>
      </c>
      <c r="H188" s="277">
        <f t="shared" si="12"/>
        <v>0</v>
      </c>
    </row>
    <row r="189" spans="1:12" hidden="1">
      <c r="A189" s="284" t="s">
        <v>158</v>
      </c>
      <c r="B189" s="90" t="s">
        <v>165</v>
      </c>
      <c r="C189" s="276" t="s">
        <v>166</v>
      </c>
      <c r="D189" s="277">
        <f>+'IND-ESTR-CLASIF '!D182</f>
        <v>0</v>
      </c>
      <c r="E189" s="277">
        <f>+'IND-ESTR-CLASIF '!D557</f>
        <v>0</v>
      </c>
      <c r="F189" s="277">
        <v>0</v>
      </c>
      <c r="G189" s="277">
        <v>0</v>
      </c>
      <c r="H189" s="277">
        <f t="shared" si="12"/>
        <v>0</v>
      </c>
    </row>
    <row r="190" spans="1:12" hidden="1">
      <c r="A190" s="284" t="s">
        <v>158</v>
      </c>
      <c r="B190" s="90" t="s">
        <v>167</v>
      </c>
      <c r="C190" s="276" t="s">
        <v>168</v>
      </c>
      <c r="D190" s="277">
        <f>-'IND-ESTR-CLASIF '!D183</f>
        <v>0</v>
      </c>
      <c r="E190" s="277">
        <f>+'IND-ESTR-CLASIF '!D1018+'IND-ESTR-CLASIF '!D1202+'IND-ESTR-CLASIF '!D794+'IND-ESTR-CLASIF '!D558+'IND-ESTR-CLASIF '!D1572</f>
        <v>0</v>
      </c>
      <c r="F190" s="277">
        <f>+'IND-ESTR-CLASIF '!D2049</f>
        <v>0</v>
      </c>
      <c r="G190" s="277">
        <v>0</v>
      </c>
      <c r="H190" s="277">
        <f t="shared" si="12"/>
        <v>0</v>
      </c>
    </row>
    <row r="191" spans="1:12" hidden="1">
      <c r="A191" s="284" t="s">
        <v>158</v>
      </c>
      <c r="B191" s="90" t="s">
        <v>372</v>
      </c>
      <c r="C191" s="276" t="s">
        <v>373</v>
      </c>
      <c r="D191" s="81">
        <v>0</v>
      </c>
      <c r="E191" s="81">
        <f>-'IND-ESTR-CLASIF '!D1573</f>
        <v>0</v>
      </c>
      <c r="F191" s="81">
        <f>+'IND-ESTR-CLASIF '!D2155</f>
        <v>0</v>
      </c>
      <c r="G191" s="81">
        <v>0</v>
      </c>
      <c r="H191" s="277">
        <f t="shared" si="12"/>
        <v>0</v>
      </c>
    </row>
    <row r="192" spans="1:12">
      <c r="A192" s="284" t="s">
        <v>158</v>
      </c>
      <c r="B192" s="90" t="s">
        <v>293</v>
      </c>
      <c r="C192" s="276" t="s">
        <v>294</v>
      </c>
      <c r="D192" s="81">
        <v>0</v>
      </c>
      <c r="E192" s="81">
        <f>+'IND-ESTR-CLASIF '!D795</f>
        <v>0</v>
      </c>
      <c r="F192" s="81">
        <f>+'IND-ESTR-CLASIF '!D2335</f>
        <v>-40390000</v>
      </c>
      <c r="G192" s="81"/>
      <c r="H192" s="277">
        <f t="shared" si="12"/>
        <v>-40390000</v>
      </c>
    </row>
    <row r="193" spans="1:8" hidden="1">
      <c r="A193" s="284" t="s">
        <v>158</v>
      </c>
      <c r="B193" s="90" t="s">
        <v>169</v>
      </c>
      <c r="C193" s="276" t="s">
        <v>303</v>
      </c>
      <c r="D193" s="81">
        <f>+'IND-ESTR-CLASIF '!D184</f>
        <v>0</v>
      </c>
      <c r="E193" s="81">
        <f>+'IND-ESTR-CLASIF '!D559+'IND-ESTR-CLASIF '!D1856+'IND-ESTR-CLASIF '!D796+'IND-ESTR-CLASIF '!D1574+'IND-ESTR-CLASIF '!D1379</f>
        <v>0</v>
      </c>
      <c r="F193" s="81">
        <v>0</v>
      </c>
      <c r="G193" s="81">
        <v>0</v>
      </c>
      <c r="H193" s="277">
        <f t="shared" si="12"/>
        <v>0</v>
      </c>
    </row>
    <row r="194" spans="1:8">
      <c r="A194" s="86"/>
      <c r="B194" s="289"/>
      <c r="C194" s="532"/>
      <c r="D194" s="81"/>
      <c r="E194" s="81"/>
      <c r="F194" s="81"/>
      <c r="G194" s="81"/>
      <c r="H194" s="81"/>
    </row>
    <row r="195" spans="1:8" hidden="1">
      <c r="A195" s="278"/>
      <c r="B195" s="279" t="s">
        <v>171</v>
      </c>
      <c r="C195" s="536" t="s">
        <v>172</v>
      </c>
      <c r="D195" s="281">
        <f>SUM(D196:D199)</f>
        <v>0</v>
      </c>
      <c r="E195" s="281">
        <f>SUM(E196:E199)</f>
        <v>0</v>
      </c>
      <c r="F195" s="281">
        <f>SUM(F196:F199)</f>
        <v>0</v>
      </c>
      <c r="G195" s="281">
        <f>SUM(G196:G199)</f>
        <v>0</v>
      </c>
      <c r="H195" s="281">
        <f>SUM(H196:H199)</f>
        <v>0</v>
      </c>
    </row>
    <row r="196" spans="1:8" hidden="1">
      <c r="A196" s="284" t="s">
        <v>414</v>
      </c>
      <c r="B196" s="90" t="s">
        <v>415</v>
      </c>
      <c r="C196" s="276" t="s">
        <v>416</v>
      </c>
      <c r="D196" s="81">
        <v>0</v>
      </c>
      <c r="E196" s="81">
        <v>0</v>
      </c>
      <c r="F196" s="81">
        <f>+'IND-ESTR-CLASIF '!D1896</f>
        <v>0</v>
      </c>
      <c r="G196" s="81">
        <f>-'IND-ESTR-CLASIF '!D2438</f>
        <v>0</v>
      </c>
      <c r="H196" s="81">
        <f>SUM(D196:G196)</f>
        <v>0</v>
      </c>
    </row>
    <row r="197" spans="1:8" hidden="1">
      <c r="A197" s="284" t="s">
        <v>229</v>
      </c>
      <c r="B197" s="90" t="s">
        <v>230</v>
      </c>
      <c r="C197" s="276" t="s">
        <v>231</v>
      </c>
      <c r="D197" s="81">
        <v>0</v>
      </c>
      <c r="E197" s="81">
        <f>-'IND-ESTR-CLASIF '!D412+'IND-ESTR-CLASIF '!D1859</f>
        <v>0</v>
      </c>
      <c r="F197" s="81">
        <v>0</v>
      </c>
      <c r="G197" s="81">
        <v>0</v>
      </c>
      <c r="H197" s="81">
        <f>SUM(D197:G197)</f>
        <v>0</v>
      </c>
    </row>
    <row r="198" spans="1:8" hidden="1">
      <c r="A198" s="284" t="s">
        <v>173</v>
      </c>
      <c r="B198" s="90" t="s">
        <v>174</v>
      </c>
      <c r="C198" s="276" t="s">
        <v>175</v>
      </c>
      <c r="D198" s="81">
        <f>+'IND-ESTR-CLASIF '!D187</f>
        <v>0</v>
      </c>
      <c r="E198" s="81">
        <f>+'IND-ESTR-CLASIF '!D562</f>
        <v>0</v>
      </c>
      <c r="F198" s="81">
        <v>0</v>
      </c>
      <c r="G198" s="81">
        <v>0</v>
      </c>
      <c r="H198" s="81">
        <f>SUM(D198:G198)</f>
        <v>0</v>
      </c>
    </row>
    <row r="199" spans="1:8" hidden="1">
      <c r="A199" s="284" t="s">
        <v>181</v>
      </c>
      <c r="B199" s="90" t="s">
        <v>182</v>
      </c>
      <c r="C199" s="276" t="s">
        <v>183</v>
      </c>
      <c r="D199" s="81">
        <f>+'IND-ESTR-CLASIF '!D191</f>
        <v>0</v>
      </c>
      <c r="E199" s="81">
        <v>0</v>
      </c>
      <c r="F199" s="81">
        <f>+'IND-ESTR-CLASIF '!D2338+'IND-ESTR-CLASIF '!D2375+'IND-ESTR-CLASIF '!D2359+'IND-ESTR-CLASIF '!D2285+'IND-ESTR-CLASIF '!D1897</f>
        <v>0</v>
      </c>
      <c r="G199" s="81">
        <v>0</v>
      </c>
      <c r="H199" s="81">
        <f>SUM(D199:G199)</f>
        <v>0</v>
      </c>
    </row>
    <row r="200" spans="1:8" hidden="1">
      <c r="A200" s="284"/>
      <c r="B200" s="90"/>
      <c r="C200" s="276"/>
      <c r="D200" s="81"/>
      <c r="E200" s="81"/>
      <c r="F200" s="81"/>
      <c r="G200" s="81"/>
      <c r="H200" s="81"/>
    </row>
    <row r="201" spans="1:8" hidden="1">
      <c r="A201" s="278" t="s">
        <v>576</v>
      </c>
      <c r="B201" s="279" t="s">
        <v>802</v>
      </c>
      <c r="C201" s="536" t="s">
        <v>803</v>
      </c>
      <c r="D201" s="281">
        <f>+D202</f>
        <v>0</v>
      </c>
      <c r="E201" s="281">
        <f>+E202</f>
        <v>0</v>
      </c>
      <c r="F201" s="281">
        <f>+F202</f>
        <v>0</v>
      </c>
      <c r="G201" s="281">
        <f>+G202</f>
        <v>0</v>
      </c>
      <c r="H201" s="281">
        <f>+H202</f>
        <v>0</v>
      </c>
    </row>
    <row r="202" spans="1:8" hidden="1">
      <c r="A202" s="284" t="s">
        <v>673</v>
      </c>
      <c r="B202" s="90" t="s">
        <v>804</v>
      </c>
      <c r="C202" s="276" t="s">
        <v>805</v>
      </c>
      <c r="D202" s="81">
        <v>0</v>
      </c>
      <c r="E202" s="81">
        <v>0</v>
      </c>
      <c r="F202" s="81">
        <f>+'IND-ESTR-CLASIF '!D2397</f>
        <v>0</v>
      </c>
      <c r="G202" s="81">
        <v>0</v>
      </c>
      <c r="H202" s="81">
        <f>SUM(D202:G202)</f>
        <v>0</v>
      </c>
    </row>
    <row r="203" spans="1:8" hidden="1">
      <c r="A203" s="284"/>
      <c r="B203" s="90"/>
      <c r="C203" s="276"/>
      <c r="D203" s="81"/>
      <c r="E203" s="81"/>
      <c r="F203" s="81"/>
      <c r="G203" s="81"/>
      <c r="H203" s="81"/>
    </row>
    <row r="204" spans="1:8">
      <c r="A204" s="278" t="s">
        <v>158</v>
      </c>
      <c r="B204" s="279" t="s">
        <v>176</v>
      </c>
      <c r="C204" s="536" t="s">
        <v>177</v>
      </c>
      <c r="D204" s="281">
        <f>SUM(D205:D206)</f>
        <v>-3000000</v>
      </c>
      <c r="E204" s="281">
        <f>SUM(E205:E206)</f>
        <v>0</v>
      </c>
      <c r="F204" s="281">
        <f>SUM(F205:F206)</f>
        <v>0</v>
      </c>
      <c r="G204" s="281">
        <f>SUM(G205:G206)</f>
        <v>0</v>
      </c>
      <c r="H204" s="281">
        <f>SUM(H205:H206)</f>
        <v>-3000000</v>
      </c>
    </row>
    <row r="205" spans="1:8" hidden="1">
      <c r="A205" s="284" t="s">
        <v>295</v>
      </c>
      <c r="B205" s="90" t="s">
        <v>296</v>
      </c>
      <c r="C205" s="276" t="s">
        <v>297</v>
      </c>
      <c r="D205" s="81">
        <v>0</v>
      </c>
      <c r="E205" s="81">
        <f>-'IND-ESTR-CLASIF '!D799</f>
        <v>0</v>
      </c>
      <c r="F205" s="81">
        <v>0</v>
      </c>
      <c r="G205" s="81">
        <v>0</v>
      </c>
      <c r="H205" s="81">
        <f>SUM(D205:G205)</f>
        <v>0</v>
      </c>
    </row>
    <row r="206" spans="1:8">
      <c r="A206" s="284" t="s">
        <v>178</v>
      </c>
      <c r="B206" s="90" t="s">
        <v>179</v>
      </c>
      <c r="C206" s="276" t="s">
        <v>258</v>
      </c>
      <c r="D206" s="81">
        <f>+'IND-ESTR-CLASIF '!D190</f>
        <v>-3000000</v>
      </c>
      <c r="E206" s="81">
        <f>+'IND-ESTR-CLASIF '!D1205+'IND-ESTR-CLASIF '!D1577+'IND-ESTR-CLASIF '!D565+'IND-ESTR-CLASIF '!D800</f>
        <v>0</v>
      </c>
      <c r="F206" s="81">
        <v>0</v>
      </c>
      <c r="G206" s="81">
        <v>0</v>
      </c>
      <c r="H206" s="81">
        <f>SUM(D206:G206)</f>
        <v>-3000000</v>
      </c>
    </row>
    <row r="207" spans="1:8">
      <c r="A207" s="284"/>
      <c r="B207" s="90"/>
      <c r="C207" s="276"/>
      <c r="D207" s="81"/>
      <c r="E207" s="81"/>
      <c r="F207" s="81"/>
      <c r="G207" s="81"/>
      <c r="H207" s="81"/>
    </row>
    <row r="208" spans="1:8">
      <c r="A208" s="284"/>
      <c r="B208" s="90"/>
      <c r="C208" s="276"/>
      <c r="D208" s="81"/>
      <c r="E208" s="81"/>
      <c r="F208" s="81"/>
      <c r="G208" s="81"/>
      <c r="H208" s="81"/>
    </row>
    <row r="209" spans="1:12" hidden="1">
      <c r="A209" s="86" t="s">
        <v>348</v>
      </c>
      <c r="B209" s="289">
        <v>6</v>
      </c>
      <c r="C209" s="527" t="s">
        <v>185</v>
      </c>
      <c r="D209" s="89">
        <f t="shared" ref="D209" si="13">+D211+D215+D218</f>
        <v>0</v>
      </c>
      <c r="E209" s="89">
        <f>+E211+E215+E218</f>
        <v>0</v>
      </c>
      <c r="F209" s="89">
        <f t="shared" ref="F209:H209" si="14">+F211+F215+F218</f>
        <v>0</v>
      </c>
      <c r="G209" s="89">
        <f t="shared" si="14"/>
        <v>0</v>
      </c>
      <c r="H209" s="89">
        <f t="shared" si="14"/>
        <v>0</v>
      </c>
      <c r="J209" s="295">
        <f>+'IND-ESTR-CLASIF '!D194+'IND-ESTR-CLASIF '!D1580+'IND-ESTR-CLASIF '!D1382+'IND-ESTR-CLASIF '!D568+'IND-ESTR-CLASIF '!D1267</f>
        <v>0</v>
      </c>
      <c r="L209" s="268">
        <f>+H209-J209</f>
        <v>0</v>
      </c>
    </row>
    <row r="210" spans="1:12" hidden="1">
      <c r="A210" s="284"/>
      <c r="B210" s="90"/>
      <c r="C210" s="276"/>
      <c r="D210" s="81"/>
      <c r="E210" s="81"/>
      <c r="F210" s="81"/>
      <c r="G210" s="81"/>
      <c r="H210" s="81"/>
    </row>
    <row r="211" spans="1:12" ht="20.399999999999999" hidden="1">
      <c r="A211" s="278" t="s">
        <v>374</v>
      </c>
      <c r="B211" s="290" t="s">
        <v>375</v>
      </c>
      <c r="C211" s="538" t="s">
        <v>376</v>
      </c>
      <c r="D211" s="281">
        <f>+D212</f>
        <v>0</v>
      </c>
      <c r="E211" s="281">
        <f>+E212</f>
        <v>0</v>
      </c>
      <c r="F211" s="281">
        <f>+F212</f>
        <v>0</v>
      </c>
      <c r="G211" s="281">
        <f>+G212</f>
        <v>0</v>
      </c>
      <c r="H211" s="281">
        <f>+H212</f>
        <v>0</v>
      </c>
    </row>
    <row r="212" spans="1:12" hidden="1">
      <c r="A212" s="284" t="s">
        <v>374</v>
      </c>
      <c r="B212" s="90" t="s">
        <v>377</v>
      </c>
      <c r="C212" s="286" t="s">
        <v>378</v>
      </c>
      <c r="D212" s="81">
        <v>0</v>
      </c>
      <c r="E212" s="81">
        <f>+E213</f>
        <v>0</v>
      </c>
      <c r="F212" s="81">
        <v>0</v>
      </c>
      <c r="G212" s="81">
        <v>0</v>
      </c>
      <c r="H212" s="81">
        <f>SUM(D212:G212)</f>
        <v>0</v>
      </c>
    </row>
    <row r="213" spans="1:12" ht="10.8" hidden="1">
      <c r="A213" s="284"/>
      <c r="B213" s="539" t="s">
        <v>379</v>
      </c>
      <c r="C213" s="540" t="s">
        <v>380</v>
      </c>
      <c r="D213" s="541">
        <v>0</v>
      </c>
      <c r="E213" s="541">
        <f>-'IND-ESTR-CLASIF '!D1584</f>
        <v>0</v>
      </c>
      <c r="F213" s="541">
        <v>0</v>
      </c>
      <c r="G213" s="541">
        <v>0</v>
      </c>
      <c r="H213" s="541">
        <f>SUM(D213:G213)</f>
        <v>0</v>
      </c>
    </row>
    <row r="214" spans="1:12" hidden="1">
      <c r="A214" s="284"/>
      <c r="B214" s="90"/>
      <c r="C214" s="276"/>
      <c r="D214" s="81"/>
      <c r="E214" s="81"/>
      <c r="F214" s="81"/>
      <c r="G214" s="81"/>
      <c r="H214" s="81"/>
    </row>
    <row r="215" spans="1:12" hidden="1">
      <c r="A215" s="278" t="s">
        <v>184</v>
      </c>
      <c r="B215" s="290" t="s">
        <v>513</v>
      </c>
      <c r="C215" s="538" t="s">
        <v>514</v>
      </c>
      <c r="D215" s="281">
        <f>+D216</f>
        <v>0</v>
      </c>
      <c r="E215" s="281">
        <f>+E216</f>
        <v>0</v>
      </c>
      <c r="F215" s="281">
        <f>+F216</f>
        <v>0</v>
      </c>
      <c r="G215" s="281">
        <f>+G216</f>
        <v>0</v>
      </c>
      <c r="H215" s="281">
        <f>+H216</f>
        <v>0</v>
      </c>
    </row>
    <row r="216" spans="1:12" hidden="1">
      <c r="A216" s="284" t="s">
        <v>184</v>
      </c>
      <c r="B216" s="90" t="s">
        <v>466</v>
      </c>
      <c r="C216" s="286" t="s">
        <v>467</v>
      </c>
      <c r="D216" s="81">
        <v>0</v>
      </c>
      <c r="E216" s="81">
        <f>+'IND-ESTR-CLASIF '!D571+'IND-ESTR-CLASIF '!D1270</f>
        <v>0</v>
      </c>
      <c r="F216" s="81">
        <v>0</v>
      </c>
      <c r="G216" s="81">
        <v>0</v>
      </c>
      <c r="H216" s="81">
        <f>SUM(D216:G216)</f>
        <v>0</v>
      </c>
    </row>
    <row r="217" spans="1:12" hidden="1">
      <c r="A217" s="284"/>
      <c r="B217" s="90"/>
      <c r="C217" s="276"/>
      <c r="D217" s="81"/>
      <c r="E217" s="81"/>
      <c r="F217" s="81"/>
      <c r="G217" s="81"/>
      <c r="H217" s="81"/>
    </row>
    <row r="218" spans="1:12" ht="20.399999999999999" hidden="1">
      <c r="A218" s="278" t="s">
        <v>184</v>
      </c>
      <c r="B218" s="290" t="s">
        <v>186</v>
      </c>
      <c r="C218" s="538" t="s">
        <v>187</v>
      </c>
      <c r="D218" s="281">
        <f>+D220+D219</f>
        <v>0</v>
      </c>
      <c r="E218" s="281">
        <f>+E220+E219</f>
        <v>0</v>
      </c>
      <c r="F218" s="281">
        <f>+F220+F219</f>
        <v>0</v>
      </c>
      <c r="G218" s="281">
        <f>+G220+G219</f>
        <v>0</v>
      </c>
      <c r="H218" s="281">
        <f>+H220+H219</f>
        <v>0</v>
      </c>
    </row>
    <row r="219" spans="1:12" hidden="1">
      <c r="A219" s="284" t="s">
        <v>184</v>
      </c>
      <c r="B219" s="90" t="s">
        <v>349</v>
      </c>
      <c r="C219" s="286" t="s">
        <v>350</v>
      </c>
      <c r="D219" s="81">
        <v>0</v>
      </c>
      <c r="E219" s="81">
        <f>+'IND-ESTR-CLASIF '!D1385</f>
        <v>0</v>
      </c>
      <c r="F219" s="81">
        <v>0</v>
      </c>
      <c r="G219" s="81"/>
      <c r="H219" s="81">
        <f>SUM(D219:F219)</f>
        <v>0</v>
      </c>
    </row>
    <row r="220" spans="1:12" hidden="1">
      <c r="A220" s="284" t="s">
        <v>184</v>
      </c>
      <c r="B220" s="90" t="s">
        <v>188</v>
      </c>
      <c r="C220" s="286" t="s">
        <v>189</v>
      </c>
      <c r="D220" s="81">
        <f>-'IND-ESTR-CLASIF '!D197</f>
        <v>0</v>
      </c>
      <c r="E220" s="81">
        <v>0</v>
      </c>
      <c r="F220" s="81">
        <v>0</v>
      </c>
      <c r="G220" s="81">
        <v>0</v>
      </c>
      <c r="H220" s="81">
        <f>SUM(D220:G220)</f>
        <v>0</v>
      </c>
    </row>
    <row r="221" spans="1:12" hidden="1">
      <c r="A221" s="284"/>
      <c r="B221" s="90"/>
      <c r="C221" s="276"/>
      <c r="D221" s="81"/>
      <c r="E221" s="81"/>
      <c r="F221" s="81"/>
      <c r="G221" s="81"/>
      <c r="H221" s="81"/>
    </row>
    <row r="222" spans="1:12" hidden="1">
      <c r="A222" s="284"/>
      <c r="B222" s="90"/>
      <c r="C222" s="276"/>
      <c r="D222" s="81"/>
      <c r="E222" s="81"/>
      <c r="F222" s="81"/>
      <c r="G222" s="81"/>
      <c r="H222" s="81"/>
    </row>
    <row r="223" spans="1:12">
      <c r="A223" s="284"/>
      <c r="B223" s="289">
        <v>9</v>
      </c>
      <c r="C223" s="527" t="s">
        <v>192</v>
      </c>
      <c r="D223" s="89">
        <f>+D225</f>
        <v>0</v>
      </c>
      <c r="E223" s="89">
        <f>+E225</f>
        <v>-10000000</v>
      </c>
      <c r="F223" s="89">
        <f>+F225</f>
        <v>0</v>
      </c>
      <c r="G223" s="89">
        <f>+G225</f>
        <v>0</v>
      </c>
      <c r="H223" s="89">
        <f>SUM(D223:F223)</f>
        <v>-10000000</v>
      </c>
      <c r="J223" s="295">
        <f>+'IND-ESTR-CLASIF '!D203+'IND-ESTR-CLASIF '!D1020+'IND-ESTR-CLASIF '!D1388+'IND-ESTR-CLASIF '!D1942+'IND-ESTR-CLASIF '!D1899+'IND-ESTR-CLASIF '!D1273</f>
        <v>-10000000</v>
      </c>
      <c r="L223" s="268">
        <f>+H223-J223</f>
        <v>0</v>
      </c>
    </row>
    <row r="224" spans="1:12">
      <c r="A224" s="284"/>
      <c r="B224" s="90"/>
      <c r="C224" s="276"/>
      <c r="D224" s="81"/>
      <c r="E224" s="81"/>
      <c r="F224" s="81"/>
      <c r="G224" s="81"/>
      <c r="H224" s="81"/>
    </row>
    <row r="225" spans="1:9">
      <c r="A225" s="278">
        <v>4</v>
      </c>
      <c r="B225" s="290" t="s">
        <v>193</v>
      </c>
      <c r="C225" s="538" t="s">
        <v>194</v>
      </c>
      <c r="D225" s="281">
        <f>+D227+D226</f>
        <v>0</v>
      </c>
      <c r="E225" s="281">
        <f>+E227+E226</f>
        <v>-10000000</v>
      </c>
      <c r="F225" s="281">
        <f>+F227+F226</f>
        <v>0</v>
      </c>
      <c r="G225" s="281">
        <f>+G227+G226</f>
        <v>0</v>
      </c>
      <c r="H225" s="281">
        <f>SUM(D225:F225)</f>
        <v>-10000000</v>
      </c>
    </row>
    <row r="226" spans="1:9">
      <c r="A226" s="284">
        <v>4</v>
      </c>
      <c r="B226" s="90" t="s">
        <v>195</v>
      </c>
      <c r="C226" s="286" t="s">
        <v>196</v>
      </c>
      <c r="D226" s="81">
        <f>+'IND-ESTR-CLASIF '!D206</f>
        <v>0</v>
      </c>
      <c r="E226" s="81">
        <f>+'IND-ESTR-CLASIF '!D1453+'IND-ESTR-CLASIF '!D1276+'IND-ESTR-CLASIF '!D1590+'IND-ESTR-CLASIF '!D805+'IND-ESTR-CLASIF '!D1023</f>
        <v>-10000000</v>
      </c>
      <c r="F226" s="81">
        <f>+'IND-ESTR-CLASIF '!D2208+'IND-ESTR-CLASIF '!D2055+'IND-ESTR-CLASIF '!D1945+'IND-ESTR-CLASIF '!D2120+'IND-ESTR-CLASIF '!D1902</f>
        <v>0</v>
      </c>
      <c r="G226" s="81">
        <v>0</v>
      </c>
      <c r="H226" s="81">
        <f>SUM(D226:G226)</f>
        <v>-10000000</v>
      </c>
    </row>
    <row r="227" spans="1:9" ht="20.399999999999999" hidden="1">
      <c r="A227" s="284" t="s">
        <v>190</v>
      </c>
      <c r="B227" s="90" t="s">
        <v>197</v>
      </c>
      <c r="C227" s="286" t="s">
        <v>198</v>
      </c>
      <c r="D227" s="81">
        <f>-'IND-ESTR-CLASIF '!D207</f>
        <v>0</v>
      </c>
      <c r="E227" s="81">
        <f>-'IND-ESTR-CLASIF '!D276-'IND-ESTR-CLASIF '!D359-'IND-ESTR-CLASIF '!D475-'IND-ESTR-CLASIF '!D577-'IND-ESTR-CLASIF '!D1277-'IND-ESTR-CLASIF '!D1591-'IND-ESTR-CLASIF '!D700-'IND-ESTR-CLASIF '!D1211+'IND-ESTR-CLASIF '!D1392+'IND-ESTR-CLASIF '!D1024</f>
        <v>0</v>
      </c>
      <c r="F227" s="81">
        <f>'IND-ESTR-CLASIF '!D2403+'IND-ESTR-CLASIF '!D1946</f>
        <v>0</v>
      </c>
      <c r="G227" s="81">
        <v>0</v>
      </c>
      <c r="H227" s="81">
        <f>SUM(D227:G227)</f>
        <v>0</v>
      </c>
    </row>
    <row r="228" spans="1:9">
      <c r="A228" s="305"/>
      <c r="B228" s="542"/>
      <c r="C228" s="306"/>
      <c r="D228" s="306"/>
      <c r="E228" s="306"/>
      <c r="F228" s="306"/>
      <c r="G228" s="306"/>
      <c r="H228" s="306"/>
    </row>
    <row r="229" spans="1:9">
      <c r="B229" s="307"/>
      <c r="C229" s="308"/>
      <c r="D229" s="309"/>
      <c r="E229" s="309"/>
      <c r="F229" s="309"/>
      <c r="G229" s="309"/>
      <c r="H229" s="309"/>
    </row>
    <row r="230" spans="1:9">
      <c r="B230" s="263"/>
      <c r="C230" s="264"/>
      <c r="D230" s="265"/>
      <c r="E230" s="265"/>
      <c r="F230" s="265"/>
      <c r="G230" s="265"/>
      <c r="H230" s="265"/>
      <c r="I230" s="264"/>
    </row>
    <row r="231" spans="1:9">
      <c r="B231" s="263"/>
      <c r="C231" s="264"/>
      <c r="D231" s="265"/>
      <c r="E231" s="265"/>
      <c r="F231" s="265"/>
      <c r="G231" s="265"/>
      <c r="H231" s="265"/>
      <c r="I231" s="264"/>
    </row>
    <row r="232" spans="1:9">
      <c r="B232" s="263"/>
      <c r="C232" s="264"/>
      <c r="D232" s="265"/>
      <c r="E232" s="265"/>
      <c r="F232" s="265"/>
      <c r="G232" s="265"/>
      <c r="H232" s="265"/>
      <c r="I232" s="264"/>
    </row>
    <row r="233" spans="1:9">
      <c r="B233" s="263"/>
      <c r="C233" s="264"/>
      <c r="D233" s="265"/>
      <c r="E233" s="265"/>
      <c r="F233" s="265"/>
      <c r="G233" s="265"/>
      <c r="H233" s="265"/>
      <c r="I233" s="264"/>
    </row>
    <row r="234" spans="1:9">
      <c r="B234" s="263"/>
      <c r="C234" s="264"/>
      <c r="D234" s="265"/>
      <c r="E234" s="265"/>
      <c r="F234" s="265"/>
      <c r="G234" s="265"/>
      <c r="H234" s="265"/>
      <c r="I234" s="264"/>
    </row>
    <row r="235" spans="1:9">
      <c r="B235" s="263"/>
      <c r="C235" s="264"/>
      <c r="D235" s="265"/>
      <c r="E235" s="265"/>
      <c r="F235" s="265"/>
      <c r="G235" s="265"/>
      <c r="H235" s="265"/>
      <c r="I235" s="264"/>
    </row>
    <row r="236" spans="1:9">
      <c r="B236" s="263"/>
      <c r="C236" s="264"/>
      <c r="D236" s="265"/>
      <c r="E236" s="265"/>
      <c r="F236" s="265"/>
      <c r="G236" s="265"/>
      <c r="H236" s="265"/>
      <c r="I236" s="264"/>
    </row>
    <row r="237" spans="1:9">
      <c r="B237" s="263"/>
      <c r="C237" s="264"/>
      <c r="D237" s="265"/>
      <c r="E237" s="265"/>
      <c r="F237" s="265"/>
      <c r="G237" s="265"/>
      <c r="H237" s="265"/>
      <c r="I237" s="264"/>
    </row>
    <row r="238" spans="1:9">
      <c r="B238" s="263"/>
      <c r="C238" s="264"/>
      <c r="D238" s="265"/>
      <c r="E238" s="265"/>
      <c r="F238" s="265"/>
      <c r="G238" s="265"/>
      <c r="H238" s="265"/>
      <c r="I238" s="264"/>
    </row>
    <row r="239" spans="1:9">
      <c r="B239" s="263"/>
      <c r="C239" s="264"/>
      <c r="D239" s="265"/>
      <c r="E239" s="265"/>
      <c r="F239" s="265"/>
      <c r="G239" s="265"/>
      <c r="H239" s="265"/>
      <c r="I239" s="264"/>
    </row>
    <row r="240" spans="1:9">
      <c r="B240" s="263"/>
      <c r="C240" s="264"/>
      <c r="D240" s="265"/>
      <c r="E240" s="265"/>
      <c r="F240" s="265"/>
      <c r="G240" s="265"/>
      <c r="H240" s="265"/>
      <c r="I240" s="264"/>
    </row>
    <row r="241" spans="2:9">
      <c r="B241" s="263"/>
      <c r="C241" s="264"/>
      <c r="D241" s="265"/>
      <c r="E241" s="265"/>
      <c r="F241" s="265"/>
      <c r="G241" s="265"/>
      <c r="H241" s="265"/>
      <c r="I241" s="264"/>
    </row>
    <row r="242" spans="2:9">
      <c r="B242" s="263"/>
      <c r="C242" s="264"/>
      <c r="D242" s="265"/>
      <c r="E242" s="265"/>
      <c r="F242" s="265"/>
      <c r="G242" s="265"/>
      <c r="H242" s="265"/>
      <c r="I242" s="264"/>
    </row>
    <row r="243" spans="2:9">
      <c r="B243" s="263"/>
      <c r="C243" s="264"/>
      <c r="D243" s="265"/>
      <c r="E243" s="265"/>
      <c r="F243" s="265"/>
      <c r="G243" s="265"/>
      <c r="H243" s="265"/>
      <c r="I243" s="264"/>
    </row>
    <row r="244" spans="2:9">
      <c r="B244" s="263"/>
      <c r="C244" s="264"/>
      <c r="D244" s="265"/>
      <c r="E244" s="265"/>
      <c r="F244" s="265"/>
      <c r="G244" s="265"/>
      <c r="H244" s="265"/>
      <c r="I244" s="264"/>
    </row>
    <row r="245" spans="2:9">
      <c r="B245" s="263"/>
      <c r="C245" s="264"/>
      <c r="D245" s="265"/>
      <c r="E245" s="265"/>
      <c r="F245" s="265"/>
      <c r="G245" s="265"/>
      <c r="H245" s="265"/>
      <c r="I245" s="264"/>
    </row>
    <row r="246" spans="2:9">
      <c r="B246" s="263"/>
      <c r="C246" s="264"/>
      <c r="D246" s="265"/>
      <c r="E246" s="265"/>
      <c r="F246" s="265"/>
      <c r="G246" s="265"/>
      <c r="H246" s="265"/>
      <c r="I246" s="264"/>
    </row>
  </sheetData>
  <mergeCells count="15">
    <mergeCell ref="A55:H55"/>
    <mergeCell ref="B61:C61"/>
    <mergeCell ref="B62:C62"/>
    <mergeCell ref="A61:A62"/>
    <mergeCell ref="A12:C12"/>
    <mergeCell ref="A13:C13"/>
    <mergeCell ref="A50:H50"/>
    <mergeCell ref="A54:H54"/>
    <mergeCell ref="A56:H56"/>
    <mergeCell ref="A52:H52"/>
    <mergeCell ref="A1:H1"/>
    <mergeCell ref="A3:H3"/>
    <mergeCell ref="A7:H7"/>
    <mergeCell ref="A8:H8"/>
    <mergeCell ref="A9:H9"/>
  </mergeCells>
  <printOptions horizontalCentered="1"/>
  <pageMargins left="0.39370078740157483" right="0.39370078740157483" top="0.59055118110236227" bottom="0.59055118110236227" header="0" footer="0"/>
  <pageSetup firstPageNumber="5" fitToHeight="10" orientation="landscape" useFirstPageNumber="1" verticalDpi="597" r:id="rId1"/>
  <headerFooter alignWithMargins="0">
    <oddHeader>&amp;CPágina &amp;P</oddHeader>
  </headerFooter>
  <rowBreaks count="1" manualBreakCount="1">
    <brk id="49" max="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theme="3"/>
  </sheetPr>
  <dimension ref="A1:XEZ2568"/>
  <sheetViews>
    <sheetView showGridLines="0" zoomScaleNormal="100" zoomScaleSheetLayoutView="100" workbookViewId="0">
      <selection activeCell="H138" sqref="H138"/>
    </sheetView>
  </sheetViews>
  <sheetFormatPr baseColWidth="10" defaultColWidth="11.44140625" defaultRowHeight="10.199999999999999"/>
  <cols>
    <col min="1" max="1" width="5.21875" style="67" customWidth="1"/>
    <col min="2" max="2" width="9.77734375" style="312" customWidth="1"/>
    <col min="3" max="3" width="42.109375" style="313" customWidth="1"/>
    <col min="4" max="5" width="15.5546875" style="314" customWidth="1"/>
    <col min="6" max="6" width="11.44140625" style="68" customWidth="1"/>
    <col min="7" max="7" width="15.6640625" style="63" customWidth="1"/>
    <col min="8" max="8" width="14.21875" style="68" customWidth="1"/>
    <col min="9" max="9" width="12.109375" style="68" bestFit="1" customWidth="1"/>
    <col min="10" max="10" width="12.88671875" style="68" customWidth="1"/>
    <col min="11" max="11" width="11.44140625" style="68" customWidth="1"/>
    <col min="12" max="13" width="11.44140625" style="69" customWidth="1"/>
    <col min="14" max="15" width="11.44140625" style="68" customWidth="1"/>
    <col min="16" max="16384" width="11.44140625" style="68"/>
  </cols>
  <sheetData>
    <row r="1" spans="1:5" ht="15.6">
      <c r="A1" s="792" t="s">
        <v>507</v>
      </c>
      <c r="B1" s="792"/>
      <c r="C1" s="792"/>
      <c r="D1" s="792"/>
      <c r="E1" s="792"/>
    </row>
    <row r="2" spans="1:5" ht="15.6">
      <c r="A2" s="66"/>
      <c r="B2" s="315"/>
      <c r="C2" s="66"/>
      <c r="D2" s="66"/>
      <c r="E2" s="66"/>
    </row>
    <row r="3" spans="1:5" ht="15.6">
      <c r="A3" s="822" t="str">
        <f>+'IND-ESTR-CLASIF '!A68:E68</f>
        <v>MODIFICACIÓN  Nº 04-2025</v>
      </c>
      <c r="B3" s="822"/>
      <c r="C3" s="822"/>
      <c r="D3" s="822"/>
      <c r="E3" s="822"/>
    </row>
    <row r="4" spans="1:5" ht="10.8" customHeight="1">
      <c r="B4" s="316"/>
      <c r="C4" s="317"/>
      <c r="D4" s="317"/>
      <c r="E4" s="317"/>
    </row>
    <row r="5" spans="1:5" ht="10.8" customHeight="1">
      <c r="B5" s="316"/>
      <c r="C5" s="317"/>
      <c r="D5" s="317"/>
      <c r="E5" s="317"/>
    </row>
    <row r="6" spans="1:5" ht="10.8" customHeight="1">
      <c r="B6" s="316"/>
      <c r="C6" s="317"/>
      <c r="D6" s="317"/>
      <c r="E6" s="317"/>
    </row>
    <row r="7" spans="1:5" ht="12">
      <c r="A7" s="794" t="s">
        <v>18</v>
      </c>
      <c r="B7" s="794"/>
      <c r="C7" s="794"/>
    </row>
    <row r="8" spans="1:5" ht="12">
      <c r="A8" s="318"/>
      <c r="B8" s="319"/>
      <c r="C8" s="318"/>
    </row>
    <row r="9" spans="1:5">
      <c r="B9" s="316"/>
    </row>
    <row r="10" spans="1:5">
      <c r="A10" s="320" t="s">
        <v>23</v>
      </c>
      <c r="B10" s="321" t="s">
        <v>24</v>
      </c>
      <c r="C10" s="322" t="s">
        <v>25</v>
      </c>
      <c r="D10" s="323"/>
      <c r="E10" s="324">
        <f>+D12+D20+D27+D31+D17</f>
        <v>3500000</v>
      </c>
    </row>
    <row r="11" spans="1:5">
      <c r="B11" s="321"/>
      <c r="C11" s="325"/>
      <c r="D11" s="323"/>
      <c r="E11" s="324"/>
    </row>
    <row r="12" spans="1:5" hidden="1">
      <c r="A12" s="326" t="s">
        <v>26</v>
      </c>
      <c r="B12" s="327" t="s">
        <v>27</v>
      </c>
      <c r="C12" s="328" t="s">
        <v>28</v>
      </c>
      <c r="D12" s="329">
        <f>SUM(D13:D15)</f>
        <v>0</v>
      </c>
      <c r="E12" s="330"/>
    </row>
    <row r="13" spans="1:5" hidden="1">
      <c r="A13" s="331" t="s">
        <v>26</v>
      </c>
      <c r="B13" s="332" t="s">
        <v>29</v>
      </c>
      <c r="C13" s="323" t="s">
        <v>30</v>
      </c>
      <c r="D13" s="333">
        <f>+'Detalle Prog I'!C160</f>
        <v>0</v>
      </c>
      <c r="E13" s="330"/>
    </row>
    <row r="14" spans="1:5" hidden="1">
      <c r="A14" s="331" t="s">
        <v>26</v>
      </c>
      <c r="B14" s="332" t="s">
        <v>31</v>
      </c>
      <c r="C14" s="323" t="s">
        <v>32</v>
      </c>
      <c r="D14" s="333">
        <f>+'Detalle Prog I'!C161</f>
        <v>0</v>
      </c>
      <c r="E14" s="334"/>
    </row>
    <row r="15" spans="1:5" hidden="1">
      <c r="A15" s="331" t="s">
        <v>26</v>
      </c>
      <c r="B15" s="332" t="s">
        <v>33</v>
      </c>
      <c r="C15" s="323" t="s">
        <v>34</v>
      </c>
      <c r="D15" s="333">
        <f>+'Detalle Prog I'!C162</f>
        <v>0</v>
      </c>
      <c r="E15" s="334"/>
    </row>
    <row r="16" spans="1:5" hidden="1">
      <c r="A16" s="326"/>
      <c r="B16" s="327"/>
      <c r="C16" s="328"/>
      <c r="D16" s="333"/>
      <c r="E16" s="334"/>
    </row>
    <row r="17" spans="1:6">
      <c r="A17" s="326" t="s">
        <v>26</v>
      </c>
      <c r="B17" s="327" t="s">
        <v>35</v>
      </c>
      <c r="C17" s="328" t="s">
        <v>36</v>
      </c>
      <c r="D17" s="329">
        <f>+D18</f>
        <v>3500000</v>
      </c>
      <c r="E17" s="334"/>
    </row>
    <row r="18" spans="1:6">
      <c r="A18" s="331" t="s">
        <v>26</v>
      </c>
      <c r="B18" s="332" t="s">
        <v>37</v>
      </c>
      <c r="C18" s="323" t="s">
        <v>38</v>
      </c>
      <c r="D18" s="333">
        <f>+'Detalle Prog I'!C166</f>
        <v>3500000</v>
      </c>
      <c r="E18" s="334"/>
    </row>
    <row r="19" spans="1:6" hidden="1">
      <c r="A19" s="331"/>
      <c r="B19" s="332"/>
      <c r="C19" s="323"/>
      <c r="D19" s="333"/>
      <c r="E19" s="334"/>
    </row>
    <row r="20" spans="1:6" hidden="1">
      <c r="A20" s="326" t="s">
        <v>26</v>
      </c>
      <c r="B20" s="327" t="s">
        <v>41</v>
      </c>
      <c r="C20" s="328" t="s">
        <v>42</v>
      </c>
      <c r="D20" s="329">
        <f>SUM(D21:D25)</f>
        <v>0</v>
      </c>
      <c r="E20" s="330"/>
    </row>
    <row r="21" spans="1:6" hidden="1">
      <c r="A21" s="331" t="s">
        <v>26</v>
      </c>
      <c r="B21" s="332" t="s">
        <v>43</v>
      </c>
      <c r="C21" s="323" t="s">
        <v>44</v>
      </c>
      <c r="D21" s="333">
        <f>+'Detalle Prog I'!C171</f>
        <v>0</v>
      </c>
      <c r="E21" s="330"/>
    </row>
    <row r="22" spans="1:6" hidden="1">
      <c r="A22" s="331" t="s">
        <v>26</v>
      </c>
      <c r="B22" s="332" t="s">
        <v>227</v>
      </c>
      <c r="C22" s="323" t="s">
        <v>228</v>
      </c>
      <c r="D22" s="333">
        <f>+'Detalle Prog I'!C172</f>
        <v>0</v>
      </c>
      <c r="E22" s="330"/>
    </row>
    <row r="23" spans="1:6" hidden="1">
      <c r="A23" s="331" t="s">
        <v>26</v>
      </c>
      <c r="B23" s="332" t="s">
        <v>45</v>
      </c>
      <c r="C23" s="323" t="s">
        <v>46</v>
      </c>
      <c r="D23" s="333">
        <f>+'Detalle Prog I'!C173</f>
        <v>0</v>
      </c>
      <c r="E23" s="334"/>
    </row>
    <row r="24" spans="1:6" hidden="1">
      <c r="A24" s="331" t="s">
        <v>26</v>
      </c>
      <c r="B24" s="332" t="s">
        <v>47</v>
      </c>
      <c r="C24" s="323" t="s">
        <v>48</v>
      </c>
      <c r="D24" s="333">
        <f>+'Detalle Prog I'!C174</f>
        <v>0</v>
      </c>
      <c r="E24" s="334"/>
    </row>
    <row r="25" spans="1:6" hidden="1">
      <c r="A25" s="331" t="s">
        <v>26</v>
      </c>
      <c r="B25" s="332" t="s">
        <v>342</v>
      </c>
      <c r="C25" s="323" t="s">
        <v>343</v>
      </c>
      <c r="D25" s="333">
        <f>+'Detalle Prog I'!C175</f>
        <v>0</v>
      </c>
      <c r="E25" s="334"/>
    </row>
    <row r="26" spans="1:6" hidden="1">
      <c r="A26" s="331"/>
      <c r="B26" s="332"/>
      <c r="C26" s="323"/>
      <c r="D26" s="333"/>
      <c r="E26" s="330"/>
    </row>
    <row r="27" spans="1:6" ht="20.399999999999999" hidden="1">
      <c r="A27" s="335" t="s">
        <v>49</v>
      </c>
      <c r="B27" s="336" t="s">
        <v>50</v>
      </c>
      <c r="C27" s="337" t="s">
        <v>51</v>
      </c>
      <c r="D27" s="338">
        <f>SUM(D28:D29)</f>
        <v>0</v>
      </c>
      <c r="E27" s="339"/>
    </row>
    <row r="28" spans="1:6" ht="20.399999999999999" hidden="1">
      <c r="A28" s="340" t="s">
        <v>49</v>
      </c>
      <c r="B28" s="312" t="s">
        <v>52</v>
      </c>
      <c r="C28" s="341" t="s">
        <v>53</v>
      </c>
      <c r="D28" s="314">
        <f>+'Detalle Prog I'!C178</f>
        <v>0</v>
      </c>
      <c r="E28" s="334"/>
      <c r="F28" s="69"/>
    </row>
    <row r="29" spans="1:6" ht="20.399999999999999" hidden="1">
      <c r="A29" s="340" t="s">
        <v>49</v>
      </c>
      <c r="B29" s="312" t="s">
        <v>54</v>
      </c>
      <c r="C29" s="341" t="s">
        <v>55</v>
      </c>
      <c r="D29" s="314">
        <f>+'Detalle Prog I'!C179</f>
        <v>0</v>
      </c>
      <c r="E29" s="334"/>
    </row>
    <row r="30" spans="1:6" hidden="1">
      <c r="B30" s="321"/>
      <c r="C30" s="325"/>
      <c r="D30" s="323"/>
      <c r="E30" s="324"/>
    </row>
    <row r="31" spans="1:6" ht="20.399999999999999" hidden="1">
      <c r="A31" s="335" t="s">
        <v>49</v>
      </c>
      <c r="B31" s="336" t="s">
        <v>56</v>
      </c>
      <c r="C31" s="337" t="s">
        <v>57</v>
      </c>
      <c r="D31" s="338">
        <f>SUM(D32:D34)</f>
        <v>0</v>
      </c>
      <c r="E31" s="339"/>
    </row>
    <row r="32" spans="1:6" ht="20.399999999999999" hidden="1">
      <c r="A32" s="340" t="s">
        <v>49</v>
      </c>
      <c r="B32" s="312" t="s">
        <v>58</v>
      </c>
      <c r="C32" s="341" t="s">
        <v>59</v>
      </c>
      <c r="D32" s="314">
        <f>+'Detalle Prog I'!C182</f>
        <v>0</v>
      </c>
      <c r="E32" s="334"/>
    </row>
    <row r="33" spans="1:5" ht="20.399999999999999" hidden="1">
      <c r="A33" s="340" t="s">
        <v>49</v>
      </c>
      <c r="B33" s="312" t="s">
        <v>60</v>
      </c>
      <c r="C33" s="341" t="s">
        <v>61</v>
      </c>
      <c r="D33" s="314">
        <f>+'Detalle Prog I'!C183</f>
        <v>0</v>
      </c>
      <c r="E33" s="334"/>
    </row>
    <row r="34" spans="1:5" hidden="1">
      <c r="A34" s="340" t="s">
        <v>49</v>
      </c>
      <c r="B34" s="312" t="s">
        <v>62</v>
      </c>
      <c r="C34" s="341" t="s">
        <v>63</v>
      </c>
      <c r="D34" s="314">
        <f>+'Detalle Prog I'!C184</f>
        <v>0</v>
      </c>
      <c r="E34" s="334"/>
    </row>
    <row r="35" spans="1:5">
      <c r="A35" s="340"/>
      <c r="C35" s="341"/>
      <c r="E35" s="334"/>
    </row>
    <row r="36" spans="1:5">
      <c r="A36" s="342"/>
      <c r="B36" s="343"/>
      <c r="C36" s="344"/>
      <c r="D36" s="345"/>
      <c r="E36" s="330"/>
    </row>
    <row r="37" spans="1:5">
      <c r="A37" s="346" t="s">
        <v>64</v>
      </c>
      <c r="B37" s="321" t="s">
        <v>205</v>
      </c>
      <c r="C37" s="322" t="s">
        <v>65</v>
      </c>
      <c r="D37" s="345"/>
      <c r="E37" s="324">
        <f>+D39+D59+D65+D46+D50+D62+D73+D55+D42</f>
        <v>6010000</v>
      </c>
    </row>
    <row r="38" spans="1:5">
      <c r="A38" s="342"/>
      <c r="B38" s="343"/>
      <c r="C38" s="344"/>
      <c r="D38" s="345"/>
      <c r="E38" s="330"/>
    </row>
    <row r="39" spans="1:5" hidden="1">
      <c r="A39" s="335" t="s">
        <v>64</v>
      </c>
      <c r="B39" s="336" t="s">
        <v>66</v>
      </c>
      <c r="C39" s="347" t="s">
        <v>67</v>
      </c>
      <c r="D39" s="329">
        <f>+D40</f>
        <v>0</v>
      </c>
      <c r="E39" s="330"/>
    </row>
    <row r="40" spans="1:5" hidden="1">
      <c r="A40" s="342" t="s">
        <v>64</v>
      </c>
      <c r="B40" s="343" t="s">
        <v>68</v>
      </c>
      <c r="C40" s="341" t="s">
        <v>508</v>
      </c>
      <c r="D40" s="345">
        <f>+'Detalle Prog I'!C190</f>
        <v>0</v>
      </c>
      <c r="E40" s="330"/>
    </row>
    <row r="41" spans="1:5" hidden="1">
      <c r="A41" s="342"/>
      <c r="B41" s="343"/>
      <c r="C41" s="344"/>
      <c r="D41" s="345"/>
      <c r="E41" s="330"/>
    </row>
    <row r="42" spans="1:5" hidden="1">
      <c r="A42" s="335" t="s">
        <v>64</v>
      </c>
      <c r="B42" s="336">
        <v>1.02</v>
      </c>
      <c r="C42" s="347" t="s">
        <v>73</v>
      </c>
      <c r="D42" s="329">
        <f>+D43</f>
        <v>0</v>
      </c>
      <c r="E42" s="330"/>
    </row>
    <row r="43" spans="1:5" hidden="1">
      <c r="A43" s="342" t="s">
        <v>64</v>
      </c>
      <c r="B43" s="343" t="s">
        <v>810</v>
      </c>
      <c r="C43" s="341" t="s">
        <v>811</v>
      </c>
      <c r="D43" s="345">
        <f>+'Detalle Prog I'!C194</f>
        <v>0</v>
      </c>
      <c r="E43" s="330"/>
    </row>
    <row r="44" spans="1:5" hidden="1">
      <c r="A44" s="342"/>
      <c r="B44" s="343"/>
      <c r="C44" s="341"/>
      <c r="D44" s="345"/>
      <c r="E44" s="330"/>
    </row>
    <row r="45" spans="1:5" hidden="1">
      <c r="A45" s="342"/>
      <c r="B45" s="343"/>
      <c r="C45" s="344"/>
      <c r="D45" s="345"/>
      <c r="E45" s="330"/>
    </row>
    <row r="46" spans="1:5" hidden="1">
      <c r="A46" s="335" t="s">
        <v>64</v>
      </c>
      <c r="B46" s="336" t="s">
        <v>279</v>
      </c>
      <c r="C46" s="347" t="s">
        <v>78</v>
      </c>
      <c r="D46" s="329">
        <f>SUM(D47:D48)</f>
        <v>0</v>
      </c>
      <c r="E46" s="330"/>
    </row>
    <row r="47" spans="1:5" hidden="1">
      <c r="A47" s="342" t="s">
        <v>64</v>
      </c>
      <c r="B47" s="343" t="s">
        <v>81</v>
      </c>
      <c r="C47" s="341" t="s">
        <v>82</v>
      </c>
      <c r="D47" s="345">
        <f>+'Detalle Prog I'!C197</f>
        <v>0</v>
      </c>
      <c r="E47" s="330"/>
    </row>
    <row r="48" spans="1:5" hidden="1">
      <c r="A48" s="342" t="s">
        <v>64</v>
      </c>
      <c r="B48" s="343" t="s">
        <v>83</v>
      </c>
      <c r="C48" s="341" t="s">
        <v>84</v>
      </c>
      <c r="D48" s="345">
        <f>+'Detalle Prog I'!C198</f>
        <v>0</v>
      </c>
      <c r="E48" s="330"/>
    </row>
    <row r="49" spans="1:6" hidden="1">
      <c r="A49" s="335"/>
      <c r="B49" s="343"/>
      <c r="C49" s="344"/>
      <c r="D49" s="345"/>
      <c r="E49" s="330"/>
    </row>
    <row r="50" spans="1:6" hidden="1">
      <c r="A50" s="335" t="s">
        <v>64</v>
      </c>
      <c r="B50" s="336" t="s">
        <v>89</v>
      </c>
      <c r="C50" s="347" t="s">
        <v>90</v>
      </c>
      <c r="D50" s="329">
        <f>SUM(D51:D53)</f>
        <v>0</v>
      </c>
      <c r="E50" s="330"/>
    </row>
    <row r="51" spans="1:6" hidden="1">
      <c r="A51" s="342" t="s">
        <v>64</v>
      </c>
      <c r="B51" s="343" t="s">
        <v>91</v>
      </c>
      <c r="C51" s="341" t="s">
        <v>92</v>
      </c>
      <c r="D51" s="345">
        <f>+'Detalle Prog I'!C201</f>
        <v>0</v>
      </c>
      <c r="E51" s="330"/>
    </row>
    <row r="52" spans="1:6" hidden="1">
      <c r="A52" s="342" t="s">
        <v>64</v>
      </c>
      <c r="B52" s="343" t="s">
        <v>93</v>
      </c>
      <c r="C52" s="341" t="s">
        <v>94</v>
      </c>
      <c r="D52" s="345">
        <f>+'Detalle Prog I'!C202</f>
        <v>0</v>
      </c>
      <c r="E52" s="330"/>
    </row>
    <row r="53" spans="1:6" hidden="1">
      <c r="A53" s="342" t="s">
        <v>64</v>
      </c>
      <c r="B53" s="343" t="s">
        <v>95</v>
      </c>
      <c r="C53" s="344" t="s">
        <v>96</v>
      </c>
      <c r="D53" s="345">
        <f>+'Detalle Prog I'!C203</f>
        <v>0</v>
      </c>
      <c r="E53" s="330"/>
    </row>
    <row r="54" spans="1:6" hidden="1">
      <c r="A54" s="335"/>
      <c r="B54" s="343"/>
      <c r="C54" s="344"/>
      <c r="D54" s="345"/>
      <c r="E54" s="330"/>
    </row>
    <row r="55" spans="1:6" hidden="1">
      <c r="A55" s="335" t="s">
        <v>64</v>
      </c>
      <c r="B55" s="321" t="s">
        <v>247</v>
      </c>
      <c r="C55" s="769" t="s">
        <v>362</v>
      </c>
      <c r="D55" s="359">
        <f>SUM(D56:D59)</f>
        <v>0</v>
      </c>
      <c r="E55" s="330"/>
    </row>
    <row r="56" spans="1:6" hidden="1">
      <c r="A56" s="342" t="s">
        <v>64</v>
      </c>
      <c r="B56" s="343" t="s">
        <v>249</v>
      </c>
      <c r="C56" s="323" t="s">
        <v>250</v>
      </c>
      <c r="D56" s="69">
        <f>+'Detalle Prog I'!V206</f>
        <v>0</v>
      </c>
      <c r="E56" s="330"/>
    </row>
    <row r="57" spans="1:6" hidden="1">
      <c r="A57" s="342" t="s">
        <v>64</v>
      </c>
      <c r="B57" s="343" t="s">
        <v>578</v>
      </c>
      <c r="C57" s="323" t="s">
        <v>579</v>
      </c>
      <c r="D57" s="69">
        <f>+'Detalle Prog I'!V207</f>
        <v>0</v>
      </c>
      <c r="E57" s="330"/>
    </row>
    <row r="58" spans="1:6" hidden="1">
      <c r="A58" s="335"/>
      <c r="B58" s="343"/>
      <c r="C58" s="344"/>
      <c r="D58" s="345"/>
      <c r="E58" s="330"/>
    </row>
    <row r="59" spans="1:6" hidden="1">
      <c r="A59" s="335" t="s">
        <v>64</v>
      </c>
      <c r="B59" s="336" t="s">
        <v>99</v>
      </c>
      <c r="C59" s="347" t="s">
        <v>100</v>
      </c>
      <c r="D59" s="329">
        <f>+D60</f>
        <v>0</v>
      </c>
      <c r="E59" s="330"/>
    </row>
    <row r="60" spans="1:6" hidden="1">
      <c r="A60" s="342" t="s">
        <v>64</v>
      </c>
      <c r="B60" s="343" t="s">
        <v>101</v>
      </c>
      <c r="C60" s="341" t="s">
        <v>102</v>
      </c>
      <c r="D60" s="345">
        <f>+'Detalle Prog I'!C210</f>
        <v>0</v>
      </c>
      <c r="E60" s="330"/>
      <c r="F60" s="336"/>
    </row>
    <row r="61" spans="1:6" hidden="1">
      <c r="A61" s="342"/>
      <c r="B61" s="343"/>
      <c r="C61" s="341"/>
      <c r="D61" s="345"/>
      <c r="E61" s="330"/>
      <c r="F61" s="336"/>
    </row>
    <row r="62" spans="1:6">
      <c r="A62" s="346" t="s">
        <v>64</v>
      </c>
      <c r="B62" s="336" t="s">
        <v>281</v>
      </c>
      <c r="C62" s="347" t="s">
        <v>282</v>
      </c>
      <c r="D62" s="329">
        <f>+D63</f>
        <v>2000000</v>
      </c>
      <c r="E62" s="330"/>
      <c r="F62" s="336"/>
    </row>
    <row r="63" spans="1:6">
      <c r="A63" s="342" t="s">
        <v>64</v>
      </c>
      <c r="B63" s="343" t="s">
        <v>363</v>
      </c>
      <c r="C63" s="341" t="s">
        <v>364</v>
      </c>
      <c r="D63" s="345">
        <f>+'Detalle Prog I'!C213</f>
        <v>2000000</v>
      </c>
      <c r="E63" s="330"/>
      <c r="F63" s="336"/>
    </row>
    <row r="64" spans="1:6">
      <c r="A64" s="342"/>
      <c r="B64" s="343"/>
      <c r="C64" s="341"/>
      <c r="D64" s="345"/>
      <c r="E64" s="330"/>
      <c r="F64" s="336"/>
    </row>
    <row r="65" spans="1:6">
      <c r="A65" s="335" t="s">
        <v>64</v>
      </c>
      <c r="B65" s="336">
        <v>1.08</v>
      </c>
      <c r="C65" s="347" t="s">
        <v>103</v>
      </c>
      <c r="D65" s="329">
        <f>SUM(D66:D71)</f>
        <v>4010000</v>
      </c>
      <c r="E65" s="330"/>
      <c r="F65" s="336"/>
    </row>
    <row r="66" spans="1:6">
      <c r="A66" s="340" t="s">
        <v>64</v>
      </c>
      <c r="B66" s="312" t="s">
        <v>104</v>
      </c>
      <c r="C66" s="341" t="s">
        <v>105</v>
      </c>
      <c r="D66" s="314">
        <f>+'Detalle Prog I'!C216</f>
        <v>4010000</v>
      </c>
      <c r="E66" s="339"/>
      <c r="F66" s="336"/>
    </row>
    <row r="67" spans="1:6" hidden="1">
      <c r="A67" s="340" t="s">
        <v>64</v>
      </c>
      <c r="B67" s="312" t="s">
        <v>110</v>
      </c>
      <c r="C67" s="341" t="s">
        <v>111</v>
      </c>
      <c r="D67" s="314">
        <f>+'Detalle Prog I'!C217</f>
        <v>0</v>
      </c>
      <c r="E67" s="339"/>
      <c r="F67" s="336"/>
    </row>
    <row r="68" spans="1:6" ht="20.399999999999999" hidden="1">
      <c r="A68" s="340" t="s">
        <v>64</v>
      </c>
      <c r="B68" s="312" t="s">
        <v>108</v>
      </c>
      <c r="C68" s="341" t="s">
        <v>109</v>
      </c>
      <c r="D68" s="314">
        <f>+'Detalle Prog I'!C218</f>
        <v>0</v>
      </c>
      <c r="E68" s="339"/>
      <c r="F68" s="336"/>
    </row>
    <row r="69" spans="1:6" hidden="1">
      <c r="A69" s="340" t="s">
        <v>64</v>
      </c>
      <c r="B69" s="312" t="s">
        <v>106</v>
      </c>
      <c r="C69" s="341" t="s">
        <v>107</v>
      </c>
      <c r="D69" s="314">
        <f>+'Detalle Prog I'!C219</f>
        <v>0</v>
      </c>
      <c r="E69" s="339"/>
      <c r="F69" s="336"/>
    </row>
    <row r="70" spans="1:6" hidden="1">
      <c r="A70" s="340" t="s">
        <v>64</v>
      </c>
      <c r="B70" s="312" t="s">
        <v>112</v>
      </c>
      <c r="C70" s="341" t="s">
        <v>113</v>
      </c>
      <c r="D70" s="314">
        <f>+'Detalle Prog I'!C220</f>
        <v>0</v>
      </c>
      <c r="E70" s="339"/>
      <c r="F70" s="336"/>
    </row>
    <row r="71" spans="1:6" ht="20.399999999999999" hidden="1">
      <c r="A71" s="340" t="s">
        <v>64</v>
      </c>
      <c r="B71" s="312" t="s">
        <v>114</v>
      </c>
      <c r="C71" s="341" t="s">
        <v>115</v>
      </c>
      <c r="D71" s="314">
        <f>+'Detalle Prog I'!C221</f>
        <v>0</v>
      </c>
      <c r="E71" s="339"/>
      <c r="F71" s="336"/>
    </row>
    <row r="72" spans="1:6" hidden="1">
      <c r="A72" s="340"/>
      <c r="C72" s="341"/>
      <c r="E72" s="339"/>
      <c r="F72" s="336"/>
    </row>
    <row r="73" spans="1:6" hidden="1">
      <c r="A73" s="335" t="s">
        <v>374</v>
      </c>
      <c r="B73" s="336">
        <v>1.0900000000000001</v>
      </c>
      <c r="C73" s="347" t="s">
        <v>509</v>
      </c>
      <c r="D73" s="329">
        <f>+D74</f>
        <v>0</v>
      </c>
      <c r="E73" s="339"/>
      <c r="F73" s="336"/>
    </row>
    <row r="74" spans="1:6" hidden="1">
      <c r="A74" s="340" t="s">
        <v>374</v>
      </c>
      <c r="B74" s="312" t="s">
        <v>510</v>
      </c>
      <c r="C74" s="341" t="s">
        <v>511</v>
      </c>
      <c r="D74" s="314">
        <f>+'Detalle Prog I'!C225</f>
        <v>0</v>
      </c>
      <c r="E74" s="339"/>
      <c r="F74" s="336"/>
    </row>
    <row r="75" spans="1:6">
      <c r="B75" s="321"/>
      <c r="C75" s="348"/>
      <c r="D75" s="349"/>
      <c r="E75" s="317"/>
      <c r="F75" s="350"/>
    </row>
    <row r="76" spans="1:6">
      <c r="B76" s="321"/>
      <c r="C76" s="348"/>
      <c r="D76" s="349"/>
      <c r="E76" s="317"/>
      <c r="F76" s="350"/>
    </row>
    <row r="77" spans="1:6">
      <c r="A77" s="317" t="s">
        <v>64</v>
      </c>
      <c r="B77" s="351">
        <v>2</v>
      </c>
      <c r="C77" s="352" t="s">
        <v>122</v>
      </c>
      <c r="D77" s="349"/>
      <c r="E77" s="324">
        <f>+D82+D79+D93+D88</f>
        <v>1000000</v>
      </c>
      <c r="F77" s="350"/>
    </row>
    <row r="78" spans="1:6">
      <c r="A78" s="335"/>
      <c r="B78" s="336"/>
      <c r="C78" s="337"/>
      <c r="D78" s="349"/>
      <c r="E78" s="317"/>
      <c r="F78" s="350"/>
    </row>
    <row r="79" spans="1:6" hidden="1">
      <c r="A79" s="335" t="s">
        <v>64</v>
      </c>
      <c r="B79" s="336" t="s">
        <v>123</v>
      </c>
      <c r="C79" s="337" t="s">
        <v>124</v>
      </c>
      <c r="D79" s="329">
        <f>+D80</f>
        <v>0</v>
      </c>
      <c r="E79" s="317"/>
      <c r="F79" s="350"/>
    </row>
    <row r="80" spans="1:6" hidden="1">
      <c r="A80" s="340" t="s">
        <v>64</v>
      </c>
      <c r="B80" s="312" t="s">
        <v>125</v>
      </c>
      <c r="C80" s="341" t="s">
        <v>217</v>
      </c>
      <c r="D80" s="345">
        <f>+'Detalle Prog I'!C231</f>
        <v>0</v>
      </c>
      <c r="E80" s="317"/>
      <c r="F80" s="350"/>
    </row>
    <row r="81" spans="1:6" hidden="1">
      <c r="B81" s="321"/>
      <c r="C81" s="348"/>
      <c r="D81" s="349"/>
      <c r="E81" s="317"/>
      <c r="F81" s="350"/>
    </row>
    <row r="82" spans="1:6" ht="20.399999999999999" hidden="1">
      <c r="A82" s="335" t="s">
        <v>64</v>
      </c>
      <c r="B82" s="336" t="s">
        <v>131</v>
      </c>
      <c r="C82" s="337" t="s">
        <v>132</v>
      </c>
      <c r="D82" s="329">
        <f>SUM(D83:D86)</f>
        <v>0</v>
      </c>
      <c r="E82" s="317"/>
      <c r="F82" s="345"/>
    </row>
    <row r="83" spans="1:6" hidden="1">
      <c r="A83" s="340" t="s">
        <v>64</v>
      </c>
      <c r="B83" s="312" t="s">
        <v>135</v>
      </c>
      <c r="C83" s="341" t="s">
        <v>432</v>
      </c>
      <c r="D83" s="345">
        <f>+'Detalle Prog I'!C234</f>
        <v>0</v>
      </c>
      <c r="E83" s="317"/>
      <c r="F83" s="345"/>
    </row>
    <row r="84" spans="1:6" hidden="1">
      <c r="A84" s="340" t="s">
        <v>64</v>
      </c>
      <c r="B84" s="312" t="s">
        <v>254</v>
      </c>
      <c r="C84" s="341" t="s">
        <v>255</v>
      </c>
      <c r="D84" s="345">
        <f>+'Detalle Prog I'!C235</f>
        <v>0</v>
      </c>
      <c r="E84" s="317"/>
      <c r="F84" s="350"/>
    </row>
    <row r="85" spans="1:6" hidden="1">
      <c r="A85" s="340" t="s">
        <v>64</v>
      </c>
      <c r="B85" s="312" t="s">
        <v>240</v>
      </c>
      <c r="C85" s="341" t="s">
        <v>241</v>
      </c>
      <c r="D85" s="345">
        <f>+'Detalle Prog I'!C236</f>
        <v>0</v>
      </c>
      <c r="E85" s="317"/>
      <c r="F85" s="350"/>
    </row>
    <row r="86" spans="1:6" ht="20.399999999999999" hidden="1">
      <c r="A86" s="340" t="s">
        <v>64</v>
      </c>
      <c r="B86" s="312" t="s">
        <v>256</v>
      </c>
      <c r="C86" s="341" t="s">
        <v>270</v>
      </c>
      <c r="D86" s="345">
        <f>+'Detalle Prog I'!C237</f>
        <v>0</v>
      </c>
      <c r="E86" s="317"/>
      <c r="F86" s="350"/>
    </row>
    <row r="87" spans="1:6" hidden="1">
      <c r="A87" s="340"/>
      <c r="C87" s="341"/>
      <c r="D87" s="349"/>
      <c r="E87" s="317"/>
      <c r="F87" s="350"/>
    </row>
    <row r="88" spans="1:6" hidden="1">
      <c r="A88" s="335" t="s">
        <v>64</v>
      </c>
      <c r="B88" s="336" t="s">
        <v>139</v>
      </c>
      <c r="C88" s="337" t="s">
        <v>140</v>
      </c>
      <c r="D88" s="329">
        <f>+D89+D90</f>
        <v>0</v>
      </c>
      <c r="E88" s="317"/>
      <c r="F88" s="350"/>
    </row>
    <row r="89" spans="1:6" hidden="1">
      <c r="A89" s="340" t="s">
        <v>64</v>
      </c>
      <c r="B89" s="312" t="s">
        <v>141</v>
      </c>
      <c r="C89" s="341" t="s">
        <v>142</v>
      </c>
      <c r="D89" s="345">
        <f>+'Detalle Prog I'!C240</f>
        <v>0</v>
      </c>
      <c r="E89" s="317"/>
      <c r="F89" s="350"/>
    </row>
    <row r="90" spans="1:6" hidden="1">
      <c r="A90" s="340" t="s">
        <v>64</v>
      </c>
      <c r="B90" s="312" t="s">
        <v>143</v>
      </c>
      <c r="C90" s="341" t="s">
        <v>144</v>
      </c>
      <c r="D90" s="345">
        <f>+'Detalle Prog I'!C241</f>
        <v>0</v>
      </c>
      <c r="E90" s="317"/>
      <c r="F90" s="350"/>
    </row>
    <row r="91" spans="1:6" hidden="1">
      <c r="A91" s="340"/>
      <c r="C91" s="341"/>
      <c r="D91" s="345"/>
      <c r="E91" s="317"/>
      <c r="F91" s="350"/>
    </row>
    <row r="92" spans="1:6" hidden="1">
      <c r="A92" s="340"/>
      <c r="C92" s="341"/>
      <c r="D92" s="349"/>
      <c r="E92" s="317"/>
      <c r="F92" s="350"/>
    </row>
    <row r="93" spans="1:6">
      <c r="A93" s="353" t="s">
        <v>64</v>
      </c>
      <c r="B93" s="354" t="s">
        <v>145</v>
      </c>
      <c r="C93" s="337" t="s">
        <v>146</v>
      </c>
      <c r="D93" s="355">
        <f>SUM(D94:D103)</f>
        <v>1000000</v>
      </c>
      <c r="E93" s="317"/>
      <c r="F93" s="350"/>
    </row>
    <row r="94" spans="1:6" hidden="1">
      <c r="A94" s="67" t="s">
        <v>64</v>
      </c>
      <c r="B94" s="312" t="s">
        <v>147</v>
      </c>
      <c r="C94" s="68" t="s">
        <v>148</v>
      </c>
      <c r="D94" s="69">
        <f>+'Detalle Prog I'!C244</f>
        <v>0</v>
      </c>
      <c r="E94" s="317"/>
      <c r="F94" s="350"/>
    </row>
    <row r="95" spans="1:6" hidden="1">
      <c r="A95" s="67" t="s">
        <v>64</v>
      </c>
      <c r="B95" s="312" t="s">
        <v>369</v>
      </c>
      <c r="C95" s="68" t="s">
        <v>370</v>
      </c>
      <c r="D95" s="69">
        <f>+'Detalle Prog I'!C245</f>
        <v>0</v>
      </c>
      <c r="E95" s="317"/>
      <c r="F95" s="350"/>
    </row>
    <row r="96" spans="1:6">
      <c r="A96" s="67" t="s">
        <v>64</v>
      </c>
      <c r="B96" s="356" t="s">
        <v>149</v>
      </c>
      <c r="C96" s="68" t="s">
        <v>150</v>
      </c>
      <c r="D96" s="69">
        <f>+'Detalle Prog I'!C246</f>
        <v>1000000</v>
      </c>
      <c r="E96" s="317"/>
      <c r="F96" s="350"/>
    </row>
    <row r="97" spans="1:6" hidden="1">
      <c r="A97" s="67" t="s">
        <v>64</v>
      </c>
      <c r="B97" s="356" t="s">
        <v>151</v>
      </c>
      <c r="C97" s="68" t="s">
        <v>152</v>
      </c>
      <c r="D97" s="69">
        <f>+'Detalle Prog I'!C247</f>
        <v>0</v>
      </c>
      <c r="E97" s="317"/>
      <c r="F97" s="350"/>
    </row>
    <row r="98" spans="1:6" hidden="1">
      <c r="A98" s="67" t="s">
        <v>64</v>
      </c>
      <c r="B98" s="356" t="s">
        <v>153</v>
      </c>
      <c r="C98" s="68" t="s">
        <v>154</v>
      </c>
      <c r="D98" s="69">
        <f>+'Detalle Prog I'!C248</f>
        <v>0</v>
      </c>
      <c r="E98" s="317"/>
      <c r="F98" s="350"/>
    </row>
    <row r="99" spans="1:6" hidden="1">
      <c r="A99" s="67" t="s">
        <v>64</v>
      </c>
      <c r="B99" s="356" t="s">
        <v>155</v>
      </c>
      <c r="C99" s="68" t="s">
        <v>156</v>
      </c>
      <c r="D99" s="69">
        <f>+'Detalle Prog I'!C249</f>
        <v>0</v>
      </c>
      <c r="E99" s="317"/>
      <c r="F99" s="350"/>
    </row>
    <row r="100" spans="1:6" hidden="1">
      <c r="A100" s="67" t="s">
        <v>64</v>
      </c>
      <c r="B100" s="356" t="s">
        <v>291</v>
      </c>
      <c r="C100" s="68" t="s">
        <v>315</v>
      </c>
      <c r="D100" s="69">
        <f>+'Detalle Prog I'!C250</f>
        <v>0</v>
      </c>
      <c r="E100" s="317"/>
      <c r="F100" s="350"/>
    </row>
    <row r="101" spans="1:6">
      <c r="B101" s="321"/>
      <c r="C101" s="348"/>
      <c r="D101" s="349"/>
      <c r="E101" s="317"/>
      <c r="F101" s="350"/>
    </row>
    <row r="102" spans="1:6">
      <c r="B102" s="321"/>
      <c r="C102" s="348"/>
      <c r="D102" s="349"/>
      <c r="E102" s="317"/>
      <c r="F102" s="350"/>
    </row>
    <row r="103" spans="1:6">
      <c r="A103" s="357">
        <v>2</v>
      </c>
      <c r="B103" s="351">
        <v>5</v>
      </c>
      <c r="C103" s="352" t="s">
        <v>157</v>
      </c>
      <c r="D103" s="358"/>
      <c r="E103" s="358">
        <f>+D105+D115+D112</f>
        <v>10000000</v>
      </c>
    </row>
    <row r="104" spans="1:6">
      <c r="A104" s="335"/>
      <c r="B104" s="336"/>
      <c r="C104" s="337"/>
      <c r="D104" s="333"/>
      <c r="E104" s="334"/>
    </row>
    <row r="105" spans="1:6">
      <c r="A105" s="335" t="s">
        <v>158</v>
      </c>
      <c r="B105" s="336" t="s">
        <v>159</v>
      </c>
      <c r="C105" s="337" t="s">
        <v>160</v>
      </c>
      <c r="D105" s="359">
        <f>SUM(D106:D110)</f>
        <v>10000000</v>
      </c>
      <c r="E105" s="334"/>
    </row>
    <row r="106" spans="1:6" hidden="1">
      <c r="A106" s="340" t="s">
        <v>158</v>
      </c>
      <c r="B106" s="312" t="s">
        <v>163</v>
      </c>
      <c r="C106" s="341" t="s">
        <v>164</v>
      </c>
      <c r="D106" s="333">
        <f>+'Detalle Prog I'!C256</f>
        <v>0</v>
      </c>
      <c r="E106" s="334"/>
    </row>
    <row r="107" spans="1:6">
      <c r="A107" s="340" t="s">
        <v>158</v>
      </c>
      <c r="B107" s="312" t="s">
        <v>165</v>
      </c>
      <c r="C107" s="341" t="s">
        <v>166</v>
      </c>
      <c r="D107" s="333">
        <f>+'Detalle Prog I'!C257</f>
        <v>10000000</v>
      </c>
      <c r="E107" s="334"/>
    </row>
    <row r="108" spans="1:6" hidden="1">
      <c r="A108" s="340" t="s">
        <v>158</v>
      </c>
      <c r="B108" s="312" t="s">
        <v>167</v>
      </c>
      <c r="C108" s="341" t="s">
        <v>168</v>
      </c>
      <c r="D108" s="333">
        <f>+'Detalle Prog I'!C258</f>
        <v>0</v>
      </c>
      <c r="E108" s="334"/>
    </row>
    <row r="109" spans="1:6" hidden="1">
      <c r="A109" s="340" t="s">
        <v>158</v>
      </c>
      <c r="B109" s="312" t="s">
        <v>293</v>
      </c>
      <c r="C109" s="341" t="s">
        <v>294</v>
      </c>
      <c r="D109" s="333">
        <f>+'Detalle Prog I'!C259</f>
        <v>0</v>
      </c>
      <c r="E109" s="334"/>
    </row>
    <row r="110" spans="1:6" hidden="1">
      <c r="A110" s="340" t="s">
        <v>158</v>
      </c>
      <c r="B110" s="312" t="s">
        <v>169</v>
      </c>
      <c r="C110" s="341" t="s">
        <v>170</v>
      </c>
      <c r="D110" s="333">
        <f>+'Detalle Prog I'!C260</f>
        <v>0</v>
      </c>
      <c r="E110" s="334"/>
    </row>
    <row r="111" spans="1:6" hidden="1">
      <c r="A111" s="340"/>
      <c r="C111" s="341"/>
      <c r="D111" s="333"/>
      <c r="E111" s="334"/>
    </row>
    <row r="112" spans="1:6" hidden="1">
      <c r="A112" s="335" t="s">
        <v>576</v>
      </c>
      <c r="B112" s="336" t="s">
        <v>171</v>
      </c>
      <c r="C112" s="337" t="s">
        <v>172</v>
      </c>
      <c r="D112" s="359">
        <f>+D113</f>
        <v>0</v>
      </c>
      <c r="E112" s="334"/>
    </row>
    <row r="113" spans="1:5" hidden="1">
      <c r="A113" s="340" t="s">
        <v>181</v>
      </c>
      <c r="B113" s="312" t="s">
        <v>182</v>
      </c>
      <c r="C113" s="341" t="s">
        <v>417</v>
      </c>
      <c r="D113" s="333">
        <f>+'Detalle Prog I'!C263</f>
        <v>0</v>
      </c>
      <c r="E113" s="334"/>
    </row>
    <row r="114" spans="1:5">
      <c r="A114" s="340"/>
      <c r="C114" s="341"/>
      <c r="D114" s="333"/>
      <c r="E114" s="334"/>
    </row>
    <row r="115" spans="1:5" hidden="1">
      <c r="A115" s="335" t="s">
        <v>158</v>
      </c>
      <c r="B115" s="336" t="s">
        <v>176</v>
      </c>
      <c r="C115" s="337" t="s">
        <v>177</v>
      </c>
      <c r="D115" s="359">
        <f>+D116</f>
        <v>0</v>
      </c>
      <c r="E115" s="334"/>
    </row>
    <row r="116" spans="1:5" hidden="1">
      <c r="A116" s="340" t="s">
        <v>178</v>
      </c>
      <c r="B116" s="312" t="s">
        <v>179</v>
      </c>
      <c r="C116" s="341" t="s">
        <v>258</v>
      </c>
      <c r="D116" s="333">
        <f>+'Detalle Prog I'!C266</f>
        <v>0</v>
      </c>
      <c r="E116" s="334"/>
    </row>
    <row r="117" spans="1:5" hidden="1">
      <c r="A117" s="340"/>
      <c r="C117" s="341"/>
      <c r="D117" s="333"/>
      <c r="E117" s="334"/>
    </row>
    <row r="118" spans="1:5" hidden="1">
      <c r="A118" s="340"/>
      <c r="C118" s="341"/>
      <c r="D118" s="333"/>
      <c r="E118" s="334"/>
    </row>
    <row r="119" spans="1:5" hidden="1">
      <c r="A119" s="360" t="s">
        <v>348</v>
      </c>
      <c r="B119" s="321" t="s">
        <v>512</v>
      </c>
      <c r="C119" s="322" t="s">
        <v>185</v>
      </c>
      <c r="D119" s="361"/>
      <c r="E119" s="324">
        <f>+D124+D121+D128</f>
        <v>0</v>
      </c>
    </row>
    <row r="120" spans="1:5" hidden="1">
      <c r="B120" s="343"/>
      <c r="C120" s="362"/>
      <c r="D120" s="333"/>
      <c r="E120" s="333"/>
    </row>
    <row r="121" spans="1:5" hidden="1">
      <c r="A121" s="353" t="s">
        <v>184</v>
      </c>
      <c r="B121" s="363" t="s">
        <v>513</v>
      </c>
      <c r="C121" s="364" t="s">
        <v>514</v>
      </c>
      <c r="D121" s="329">
        <f>SUM(D122:D122)</f>
        <v>0</v>
      </c>
      <c r="E121" s="324"/>
    </row>
    <row r="122" spans="1:5" hidden="1">
      <c r="A122" s="365" t="s">
        <v>184</v>
      </c>
      <c r="B122" s="332" t="s">
        <v>466</v>
      </c>
      <c r="C122" s="323" t="s">
        <v>467</v>
      </c>
      <c r="D122" s="333">
        <f>+'Detalle Prog I'!C272</f>
        <v>0</v>
      </c>
      <c r="E122" s="346"/>
    </row>
    <row r="123" spans="1:5" hidden="1">
      <c r="B123" s="343"/>
      <c r="C123" s="362"/>
      <c r="D123" s="333"/>
      <c r="E123" s="333"/>
    </row>
    <row r="124" spans="1:5" hidden="1">
      <c r="A124" s="353" t="s">
        <v>184</v>
      </c>
      <c r="B124" s="363" t="s">
        <v>515</v>
      </c>
      <c r="C124" s="364" t="s">
        <v>516</v>
      </c>
      <c r="D124" s="329">
        <f>SUM(D125:D125)</f>
        <v>0</v>
      </c>
      <c r="E124" s="324"/>
    </row>
    <row r="125" spans="1:5" hidden="1">
      <c r="A125" s="365" t="s">
        <v>184</v>
      </c>
      <c r="B125" s="332" t="s">
        <v>517</v>
      </c>
      <c r="C125" s="323" t="s">
        <v>518</v>
      </c>
      <c r="D125" s="333">
        <f>+D126</f>
        <v>0</v>
      </c>
      <c r="E125" s="346"/>
    </row>
    <row r="126" spans="1:5" ht="19.2" hidden="1">
      <c r="B126" s="366" t="s">
        <v>519</v>
      </c>
      <c r="C126" s="367" t="s">
        <v>520</v>
      </c>
      <c r="D126" s="368">
        <f>+'Detalle Prog I'!C277</f>
        <v>0</v>
      </c>
      <c r="E126" s="317"/>
    </row>
    <row r="127" spans="1:5" hidden="1">
      <c r="A127" s="340"/>
      <c r="C127" s="341"/>
      <c r="D127" s="333"/>
      <c r="E127" s="334"/>
    </row>
    <row r="128" spans="1:5" hidden="1">
      <c r="A128" s="353" t="s">
        <v>184</v>
      </c>
      <c r="B128" s="363" t="s">
        <v>186</v>
      </c>
      <c r="C128" s="364" t="s">
        <v>187</v>
      </c>
      <c r="D128" s="329">
        <f>SUM(D129:D129)</f>
        <v>0</v>
      </c>
      <c r="E128" s="324"/>
    </row>
    <row r="129" spans="1:8" hidden="1">
      <c r="A129" s="365" t="s">
        <v>184</v>
      </c>
      <c r="B129" s="332" t="s">
        <v>349</v>
      </c>
      <c r="C129" s="323" t="s">
        <v>350</v>
      </c>
      <c r="D129" s="333">
        <f>+'Detalle Prog I'!C288</f>
        <v>0</v>
      </c>
      <c r="E129" s="346"/>
    </row>
    <row r="130" spans="1:8" hidden="1">
      <c r="A130" s="340"/>
      <c r="C130" s="341"/>
      <c r="D130" s="333"/>
      <c r="E130" s="334"/>
    </row>
    <row r="131" spans="1:8" hidden="1">
      <c r="A131" s="340"/>
      <c r="C131" s="341"/>
      <c r="D131" s="333"/>
      <c r="E131" s="334"/>
    </row>
    <row r="132" spans="1:8" hidden="1">
      <c r="A132" s="360">
        <v>2.2999999999999998</v>
      </c>
      <c r="B132" s="321" t="s">
        <v>5</v>
      </c>
      <c r="C132" s="322" t="s">
        <v>521</v>
      </c>
      <c r="D132" s="361"/>
      <c r="E132" s="324">
        <f>+D134</f>
        <v>0</v>
      </c>
      <c r="F132" s="350"/>
    </row>
    <row r="133" spans="1:8" hidden="1">
      <c r="B133" s="343"/>
      <c r="C133" s="362"/>
      <c r="D133" s="333"/>
      <c r="E133" s="333"/>
      <c r="F133" s="350"/>
    </row>
    <row r="134" spans="1:8" hidden="1">
      <c r="A134" s="353" t="s">
        <v>522</v>
      </c>
      <c r="B134" s="363" t="s">
        <v>523</v>
      </c>
      <c r="C134" s="364" t="s">
        <v>524</v>
      </c>
      <c r="D134" s="329">
        <f>SUM(D135:D135)</f>
        <v>0</v>
      </c>
      <c r="E134" s="324"/>
      <c r="F134" s="350"/>
    </row>
    <row r="135" spans="1:8" hidden="1">
      <c r="A135" s="365" t="s">
        <v>522</v>
      </c>
      <c r="B135" s="332" t="s">
        <v>525</v>
      </c>
      <c r="C135" s="323" t="s">
        <v>526</v>
      </c>
      <c r="D135" s="333">
        <f>+D136</f>
        <v>0</v>
      </c>
      <c r="E135" s="346"/>
      <c r="F135" s="350"/>
    </row>
    <row r="136" spans="1:8" ht="19.2" hidden="1">
      <c r="B136" s="366" t="s">
        <v>527</v>
      </c>
      <c r="C136" s="367" t="s">
        <v>528</v>
      </c>
      <c r="D136" s="368">
        <f>+'Detalle Prog I'!C295</f>
        <v>0</v>
      </c>
      <c r="E136" s="317"/>
      <c r="F136" s="350"/>
    </row>
    <row r="137" spans="1:8" hidden="1">
      <c r="B137" s="343"/>
      <c r="C137" s="362"/>
      <c r="D137" s="333"/>
      <c r="E137" s="333"/>
    </row>
    <row r="138" spans="1:8">
      <c r="B138" s="343"/>
      <c r="C138" s="362"/>
      <c r="D138" s="333"/>
      <c r="E138" s="333"/>
    </row>
    <row r="139" spans="1:8">
      <c r="B139" s="343"/>
      <c r="C139" s="362"/>
      <c r="D139" s="333"/>
      <c r="E139" s="333"/>
    </row>
    <row r="140" spans="1:8">
      <c r="C140" s="316" t="s">
        <v>529</v>
      </c>
      <c r="E140" s="358">
        <f>SUM(E7:E139)</f>
        <v>20510000</v>
      </c>
      <c r="F140" s="69"/>
      <c r="H140" s="369">
        <f>+E140+'IND-ESTR-CLASIF '!E213</f>
        <v>-10909827.16</v>
      </c>
    </row>
    <row r="141" spans="1:8">
      <c r="C141" s="316"/>
      <c r="E141" s="358"/>
      <c r="F141" s="69"/>
    </row>
    <row r="142" spans="1:8">
      <c r="C142" s="316"/>
      <c r="E142" s="358"/>
      <c r="F142" s="69"/>
    </row>
    <row r="143" spans="1:8">
      <c r="C143" s="316"/>
      <c r="E143" s="358"/>
      <c r="F143" s="69"/>
    </row>
    <row r="144" spans="1:8">
      <c r="C144" s="316"/>
      <c r="E144" s="358"/>
      <c r="F144" s="69"/>
    </row>
    <row r="145" spans="1:8">
      <c r="C145" s="316"/>
      <c r="E145" s="358"/>
      <c r="F145" s="69"/>
    </row>
    <row r="146" spans="1:8">
      <c r="B146" s="316"/>
      <c r="C146" s="317"/>
      <c r="D146" s="317"/>
      <c r="E146" s="317"/>
    </row>
    <row r="147" spans="1:8">
      <c r="B147" s="316"/>
      <c r="C147" s="317"/>
      <c r="D147" s="317"/>
      <c r="E147" s="317"/>
      <c r="H147" s="69"/>
    </row>
    <row r="148" spans="1:8">
      <c r="B148" s="316"/>
      <c r="C148" s="317"/>
      <c r="D148" s="317"/>
      <c r="E148" s="317"/>
    </row>
    <row r="149" spans="1:8">
      <c r="B149" s="316"/>
      <c r="C149" s="370"/>
      <c r="D149" s="371"/>
      <c r="E149" s="317"/>
    </row>
    <row r="150" spans="1:8">
      <c r="B150" s="316"/>
      <c r="C150" s="370"/>
      <c r="D150" s="371"/>
      <c r="E150" s="317"/>
    </row>
    <row r="151" spans="1:8" ht="12">
      <c r="A151" s="794" t="s">
        <v>201</v>
      </c>
      <c r="B151" s="794"/>
      <c r="C151" s="794"/>
      <c r="E151" s="372"/>
    </row>
    <row r="152" spans="1:8" ht="12">
      <c r="A152" s="373"/>
      <c r="B152" s="319"/>
      <c r="C152" s="318"/>
      <c r="E152" s="372"/>
    </row>
    <row r="153" spans="1:8" ht="12">
      <c r="B153" s="316"/>
      <c r="E153" s="372"/>
    </row>
    <row r="154" spans="1:8" hidden="1">
      <c r="B154" s="374" t="s">
        <v>530</v>
      </c>
      <c r="C154" s="68"/>
      <c r="D154" s="375" t="s">
        <v>204</v>
      </c>
      <c r="E154" s="68"/>
    </row>
    <row r="155" spans="1:8" hidden="1">
      <c r="C155" s="376"/>
      <c r="E155" s="68"/>
    </row>
    <row r="156" spans="1:8" hidden="1">
      <c r="A156" s="320" t="s">
        <v>23</v>
      </c>
      <c r="B156" s="321" t="s">
        <v>24</v>
      </c>
      <c r="C156" s="322" t="s">
        <v>25</v>
      </c>
      <c r="D156" s="323"/>
      <c r="E156" s="324">
        <f>D158+D161+D167+D171</f>
        <v>0</v>
      </c>
    </row>
    <row r="157" spans="1:8" hidden="1">
      <c r="B157" s="321"/>
      <c r="C157" s="325"/>
      <c r="D157" s="323"/>
      <c r="E157" s="68"/>
    </row>
    <row r="158" spans="1:8" hidden="1">
      <c r="A158" s="326" t="s">
        <v>26</v>
      </c>
      <c r="B158" s="327" t="s">
        <v>27</v>
      </c>
      <c r="C158" s="328" t="s">
        <v>28</v>
      </c>
      <c r="D158" s="329">
        <f>SUM(D159:D159)</f>
        <v>0</v>
      </c>
      <c r="E158" s="68"/>
    </row>
    <row r="159" spans="1:8" hidden="1">
      <c r="A159" s="331" t="s">
        <v>26</v>
      </c>
      <c r="B159" s="332" t="s">
        <v>31</v>
      </c>
      <c r="C159" s="323" t="s">
        <v>32</v>
      </c>
      <c r="D159" s="333">
        <v>0</v>
      </c>
      <c r="E159" s="68"/>
    </row>
    <row r="160" spans="1:8" hidden="1">
      <c r="B160" s="321"/>
      <c r="C160" s="325"/>
      <c r="D160" s="323"/>
      <c r="E160" s="68"/>
    </row>
    <row r="161" spans="1:7" hidden="1">
      <c r="A161" s="377" t="s">
        <v>26</v>
      </c>
      <c r="B161" s="336" t="s">
        <v>41</v>
      </c>
      <c r="C161" s="337" t="s">
        <v>42</v>
      </c>
      <c r="D161" s="359">
        <f>SUM(D162:D165)</f>
        <v>0</v>
      </c>
      <c r="E161" s="68"/>
    </row>
    <row r="162" spans="1:7" hidden="1">
      <c r="A162" s="331" t="s">
        <v>26</v>
      </c>
      <c r="B162" s="332" t="s">
        <v>43</v>
      </c>
      <c r="C162" s="323" t="s">
        <v>531</v>
      </c>
      <c r="D162" s="69">
        <v>0</v>
      </c>
      <c r="E162" s="68"/>
    </row>
    <row r="163" spans="1:7" hidden="1">
      <c r="A163" s="331" t="s">
        <v>26</v>
      </c>
      <c r="B163" s="332" t="s">
        <v>45</v>
      </c>
      <c r="C163" s="323" t="s">
        <v>46</v>
      </c>
      <c r="D163" s="333">
        <f>(+D158+D162+D164+D165)/12</f>
        <v>0</v>
      </c>
      <c r="E163" s="68"/>
    </row>
    <row r="164" spans="1:7" hidden="1">
      <c r="A164" s="331" t="s">
        <v>26</v>
      </c>
      <c r="B164" s="332" t="s">
        <v>47</v>
      </c>
      <c r="C164" s="323" t="s">
        <v>48</v>
      </c>
      <c r="D164" s="314">
        <v>0</v>
      </c>
      <c r="E164" s="68"/>
    </row>
    <row r="165" spans="1:7" hidden="1">
      <c r="A165" s="331" t="s">
        <v>26</v>
      </c>
      <c r="B165" s="332" t="s">
        <v>342</v>
      </c>
      <c r="C165" s="323" t="s">
        <v>343</v>
      </c>
      <c r="D165" s="314">
        <v>0</v>
      </c>
      <c r="E165" s="68"/>
    </row>
    <row r="166" spans="1:7" ht="13.2" hidden="1">
      <c r="A166" s="378"/>
      <c r="B166" s="379"/>
      <c r="C166" s="380"/>
      <c r="E166" s="68"/>
    </row>
    <row r="167" spans="1:7" ht="20.399999999999999" hidden="1">
      <c r="A167" s="335" t="s">
        <v>49</v>
      </c>
      <c r="B167" s="336" t="s">
        <v>50</v>
      </c>
      <c r="C167" s="337" t="s">
        <v>51</v>
      </c>
      <c r="D167" s="338">
        <f>SUM(D168:D169)</f>
        <v>0</v>
      </c>
      <c r="E167" s="68"/>
    </row>
    <row r="168" spans="1:7" ht="20.399999999999999" hidden="1">
      <c r="A168" s="340" t="s">
        <v>49</v>
      </c>
      <c r="B168" s="312" t="s">
        <v>52</v>
      </c>
      <c r="C168" s="341" t="s">
        <v>53</v>
      </c>
      <c r="D168" s="314">
        <f>(+D158+D162+D164+D165)*9.25%</f>
        <v>0</v>
      </c>
      <c r="E168" s="68"/>
      <c r="F168" s="69"/>
    </row>
    <row r="169" spans="1:7" ht="20.399999999999999" hidden="1">
      <c r="A169" s="340" t="s">
        <v>49</v>
      </c>
      <c r="B169" s="312" t="s">
        <v>54</v>
      </c>
      <c r="C169" s="341" t="s">
        <v>55</v>
      </c>
      <c r="D169" s="314">
        <f>(+D158+D162+D164+D165)*0.5%</f>
        <v>0</v>
      </c>
      <c r="E169" s="68"/>
      <c r="F169" s="381"/>
    </row>
    <row r="170" spans="1:7" hidden="1">
      <c r="B170" s="321"/>
      <c r="C170" s="325"/>
      <c r="D170" s="323"/>
      <c r="E170" s="68"/>
      <c r="F170" s="350"/>
      <c r="G170" s="382"/>
    </row>
    <row r="171" spans="1:7" ht="20.399999999999999" hidden="1">
      <c r="A171" s="335" t="s">
        <v>49</v>
      </c>
      <c r="B171" s="336" t="s">
        <v>56</v>
      </c>
      <c r="C171" s="337" t="s">
        <v>57</v>
      </c>
      <c r="D171" s="338">
        <f>SUM(D172:D174)</f>
        <v>0</v>
      </c>
      <c r="E171" s="68"/>
    </row>
    <row r="172" spans="1:7" ht="20.399999999999999" hidden="1">
      <c r="A172" s="340" t="s">
        <v>49</v>
      </c>
      <c r="B172" s="312" t="s">
        <v>58</v>
      </c>
      <c r="C172" s="341" t="s">
        <v>59</v>
      </c>
      <c r="D172" s="314">
        <f>(+D158+D162+D164+D165)*5.42%</f>
        <v>0</v>
      </c>
      <c r="E172" s="68"/>
    </row>
    <row r="173" spans="1:7" ht="20.399999999999999" hidden="1">
      <c r="A173" s="340" t="s">
        <v>49</v>
      </c>
      <c r="B173" s="312" t="s">
        <v>60</v>
      </c>
      <c r="C173" s="341" t="s">
        <v>61</v>
      </c>
      <c r="D173" s="314">
        <f>(+D158+D162+D164+D165)*3%</f>
        <v>0</v>
      </c>
      <c r="E173" s="68"/>
    </row>
    <row r="174" spans="1:7" hidden="1">
      <c r="A174" s="340" t="s">
        <v>49</v>
      </c>
      <c r="B174" s="312" t="s">
        <v>62</v>
      </c>
      <c r="C174" s="341" t="s">
        <v>63</v>
      </c>
      <c r="D174" s="314">
        <f>(+D158+D162+D164+D165)*1.5%</f>
        <v>0</v>
      </c>
      <c r="E174" s="68"/>
    </row>
    <row r="175" spans="1:7" hidden="1">
      <c r="A175" s="340"/>
      <c r="C175" s="341"/>
      <c r="E175" s="68"/>
    </row>
    <row r="176" spans="1:7" hidden="1">
      <c r="A176" s="340"/>
      <c r="C176" s="341"/>
      <c r="E176" s="68"/>
    </row>
    <row r="177" spans="1:5" hidden="1">
      <c r="A177" s="317" t="s">
        <v>64</v>
      </c>
      <c r="B177" s="321" t="s">
        <v>3</v>
      </c>
      <c r="C177" s="322" t="s">
        <v>122</v>
      </c>
      <c r="E177" s="324">
        <f>+D179+D182</f>
        <v>0</v>
      </c>
    </row>
    <row r="178" spans="1:5" hidden="1">
      <c r="A178" s="340"/>
      <c r="C178" s="341"/>
      <c r="E178" s="68"/>
    </row>
    <row r="179" spans="1:5" hidden="1">
      <c r="A179" s="335" t="s">
        <v>64</v>
      </c>
      <c r="B179" s="336" t="s">
        <v>123</v>
      </c>
      <c r="C179" s="337" t="s">
        <v>398</v>
      </c>
      <c r="D179" s="338">
        <f>SUM(D180)</f>
        <v>0</v>
      </c>
      <c r="E179" s="68"/>
    </row>
    <row r="180" spans="1:5" hidden="1">
      <c r="A180" s="340" t="s">
        <v>64</v>
      </c>
      <c r="B180" s="312" t="s">
        <v>125</v>
      </c>
      <c r="C180" s="341" t="s">
        <v>532</v>
      </c>
      <c r="D180" s="314">
        <v>0</v>
      </c>
      <c r="E180" s="68"/>
    </row>
    <row r="181" spans="1:5" hidden="1">
      <c r="A181" s="340"/>
      <c r="C181" s="341"/>
      <c r="E181" s="68"/>
    </row>
    <row r="182" spans="1:5" hidden="1">
      <c r="A182" s="335" t="s">
        <v>64</v>
      </c>
      <c r="B182" s="336">
        <v>2.99</v>
      </c>
      <c r="C182" s="337" t="s">
        <v>209</v>
      </c>
      <c r="D182" s="338">
        <f>+D183</f>
        <v>0</v>
      </c>
      <c r="E182" s="68"/>
    </row>
    <row r="183" spans="1:5" hidden="1">
      <c r="A183" s="340" t="s">
        <v>64</v>
      </c>
      <c r="B183" s="312" t="s">
        <v>151</v>
      </c>
      <c r="C183" s="341" t="s">
        <v>152</v>
      </c>
      <c r="D183" s="314">
        <v>0</v>
      </c>
      <c r="E183" s="68"/>
    </row>
    <row r="184" spans="1:5" hidden="1">
      <c r="A184" s="340"/>
      <c r="C184" s="341"/>
      <c r="E184" s="68"/>
    </row>
    <row r="185" spans="1:5" hidden="1">
      <c r="A185" s="340"/>
      <c r="C185" s="341"/>
      <c r="E185" s="68"/>
    </row>
    <row r="186" spans="1:5" hidden="1">
      <c r="A186" s="340"/>
      <c r="B186" s="316" t="s">
        <v>451</v>
      </c>
      <c r="C186" s="322" t="s">
        <v>157</v>
      </c>
      <c r="E186" s="324">
        <f>+D188+D192</f>
        <v>0</v>
      </c>
    </row>
    <row r="187" spans="1:5" hidden="1">
      <c r="A187" s="340"/>
      <c r="C187" s="341"/>
      <c r="E187" s="68"/>
    </row>
    <row r="188" spans="1:5" hidden="1">
      <c r="A188" s="335" t="s">
        <v>158</v>
      </c>
      <c r="B188" s="336" t="s">
        <v>159</v>
      </c>
      <c r="C188" s="337" t="s">
        <v>160</v>
      </c>
      <c r="D188" s="338">
        <f>SUM(D189:D190)</f>
        <v>0</v>
      </c>
      <c r="E188" s="68"/>
    </row>
    <row r="189" spans="1:5" hidden="1">
      <c r="A189" s="340" t="s">
        <v>158</v>
      </c>
      <c r="B189" s="312" t="s">
        <v>221</v>
      </c>
      <c r="C189" s="341" t="s">
        <v>222</v>
      </c>
      <c r="D189" s="314">
        <v>0</v>
      </c>
      <c r="E189" s="68"/>
    </row>
    <row r="190" spans="1:5" hidden="1">
      <c r="A190" s="340" t="s">
        <v>158</v>
      </c>
      <c r="B190" s="312" t="s">
        <v>163</v>
      </c>
      <c r="C190" s="341" t="s">
        <v>164</v>
      </c>
      <c r="D190" s="314">
        <v>0</v>
      </c>
      <c r="E190" s="68"/>
    </row>
    <row r="191" spans="1:5" hidden="1">
      <c r="A191" s="340"/>
      <c r="C191" s="341"/>
      <c r="E191" s="68"/>
    </row>
    <row r="192" spans="1:5" hidden="1">
      <c r="A192" s="335" t="s">
        <v>158</v>
      </c>
      <c r="B192" s="336" t="s">
        <v>176</v>
      </c>
      <c r="C192" s="337" t="s">
        <v>177</v>
      </c>
      <c r="D192" s="338">
        <f>+D193</f>
        <v>0</v>
      </c>
      <c r="E192" s="68"/>
    </row>
    <row r="193" spans="1:10" hidden="1">
      <c r="A193" s="340" t="s">
        <v>178</v>
      </c>
      <c r="B193" s="312" t="s">
        <v>179</v>
      </c>
      <c r="C193" s="341" t="s">
        <v>533</v>
      </c>
      <c r="D193" s="314">
        <v>0</v>
      </c>
      <c r="E193" s="68"/>
    </row>
    <row r="194" spans="1:10" ht="13.2" hidden="1">
      <c r="A194" s="378"/>
      <c r="B194" s="379"/>
      <c r="C194" s="380"/>
      <c r="E194" s="68"/>
    </row>
    <row r="195" spans="1:10" ht="13.2" hidden="1">
      <c r="A195" s="378"/>
      <c r="B195" s="379"/>
      <c r="C195" s="380"/>
      <c r="E195" s="68"/>
    </row>
    <row r="196" spans="1:10" hidden="1">
      <c r="A196" s="320" t="s">
        <v>23</v>
      </c>
      <c r="B196" s="321" t="s">
        <v>512</v>
      </c>
      <c r="C196" s="322" t="s">
        <v>185</v>
      </c>
      <c r="D196" s="323"/>
      <c r="E196" s="324">
        <f>+D198</f>
        <v>0</v>
      </c>
    </row>
    <row r="197" spans="1:10" hidden="1">
      <c r="B197" s="321"/>
      <c r="C197" s="325"/>
      <c r="D197" s="323"/>
      <c r="E197" s="324"/>
    </row>
    <row r="198" spans="1:10" hidden="1">
      <c r="A198" s="326" t="s">
        <v>26</v>
      </c>
      <c r="B198" s="327" t="s">
        <v>513</v>
      </c>
      <c r="C198" s="328" t="s">
        <v>514</v>
      </c>
      <c r="D198" s="329">
        <f>+D199</f>
        <v>0</v>
      </c>
      <c r="E198" s="330"/>
    </row>
    <row r="199" spans="1:10" hidden="1">
      <c r="A199" s="331" t="s">
        <v>26</v>
      </c>
      <c r="B199" s="332" t="s">
        <v>466</v>
      </c>
      <c r="C199" s="323" t="s">
        <v>467</v>
      </c>
      <c r="D199" s="333">
        <v>0</v>
      </c>
      <c r="E199" s="334"/>
    </row>
    <row r="200" spans="1:10" ht="12" hidden="1">
      <c r="B200" s="316"/>
      <c r="C200" s="348"/>
      <c r="E200" s="372"/>
    </row>
    <row r="201" spans="1:10" ht="12" hidden="1">
      <c r="B201" s="316"/>
      <c r="E201" s="372"/>
    </row>
    <row r="202" spans="1:10" ht="12" hidden="1">
      <c r="B202" s="356"/>
      <c r="C202" s="317" t="s">
        <v>534</v>
      </c>
      <c r="D202" s="68"/>
      <c r="E202" s="383">
        <f>SUM(E156:E201)</f>
        <v>0</v>
      </c>
      <c r="G202" s="97">
        <f>+'IND-ESTR-CLASIF '!D278+'MODIFICACION N° 04'!E202</f>
        <v>0</v>
      </c>
    </row>
    <row r="203" spans="1:10" ht="12" hidden="1">
      <c r="B203" s="316"/>
      <c r="E203" s="372"/>
    </row>
    <row r="204" spans="1:10" ht="12" hidden="1">
      <c r="B204" s="316"/>
      <c r="E204" s="372"/>
    </row>
    <row r="205" spans="1:10" ht="12" hidden="1">
      <c r="B205" s="316"/>
      <c r="E205" s="372"/>
    </row>
    <row r="206" spans="1:10" ht="12" hidden="1">
      <c r="B206" s="316"/>
      <c r="E206" s="372"/>
    </row>
    <row r="207" spans="1:10" ht="12" hidden="1">
      <c r="B207" s="316"/>
      <c r="E207" s="372"/>
    </row>
    <row r="208" spans="1:10" hidden="1">
      <c r="B208" s="374" t="s">
        <v>535</v>
      </c>
      <c r="C208" s="68"/>
      <c r="D208" s="375" t="s">
        <v>213</v>
      </c>
      <c r="E208" s="68"/>
      <c r="J208" s="69"/>
    </row>
    <row r="209" spans="1:10" hidden="1">
      <c r="B209" s="374"/>
      <c r="C209" s="68"/>
      <c r="D209" s="375"/>
      <c r="E209" s="68"/>
      <c r="J209" s="387"/>
    </row>
    <row r="210" spans="1:10" hidden="1">
      <c r="C210" s="376"/>
      <c r="E210" s="68"/>
      <c r="J210" s="387"/>
    </row>
    <row r="211" spans="1:10" hidden="1">
      <c r="A211" s="320" t="s">
        <v>23</v>
      </c>
      <c r="B211" s="321" t="s">
        <v>24</v>
      </c>
      <c r="C211" s="322" t="s">
        <v>25</v>
      </c>
      <c r="D211" s="323"/>
      <c r="E211" s="324">
        <f>+D220+D226+D230+D217+D213</f>
        <v>0</v>
      </c>
      <c r="J211" s="387"/>
    </row>
    <row r="212" spans="1:10" hidden="1">
      <c r="A212" s="331"/>
      <c r="B212" s="332"/>
      <c r="C212" s="323"/>
      <c r="D212" s="333"/>
      <c r="E212" s="334"/>
      <c r="J212" s="387"/>
    </row>
    <row r="213" spans="1:10" hidden="1">
      <c r="A213" s="326" t="s">
        <v>26</v>
      </c>
      <c r="B213" s="363" t="s">
        <v>27</v>
      </c>
      <c r="C213" s="364" t="s">
        <v>28</v>
      </c>
      <c r="D213" s="329">
        <f>SUM(D214:D215)</f>
        <v>0</v>
      </c>
      <c r="E213" s="334"/>
    </row>
    <row r="214" spans="1:10" hidden="1">
      <c r="A214" s="342" t="s">
        <v>26</v>
      </c>
      <c r="B214" s="343" t="s">
        <v>29</v>
      </c>
      <c r="C214" s="323" t="s">
        <v>30</v>
      </c>
      <c r="D214" s="333">
        <v>0</v>
      </c>
      <c r="E214" s="334"/>
    </row>
    <row r="215" spans="1:10" hidden="1">
      <c r="A215" s="342" t="s">
        <v>26</v>
      </c>
      <c r="B215" s="343" t="s">
        <v>31</v>
      </c>
      <c r="C215" s="323" t="s">
        <v>32</v>
      </c>
      <c r="D215" s="333">
        <v>0</v>
      </c>
      <c r="E215" s="334"/>
    </row>
    <row r="216" spans="1:10" hidden="1">
      <c r="A216" s="331"/>
      <c r="B216" s="332"/>
      <c r="C216" s="323"/>
      <c r="D216" s="333"/>
      <c r="E216" s="334"/>
    </row>
    <row r="217" spans="1:10" hidden="1">
      <c r="A217" s="326" t="s">
        <v>26</v>
      </c>
      <c r="B217" s="327" t="s">
        <v>35</v>
      </c>
      <c r="C217" s="328" t="s">
        <v>36</v>
      </c>
      <c r="D217" s="329">
        <f>+D218</f>
        <v>0</v>
      </c>
      <c r="E217" s="334"/>
    </row>
    <row r="218" spans="1:10" hidden="1">
      <c r="A218" s="331" t="s">
        <v>26</v>
      </c>
      <c r="B218" s="332" t="s">
        <v>37</v>
      </c>
      <c r="C218" s="323" t="s">
        <v>38</v>
      </c>
      <c r="D218" s="333">
        <v>0</v>
      </c>
      <c r="E218" s="334"/>
    </row>
    <row r="219" spans="1:10" hidden="1">
      <c r="A219" s="331"/>
      <c r="B219" s="332"/>
      <c r="C219" s="323"/>
      <c r="D219" s="333"/>
      <c r="E219" s="334"/>
    </row>
    <row r="220" spans="1:10" hidden="1">
      <c r="A220" s="326" t="s">
        <v>26</v>
      </c>
      <c r="B220" s="327" t="s">
        <v>41</v>
      </c>
      <c r="C220" s="328" t="s">
        <v>42</v>
      </c>
      <c r="D220" s="329">
        <f>SUM(D221:D224)</f>
        <v>0</v>
      </c>
      <c r="E220" s="330"/>
    </row>
    <row r="221" spans="1:10" hidden="1">
      <c r="A221" s="331" t="s">
        <v>26</v>
      </c>
      <c r="B221" s="332" t="s">
        <v>43</v>
      </c>
      <c r="C221" s="323" t="s">
        <v>536</v>
      </c>
      <c r="D221" s="333">
        <v>0</v>
      </c>
      <c r="E221" s="334"/>
    </row>
    <row r="222" spans="1:10" hidden="1">
      <c r="A222" s="331" t="s">
        <v>26</v>
      </c>
      <c r="B222" s="332" t="s">
        <v>45</v>
      </c>
      <c r="C222" s="323" t="s">
        <v>46</v>
      </c>
      <c r="D222" s="333">
        <f>+(D221+D217+D224+D213+D223)/12</f>
        <v>0</v>
      </c>
      <c r="E222" s="334"/>
    </row>
    <row r="223" spans="1:10" hidden="1">
      <c r="A223" s="331" t="s">
        <v>26</v>
      </c>
      <c r="B223" s="332" t="s">
        <v>47</v>
      </c>
      <c r="C223" s="323" t="s">
        <v>48</v>
      </c>
      <c r="D223" s="333">
        <v>0</v>
      </c>
      <c r="E223" s="334"/>
    </row>
    <row r="224" spans="1:10" hidden="1">
      <c r="A224" s="331" t="s">
        <v>26</v>
      </c>
      <c r="B224" s="332" t="s">
        <v>342</v>
      </c>
      <c r="C224" s="323" t="s">
        <v>343</v>
      </c>
      <c r="D224" s="314">
        <v>0</v>
      </c>
      <c r="E224" s="334"/>
    </row>
    <row r="225" spans="1:7" hidden="1">
      <c r="A225" s="331"/>
      <c r="B225" s="332"/>
      <c r="C225" s="323"/>
      <c r="D225" s="333"/>
      <c r="E225" s="330"/>
      <c r="G225" s="384"/>
    </row>
    <row r="226" spans="1:7" ht="20.399999999999999" hidden="1">
      <c r="A226" s="335" t="s">
        <v>49</v>
      </c>
      <c r="B226" s="336" t="s">
        <v>50</v>
      </c>
      <c r="C226" s="337" t="s">
        <v>51</v>
      </c>
      <c r="D226" s="338">
        <f>SUM(D227:D228)</f>
        <v>0</v>
      </c>
      <c r="E226" s="339"/>
    </row>
    <row r="227" spans="1:7" ht="20.399999999999999" hidden="1">
      <c r="A227" s="340" t="s">
        <v>49</v>
      </c>
      <c r="B227" s="312" t="s">
        <v>52</v>
      </c>
      <c r="C227" s="341" t="s">
        <v>53</v>
      </c>
      <c r="D227" s="314">
        <f>+(D217+D221+D224+D223+D213)*9.25%</f>
        <v>0</v>
      </c>
      <c r="E227" s="334"/>
      <c r="F227" s="69"/>
    </row>
    <row r="228" spans="1:7" ht="20.399999999999999" hidden="1">
      <c r="A228" s="340" t="s">
        <v>49</v>
      </c>
      <c r="B228" s="312" t="s">
        <v>54</v>
      </c>
      <c r="C228" s="341" t="s">
        <v>55</v>
      </c>
      <c r="D228" s="314">
        <f>+(D218+D221+D224+D223+D213)*0.5%</f>
        <v>0</v>
      </c>
      <c r="E228" s="334"/>
    </row>
    <row r="229" spans="1:7" hidden="1">
      <c r="B229" s="321"/>
      <c r="C229" s="325"/>
      <c r="D229" s="323"/>
      <c r="E229" s="324"/>
    </row>
    <row r="230" spans="1:7" ht="20.399999999999999" hidden="1">
      <c r="A230" s="335" t="s">
        <v>49</v>
      </c>
      <c r="B230" s="336" t="s">
        <v>56</v>
      </c>
      <c r="C230" s="337" t="s">
        <v>57</v>
      </c>
      <c r="D230" s="338">
        <f>SUM(D231:D233)</f>
        <v>0</v>
      </c>
      <c r="E230" s="339"/>
    </row>
    <row r="231" spans="1:7" ht="20.399999999999999" hidden="1">
      <c r="A231" s="340" t="s">
        <v>49</v>
      </c>
      <c r="B231" s="312" t="s">
        <v>58</v>
      </c>
      <c r="C231" s="341" t="s">
        <v>59</v>
      </c>
      <c r="D231" s="314">
        <f>+(D217+D221+D224+D223+D213)*5.42%</f>
        <v>0</v>
      </c>
      <c r="E231" s="334"/>
    </row>
    <row r="232" spans="1:7" ht="28.8" hidden="1" customHeight="1">
      <c r="A232" s="340" t="s">
        <v>49</v>
      </c>
      <c r="B232" s="312" t="s">
        <v>60</v>
      </c>
      <c r="C232" s="341" t="s">
        <v>61</v>
      </c>
      <c r="D232" s="314">
        <f>+(D217+D221+D224+D223+D213)*3%</f>
        <v>0</v>
      </c>
      <c r="E232" s="334"/>
    </row>
    <row r="233" spans="1:7" hidden="1">
      <c r="A233" s="340" t="s">
        <v>49</v>
      </c>
      <c r="B233" s="312" t="s">
        <v>62</v>
      </c>
      <c r="C233" s="341" t="s">
        <v>63</v>
      </c>
      <c r="D233" s="314">
        <f>+(D217+D221+D224+D223+D213)*1.5%</f>
        <v>0</v>
      </c>
      <c r="E233" s="334"/>
    </row>
    <row r="234" spans="1:7" hidden="1">
      <c r="A234" s="340"/>
      <c r="C234" s="341"/>
      <c r="E234" s="334"/>
    </row>
    <row r="235" spans="1:7" hidden="1">
      <c r="A235" s="342"/>
      <c r="B235" s="343"/>
      <c r="C235" s="344"/>
      <c r="D235" s="345"/>
      <c r="E235" s="330"/>
    </row>
    <row r="236" spans="1:7" hidden="1">
      <c r="A236" s="346" t="s">
        <v>64</v>
      </c>
      <c r="B236" s="321" t="s">
        <v>205</v>
      </c>
      <c r="C236" s="322" t="s">
        <v>65</v>
      </c>
      <c r="D236" s="345"/>
      <c r="E236" s="324">
        <f>+D241+D238+D244</f>
        <v>0</v>
      </c>
    </row>
    <row r="237" spans="1:7" hidden="1">
      <c r="A237" s="342"/>
      <c r="B237" s="343"/>
      <c r="C237" s="344"/>
      <c r="D237" s="345"/>
      <c r="E237" s="330"/>
    </row>
    <row r="238" spans="1:7" hidden="1">
      <c r="A238" s="335" t="s">
        <v>64</v>
      </c>
      <c r="B238" s="336" t="s">
        <v>66</v>
      </c>
      <c r="C238" s="347" t="s">
        <v>67</v>
      </c>
      <c r="D238" s="329">
        <f>+D239</f>
        <v>0</v>
      </c>
      <c r="E238" s="330"/>
    </row>
    <row r="239" spans="1:7" hidden="1">
      <c r="A239" s="342" t="s">
        <v>64</v>
      </c>
      <c r="B239" s="343" t="s">
        <v>70</v>
      </c>
      <c r="C239" s="344" t="s">
        <v>71</v>
      </c>
      <c r="D239" s="345">
        <v>0</v>
      </c>
      <c r="E239" s="330"/>
    </row>
    <row r="240" spans="1:7" hidden="1">
      <c r="A240" s="342"/>
      <c r="B240" s="343"/>
      <c r="C240" s="344"/>
      <c r="D240" s="345"/>
      <c r="E240" s="330"/>
    </row>
    <row r="241" spans="1:6" hidden="1">
      <c r="A241" s="335" t="s">
        <v>64</v>
      </c>
      <c r="B241" s="336" t="s">
        <v>72</v>
      </c>
      <c r="C241" s="347" t="s">
        <v>336</v>
      </c>
      <c r="D241" s="329">
        <f>+D242</f>
        <v>0</v>
      </c>
      <c r="E241" s="330"/>
    </row>
    <row r="242" spans="1:6" hidden="1">
      <c r="A242" s="342" t="s">
        <v>64</v>
      </c>
      <c r="B242" s="343" t="s">
        <v>74</v>
      </c>
      <c r="C242" s="341" t="s">
        <v>75</v>
      </c>
      <c r="D242" s="345">
        <v>0</v>
      </c>
      <c r="E242" s="330"/>
      <c r="F242" s="336"/>
    </row>
    <row r="243" spans="1:6" hidden="1">
      <c r="A243" s="342"/>
      <c r="B243" s="343"/>
      <c r="C243" s="341"/>
      <c r="D243" s="345"/>
      <c r="E243" s="330"/>
      <c r="F243" s="336"/>
    </row>
    <row r="244" spans="1:6" hidden="1">
      <c r="A244" s="335" t="s">
        <v>64</v>
      </c>
      <c r="B244" s="336" t="s">
        <v>251</v>
      </c>
      <c r="C244" s="347" t="s">
        <v>103</v>
      </c>
      <c r="D244" s="329">
        <f>+D245</f>
        <v>0</v>
      </c>
      <c r="E244" s="330"/>
      <c r="F244" s="336"/>
    </row>
    <row r="245" spans="1:6" hidden="1">
      <c r="A245" s="342" t="s">
        <v>64</v>
      </c>
      <c r="B245" s="343" t="s">
        <v>110</v>
      </c>
      <c r="C245" s="341" t="s">
        <v>111</v>
      </c>
      <c r="D245" s="345">
        <v>0</v>
      </c>
      <c r="E245" s="330"/>
      <c r="F245" s="336"/>
    </row>
    <row r="246" spans="1:6" hidden="1">
      <c r="A246" s="342"/>
      <c r="B246" s="343"/>
      <c r="C246" s="341"/>
      <c r="D246" s="345"/>
      <c r="E246" s="330"/>
      <c r="F246" s="336"/>
    </row>
    <row r="247" spans="1:6" hidden="1">
      <c r="A247" s="342"/>
      <c r="B247" s="343"/>
      <c r="C247" s="341"/>
      <c r="D247" s="345"/>
      <c r="E247" s="330"/>
      <c r="F247" s="336"/>
    </row>
    <row r="248" spans="1:6" hidden="1">
      <c r="A248" s="351" t="s">
        <v>64</v>
      </c>
      <c r="B248" s="351">
        <v>2</v>
      </c>
      <c r="C248" s="352" t="s">
        <v>122</v>
      </c>
      <c r="D248" s="358"/>
      <c r="E248" s="358">
        <f>+D250+D257+D261+D254</f>
        <v>0</v>
      </c>
      <c r="F248" s="336"/>
    </row>
    <row r="249" spans="1:6" hidden="1">
      <c r="A249" s="68"/>
      <c r="B249" s="356"/>
      <c r="C249" s="68"/>
      <c r="D249" s="69"/>
      <c r="E249" s="69"/>
      <c r="F249" s="336"/>
    </row>
    <row r="250" spans="1:6" hidden="1">
      <c r="A250" s="336" t="s">
        <v>64</v>
      </c>
      <c r="B250" s="336">
        <v>2.0099999999999998</v>
      </c>
      <c r="C250" s="337" t="s">
        <v>124</v>
      </c>
      <c r="D250" s="359">
        <f>+D251+D252</f>
        <v>0</v>
      </c>
      <c r="E250" s="69"/>
      <c r="F250" s="336"/>
    </row>
    <row r="251" spans="1:6" hidden="1">
      <c r="A251" s="356" t="s">
        <v>64</v>
      </c>
      <c r="B251" s="356" t="s">
        <v>125</v>
      </c>
      <c r="C251" s="68" t="s">
        <v>126</v>
      </c>
      <c r="D251" s="69">
        <v>0</v>
      </c>
      <c r="E251" s="69"/>
      <c r="F251" s="336"/>
    </row>
    <row r="252" spans="1:6" hidden="1">
      <c r="A252" s="356" t="s">
        <v>64</v>
      </c>
      <c r="B252" s="356" t="s">
        <v>218</v>
      </c>
      <c r="C252" s="68" t="s">
        <v>219</v>
      </c>
      <c r="D252" s="69">
        <v>0</v>
      </c>
      <c r="E252" s="69"/>
      <c r="F252" s="336"/>
    </row>
    <row r="253" spans="1:6" hidden="1">
      <c r="A253" s="356"/>
      <c r="B253" s="356"/>
      <c r="C253" s="68"/>
      <c r="D253" s="69"/>
      <c r="E253" s="69"/>
      <c r="F253" s="336"/>
    </row>
    <row r="254" spans="1:6" ht="20.399999999999999" hidden="1">
      <c r="A254" s="336" t="s">
        <v>64</v>
      </c>
      <c r="B254" s="336">
        <v>2.0299999999999998</v>
      </c>
      <c r="C254" s="337" t="s">
        <v>132</v>
      </c>
      <c r="D254" s="359">
        <f>+D255</f>
        <v>0</v>
      </c>
      <c r="E254" s="69"/>
      <c r="F254" s="336"/>
    </row>
    <row r="255" spans="1:6" hidden="1">
      <c r="A255" s="356" t="s">
        <v>64</v>
      </c>
      <c r="B255" s="356" t="s">
        <v>133</v>
      </c>
      <c r="C255" s="68" t="s">
        <v>134</v>
      </c>
      <c r="D255" s="69">
        <v>0</v>
      </c>
      <c r="E255" s="69"/>
      <c r="F255" s="336"/>
    </row>
    <row r="256" spans="1:6" hidden="1">
      <c r="A256" s="356"/>
      <c r="B256" s="356"/>
      <c r="C256" s="68"/>
      <c r="D256" s="69"/>
      <c r="E256" s="69"/>
      <c r="F256" s="336"/>
    </row>
    <row r="257" spans="1:16380" hidden="1">
      <c r="A257" s="336" t="s">
        <v>64</v>
      </c>
      <c r="B257" s="336" t="s">
        <v>139</v>
      </c>
      <c r="C257" s="337" t="s">
        <v>140</v>
      </c>
      <c r="D257" s="359">
        <f>SUM(D258:D259)</f>
        <v>0</v>
      </c>
      <c r="E257" s="69"/>
      <c r="F257" s="336"/>
    </row>
    <row r="258" spans="1:16380" hidden="1">
      <c r="A258" s="356" t="s">
        <v>64</v>
      </c>
      <c r="B258" s="356" t="s">
        <v>141</v>
      </c>
      <c r="C258" s="68" t="s">
        <v>142</v>
      </c>
      <c r="D258" s="69">
        <v>0</v>
      </c>
      <c r="E258" s="69"/>
      <c r="F258" s="336"/>
    </row>
    <row r="259" spans="1:16380" ht="12" hidden="1" customHeight="1">
      <c r="A259" s="356" t="s">
        <v>64</v>
      </c>
      <c r="B259" s="356" t="s">
        <v>143</v>
      </c>
      <c r="C259" s="68" t="s">
        <v>144</v>
      </c>
      <c r="D259" s="69">
        <v>0</v>
      </c>
      <c r="E259" s="69"/>
      <c r="F259" s="336"/>
    </row>
    <row r="260" spans="1:16380" ht="12" hidden="1" customHeight="1">
      <c r="A260" s="356"/>
      <c r="B260" s="356"/>
      <c r="C260" s="68"/>
      <c r="D260" s="69"/>
      <c r="E260" s="69"/>
      <c r="F260" s="336"/>
    </row>
    <row r="261" spans="1:16380" ht="12" hidden="1" customHeight="1">
      <c r="A261" s="336" t="s">
        <v>64</v>
      </c>
      <c r="B261" s="336">
        <v>2.99</v>
      </c>
      <c r="C261" s="337" t="s">
        <v>209</v>
      </c>
      <c r="D261" s="359">
        <f>+D262</f>
        <v>0</v>
      </c>
      <c r="E261" s="69"/>
      <c r="F261" s="336"/>
    </row>
    <row r="262" spans="1:16380" hidden="1">
      <c r="A262" s="342" t="s">
        <v>64</v>
      </c>
      <c r="B262" s="343" t="s">
        <v>151</v>
      </c>
      <c r="C262" s="341" t="s">
        <v>152</v>
      </c>
      <c r="D262" s="345">
        <v>0</v>
      </c>
      <c r="E262" s="330"/>
      <c r="F262" s="336"/>
    </row>
    <row r="263" spans="1:16380" hidden="1">
      <c r="A263" s="342"/>
      <c r="B263" s="343"/>
      <c r="C263" s="341"/>
      <c r="D263" s="345"/>
      <c r="E263" s="330"/>
      <c r="F263" s="336"/>
    </row>
    <row r="264" spans="1:16380" hidden="1">
      <c r="A264" s="346">
        <v>2</v>
      </c>
      <c r="B264" s="321">
        <v>5</v>
      </c>
      <c r="C264" s="322" t="s">
        <v>157</v>
      </c>
      <c r="D264" s="371"/>
      <c r="E264" s="324">
        <f>+D266+D269</f>
        <v>0</v>
      </c>
      <c r="F264" s="336"/>
    </row>
    <row r="265" spans="1:16380" ht="12" hidden="1">
      <c r="B265" s="316"/>
      <c r="C265" s="370"/>
      <c r="D265" s="371"/>
      <c r="E265" s="372"/>
      <c r="F265" s="336"/>
    </row>
    <row r="266" spans="1:16380" ht="12" hidden="1">
      <c r="A266" s="335" t="s">
        <v>158</v>
      </c>
      <c r="B266" s="327" t="s">
        <v>159</v>
      </c>
      <c r="C266" s="337" t="s">
        <v>160</v>
      </c>
      <c r="D266" s="338">
        <f>+D267</f>
        <v>0</v>
      </c>
      <c r="E266" s="372"/>
      <c r="F266" s="336"/>
    </row>
    <row r="267" spans="1:16380" ht="12" hidden="1">
      <c r="A267" s="342" t="s">
        <v>158</v>
      </c>
      <c r="B267" s="312" t="s">
        <v>161</v>
      </c>
      <c r="C267" s="341" t="s">
        <v>162</v>
      </c>
      <c r="D267" s="314">
        <v>0</v>
      </c>
      <c r="E267" s="372"/>
      <c r="F267" s="336"/>
    </row>
    <row r="268" spans="1:16380" ht="12" hidden="1">
      <c r="A268" s="342"/>
      <c r="C268" s="341"/>
      <c r="E268" s="372"/>
      <c r="F268" s="336"/>
    </row>
    <row r="269" spans="1:16380" hidden="1">
      <c r="A269" s="335"/>
      <c r="B269" s="327" t="s">
        <v>171</v>
      </c>
      <c r="C269" s="337" t="s">
        <v>172</v>
      </c>
      <c r="D269" s="338">
        <f>+D270</f>
        <v>0</v>
      </c>
      <c r="E269" s="335"/>
      <c r="F269" s="327"/>
      <c r="G269" s="385"/>
      <c r="H269" s="338"/>
      <c r="I269" s="335"/>
      <c r="J269" s="327"/>
      <c r="K269" s="337"/>
      <c r="L269" s="338"/>
      <c r="M269" s="757"/>
      <c r="N269" s="327"/>
      <c r="O269" s="337"/>
      <c r="P269" s="338"/>
      <c r="Q269" s="335"/>
      <c r="R269" s="327"/>
      <c r="S269" s="337"/>
      <c r="T269" s="338"/>
      <c r="U269" s="335"/>
      <c r="V269" s="327"/>
      <c r="W269" s="337"/>
      <c r="X269" s="338"/>
      <c r="Y269" s="335"/>
      <c r="Z269" s="327"/>
      <c r="AA269" s="337"/>
      <c r="AB269" s="338"/>
      <c r="AC269" s="335"/>
      <c r="AD269" s="327"/>
      <c r="AE269" s="337"/>
      <c r="AF269" s="338"/>
      <c r="AG269" s="335"/>
      <c r="AH269" s="327"/>
      <c r="AI269" s="337"/>
      <c r="AJ269" s="338"/>
      <c r="AK269" s="335"/>
      <c r="AL269" s="327"/>
      <c r="AM269" s="337"/>
      <c r="AN269" s="338"/>
      <c r="AO269" s="335"/>
      <c r="AP269" s="327"/>
      <c r="AQ269" s="337"/>
      <c r="AR269" s="338"/>
      <c r="AS269" s="335"/>
      <c r="AT269" s="327"/>
      <c r="AU269" s="337"/>
      <c r="AV269" s="338"/>
      <c r="AW269" s="335"/>
      <c r="AX269" s="327"/>
      <c r="AY269" s="337"/>
      <c r="AZ269" s="338"/>
      <c r="BA269" s="335"/>
      <c r="BB269" s="327"/>
      <c r="BC269" s="337"/>
      <c r="BD269" s="338"/>
      <c r="BE269" s="335"/>
      <c r="BF269" s="327"/>
      <c r="BG269" s="337"/>
      <c r="BH269" s="338"/>
      <c r="BI269" s="335"/>
      <c r="BJ269" s="327"/>
      <c r="BK269" s="337"/>
      <c r="BL269" s="338"/>
      <c r="BM269" s="335"/>
      <c r="BN269" s="327"/>
      <c r="BO269" s="337"/>
      <c r="BP269" s="338"/>
      <c r="BQ269" s="335"/>
      <c r="BR269" s="327"/>
      <c r="BS269" s="337"/>
      <c r="BT269" s="338"/>
      <c r="BU269" s="335"/>
      <c r="BV269" s="327"/>
      <c r="BW269" s="337"/>
      <c r="BX269" s="338"/>
      <c r="BY269" s="335"/>
      <c r="BZ269" s="327"/>
      <c r="CA269" s="337"/>
      <c r="CB269" s="338"/>
      <c r="CC269" s="335"/>
      <c r="CD269" s="327"/>
      <c r="CE269" s="337"/>
      <c r="CF269" s="338"/>
      <c r="CG269" s="335"/>
      <c r="CH269" s="327"/>
      <c r="CI269" s="337"/>
      <c r="CJ269" s="338"/>
      <c r="CK269" s="335"/>
      <c r="CL269" s="327"/>
      <c r="CM269" s="337"/>
      <c r="CN269" s="338"/>
      <c r="CO269" s="335"/>
      <c r="CP269" s="327"/>
      <c r="CQ269" s="337"/>
      <c r="CR269" s="338"/>
      <c r="CS269" s="335"/>
      <c r="CT269" s="327"/>
      <c r="CU269" s="337"/>
      <c r="CV269" s="338"/>
      <c r="CW269" s="335"/>
      <c r="CX269" s="327"/>
      <c r="CY269" s="337"/>
      <c r="CZ269" s="338"/>
      <c r="DA269" s="335"/>
      <c r="DB269" s="327"/>
      <c r="DC269" s="337"/>
      <c r="DD269" s="338"/>
      <c r="DE269" s="335"/>
      <c r="DF269" s="327"/>
      <c r="DG269" s="337"/>
      <c r="DH269" s="338"/>
      <c r="DI269" s="335"/>
      <c r="DJ269" s="327"/>
      <c r="DK269" s="337"/>
      <c r="DL269" s="338"/>
      <c r="DM269" s="335"/>
      <c r="DN269" s="327"/>
      <c r="DO269" s="337"/>
      <c r="DP269" s="338"/>
      <c r="DQ269" s="335"/>
      <c r="DR269" s="327"/>
      <c r="DS269" s="337"/>
      <c r="DT269" s="338"/>
      <c r="DU269" s="335"/>
      <c r="DV269" s="327"/>
      <c r="DW269" s="337"/>
      <c r="DX269" s="338"/>
      <c r="DY269" s="335"/>
      <c r="DZ269" s="327"/>
      <c r="EA269" s="337"/>
      <c r="EB269" s="338"/>
      <c r="EC269" s="335"/>
      <c r="ED269" s="327"/>
      <c r="EE269" s="337"/>
      <c r="EF269" s="338"/>
      <c r="EG269" s="335"/>
      <c r="EH269" s="327"/>
      <c r="EI269" s="337"/>
      <c r="EJ269" s="338"/>
      <c r="EK269" s="335"/>
      <c r="EL269" s="327"/>
      <c r="EM269" s="337"/>
      <c r="EN269" s="338"/>
      <c r="EO269" s="335"/>
      <c r="EP269" s="327"/>
      <c r="EQ269" s="337"/>
      <c r="ER269" s="338"/>
      <c r="ES269" s="335"/>
      <c r="ET269" s="327"/>
      <c r="EU269" s="337"/>
      <c r="EV269" s="338"/>
      <c r="EW269" s="335"/>
      <c r="EX269" s="327"/>
      <c r="EY269" s="337"/>
      <c r="EZ269" s="338"/>
      <c r="FA269" s="335"/>
      <c r="FB269" s="327"/>
      <c r="FC269" s="337"/>
      <c r="FD269" s="338"/>
      <c r="FE269" s="335"/>
      <c r="FF269" s="327"/>
      <c r="FG269" s="337"/>
      <c r="FH269" s="338"/>
      <c r="FI269" s="335"/>
      <c r="FJ269" s="327"/>
      <c r="FK269" s="337"/>
      <c r="FL269" s="338"/>
      <c r="FM269" s="335"/>
      <c r="FN269" s="327"/>
      <c r="FO269" s="337"/>
      <c r="FP269" s="338"/>
      <c r="FQ269" s="335"/>
      <c r="FR269" s="327"/>
      <c r="FS269" s="337"/>
      <c r="FT269" s="338"/>
      <c r="FU269" s="335"/>
      <c r="FV269" s="327"/>
      <c r="FW269" s="337"/>
      <c r="FX269" s="338"/>
      <c r="FY269" s="335"/>
      <c r="FZ269" s="327"/>
      <c r="GA269" s="337"/>
      <c r="GB269" s="338"/>
      <c r="GC269" s="335"/>
      <c r="GD269" s="327"/>
      <c r="GE269" s="337"/>
      <c r="GF269" s="338"/>
      <c r="GG269" s="335"/>
      <c r="GH269" s="327"/>
      <c r="GI269" s="337"/>
      <c r="GJ269" s="338"/>
      <c r="GK269" s="335"/>
      <c r="GL269" s="327"/>
      <c r="GM269" s="337"/>
      <c r="GN269" s="338"/>
      <c r="GO269" s="335"/>
      <c r="GP269" s="327"/>
      <c r="GQ269" s="337"/>
      <c r="GR269" s="338"/>
      <c r="GS269" s="335"/>
      <c r="GT269" s="327"/>
      <c r="GU269" s="337"/>
      <c r="GV269" s="338"/>
      <c r="GW269" s="335"/>
      <c r="GX269" s="327"/>
      <c r="GY269" s="337"/>
      <c r="GZ269" s="338"/>
      <c r="HA269" s="335"/>
      <c r="HB269" s="327"/>
      <c r="HC269" s="337"/>
      <c r="HD269" s="338"/>
      <c r="HE269" s="335"/>
      <c r="HF269" s="327"/>
      <c r="HG269" s="337"/>
      <c r="HH269" s="338"/>
      <c r="HI269" s="335"/>
      <c r="HJ269" s="327"/>
      <c r="HK269" s="337"/>
      <c r="HL269" s="338"/>
      <c r="HM269" s="335"/>
      <c r="HN269" s="327"/>
      <c r="HO269" s="337"/>
      <c r="HP269" s="338"/>
      <c r="HQ269" s="335"/>
      <c r="HR269" s="327"/>
      <c r="HS269" s="337"/>
      <c r="HT269" s="338"/>
      <c r="HU269" s="335"/>
      <c r="HV269" s="327"/>
      <c r="HW269" s="337"/>
      <c r="HX269" s="338"/>
      <c r="HY269" s="335"/>
      <c r="HZ269" s="327"/>
      <c r="IA269" s="337"/>
      <c r="IB269" s="338"/>
      <c r="IC269" s="335"/>
      <c r="ID269" s="327"/>
      <c r="IE269" s="337"/>
      <c r="IF269" s="338"/>
      <c r="IG269" s="335"/>
      <c r="IH269" s="327"/>
      <c r="II269" s="337"/>
      <c r="IJ269" s="338"/>
      <c r="IK269" s="335"/>
      <c r="IL269" s="327"/>
      <c r="IM269" s="337"/>
      <c r="IN269" s="338"/>
      <c r="IO269" s="335"/>
      <c r="IP269" s="327"/>
      <c r="IQ269" s="337"/>
      <c r="IR269" s="338"/>
      <c r="IS269" s="335"/>
      <c r="IT269" s="327"/>
      <c r="IU269" s="337"/>
      <c r="IV269" s="338"/>
      <c r="IW269" s="335"/>
      <c r="IX269" s="327"/>
      <c r="IY269" s="337"/>
      <c r="IZ269" s="338"/>
      <c r="JA269" s="335"/>
      <c r="JB269" s="327"/>
      <c r="JC269" s="337"/>
      <c r="JD269" s="338"/>
      <c r="JE269" s="335"/>
      <c r="JF269" s="327"/>
      <c r="JG269" s="337"/>
      <c r="JH269" s="338"/>
      <c r="JI269" s="335"/>
      <c r="JJ269" s="327"/>
      <c r="JK269" s="337"/>
      <c r="JL269" s="338"/>
      <c r="JM269" s="335"/>
      <c r="JN269" s="327"/>
      <c r="JO269" s="337"/>
      <c r="JP269" s="338"/>
      <c r="JQ269" s="335"/>
      <c r="JR269" s="327"/>
      <c r="JS269" s="337"/>
      <c r="JT269" s="338"/>
      <c r="JU269" s="335"/>
      <c r="JV269" s="327"/>
      <c r="JW269" s="337"/>
      <c r="JX269" s="338"/>
      <c r="JY269" s="335"/>
      <c r="JZ269" s="327"/>
      <c r="KA269" s="337"/>
      <c r="KB269" s="338"/>
      <c r="KC269" s="335"/>
      <c r="KD269" s="327"/>
      <c r="KE269" s="337"/>
      <c r="KF269" s="338"/>
      <c r="KG269" s="335"/>
      <c r="KH269" s="327"/>
      <c r="KI269" s="337"/>
      <c r="KJ269" s="338"/>
      <c r="KK269" s="335"/>
      <c r="KL269" s="327"/>
      <c r="KM269" s="337"/>
      <c r="KN269" s="338"/>
      <c r="KO269" s="335"/>
      <c r="KP269" s="327"/>
      <c r="KQ269" s="337"/>
      <c r="KR269" s="338"/>
      <c r="KS269" s="335"/>
      <c r="KT269" s="327"/>
      <c r="KU269" s="337"/>
      <c r="KV269" s="338"/>
      <c r="KW269" s="335"/>
      <c r="KX269" s="327"/>
      <c r="KY269" s="337"/>
      <c r="KZ269" s="338"/>
      <c r="LA269" s="335"/>
      <c r="LB269" s="327"/>
      <c r="LC269" s="337"/>
      <c r="LD269" s="338"/>
      <c r="LE269" s="335"/>
      <c r="LF269" s="327"/>
      <c r="LG269" s="337"/>
      <c r="LH269" s="338"/>
      <c r="LI269" s="335"/>
      <c r="LJ269" s="327"/>
      <c r="LK269" s="337"/>
      <c r="LL269" s="338"/>
      <c r="LM269" s="335"/>
      <c r="LN269" s="327"/>
      <c r="LO269" s="337"/>
      <c r="LP269" s="338"/>
      <c r="LQ269" s="335"/>
      <c r="LR269" s="327"/>
      <c r="LS269" s="337"/>
      <c r="LT269" s="338"/>
      <c r="LU269" s="335"/>
      <c r="LV269" s="327"/>
      <c r="LW269" s="337"/>
      <c r="LX269" s="338"/>
      <c r="LY269" s="335"/>
      <c r="LZ269" s="327"/>
      <c r="MA269" s="337"/>
      <c r="MB269" s="338"/>
      <c r="MC269" s="335"/>
      <c r="MD269" s="327"/>
      <c r="ME269" s="337"/>
      <c r="MF269" s="338"/>
      <c r="MG269" s="335"/>
      <c r="MH269" s="327"/>
      <c r="MI269" s="337"/>
      <c r="MJ269" s="338"/>
      <c r="MK269" s="335"/>
      <c r="ML269" s="327"/>
      <c r="MM269" s="337"/>
      <c r="MN269" s="338"/>
      <c r="MO269" s="335"/>
      <c r="MP269" s="327"/>
      <c r="MQ269" s="337"/>
      <c r="MR269" s="338"/>
      <c r="MS269" s="335"/>
      <c r="MT269" s="327"/>
      <c r="MU269" s="337"/>
      <c r="MV269" s="338"/>
      <c r="MW269" s="335"/>
      <c r="MX269" s="327"/>
      <c r="MY269" s="337"/>
      <c r="MZ269" s="338"/>
      <c r="NA269" s="335"/>
      <c r="NB269" s="327"/>
      <c r="NC269" s="337"/>
      <c r="ND269" s="338"/>
      <c r="NE269" s="335"/>
      <c r="NF269" s="327"/>
      <c r="NG269" s="337"/>
      <c r="NH269" s="338"/>
      <c r="NI269" s="335"/>
      <c r="NJ269" s="327"/>
      <c r="NK269" s="337"/>
      <c r="NL269" s="338"/>
      <c r="NM269" s="335"/>
      <c r="NN269" s="327"/>
      <c r="NO269" s="337"/>
      <c r="NP269" s="338"/>
      <c r="NQ269" s="335"/>
      <c r="NR269" s="327"/>
      <c r="NS269" s="337"/>
      <c r="NT269" s="338"/>
      <c r="NU269" s="335"/>
      <c r="NV269" s="327"/>
      <c r="NW269" s="337"/>
      <c r="NX269" s="338"/>
      <c r="NY269" s="335"/>
      <c r="NZ269" s="327"/>
      <c r="OA269" s="337"/>
      <c r="OB269" s="338"/>
      <c r="OC269" s="335"/>
      <c r="OD269" s="327"/>
      <c r="OE269" s="337"/>
      <c r="OF269" s="338"/>
      <c r="OG269" s="335"/>
      <c r="OH269" s="327"/>
      <c r="OI269" s="337"/>
      <c r="OJ269" s="338"/>
      <c r="OK269" s="335"/>
      <c r="OL269" s="327"/>
      <c r="OM269" s="337"/>
      <c r="ON269" s="338"/>
      <c r="OO269" s="335"/>
      <c r="OP269" s="327"/>
      <c r="OQ269" s="337"/>
      <c r="OR269" s="338"/>
      <c r="OS269" s="335"/>
      <c r="OT269" s="327"/>
      <c r="OU269" s="337"/>
      <c r="OV269" s="338"/>
      <c r="OW269" s="335"/>
      <c r="OX269" s="327"/>
      <c r="OY269" s="337"/>
      <c r="OZ269" s="338"/>
      <c r="PA269" s="335"/>
      <c r="PB269" s="327"/>
      <c r="PC269" s="337"/>
      <c r="PD269" s="338"/>
      <c r="PE269" s="335"/>
      <c r="PF269" s="327"/>
      <c r="PG269" s="337"/>
      <c r="PH269" s="338"/>
      <c r="PI269" s="335"/>
      <c r="PJ269" s="327"/>
      <c r="PK269" s="337"/>
      <c r="PL269" s="338"/>
      <c r="PM269" s="335"/>
      <c r="PN269" s="327"/>
      <c r="PO269" s="337"/>
      <c r="PP269" s="338"/>
      <c r="PQ269" s="335"/>
      <c r="PR269" s="327"/>
      <c r="PS269" s="337"/>
      <c r="PT269" s="338"/>
      <c r="PU269" s="335"/>
      <c r="PV269" s="327"/>
      <c r="PW269" s="337"/>
      <c r="PX269" s="338"/>
      <c r="PY269" s="335"/>
      <c r="PZ269" s="327"/>
      <c r="QA269" s="337"/>
      <c r="QB269" s="338"/>
      <c r="QC269" s="335"/>
      <c r="QD269" s="327"/>
      <c r="QE269" s="337"/>
      <c r="QF269" s="338"/>
      <c r="QG269" s="335"/>
      <c r="QH269" s="327"/>
      <c r="QI269" s="337"/>
      <c r="QJ269" s="338"/>
      <c r="QK269" s="335"/>
      <c r="QL269" s="327"/>
      <c r="QM269" s="337"/>
      <c r="QN269" s="338"/>
      <c r="QO269" s="335"/>
      <c r="QP269" s="327"/>
      <c r="QQ269" s="337"/>
      <c r="QR269" s="338"/>
      <c r="QS269" s="335"/>
      <c r="QT269" s="327"/>
      <c r="QU269" s="337"/>
      <c r="QV269" s="338"/>
      <c r="QW269" s="335"/>
      <c r="QX269" s="327"/>
      <c r="QY269" s="337"/>
      <c r="QZ269" s="338"/>
      <c r="RA269" s="335"/>
      <c r="RB269" s="327"/>
      <c r="RC269" s="337"/>
      <c r="RD269" s="338"/>
      <c r="RE269" s="335"/>
      <c r="RF269" s="327"/>
      <c r="RG269" s="337"/>
      <c r="RH269" s="338"/>
      <c r="RI269" s="335"/>
      <c r="RJ269" s="327"/>
      <c r="RK269" s="337"/>
      <c r="RL269" s="338"/>
      <c r="RM269" s="335"/>
      <c r="RN269" s="327"/>
      <c r="RO269" s="337"/>
      <c r="RP269" s="338"/>
      <c r="RQ269" s="335"/>
      <c r="RR269" s="327"/>
      <c r="RS269" s="337"/>
      <c r="RT269" s="338"/>
      <c r="RU269" s="335"/>
      <c r="RV269" s="327"/>
      <c r="RW269" s="337"/>
      <c r="RX269" s="338"/>
      <c r="RY269" s="335"/>
      <c r="RZ269" s="327"/>
      <c r="SA269" s="337"/>
      <c r="SB269" s="338"/>
      <c r="SC269" s="335"/>
      <c r="SD269" s="327"/>
      <c r="SE269" s="337"/>
      <c r="SF269" s="338"/>
      <c r="SG269" s="335"/>
      <c r="SH269" s="327"/>
      <c r="SI269" s="337"/>
      <c r="SJ269" s="338"/>
      <c r="SK269" s="335"/>
      <c r="SL269" s="327"/>
      <c r="SM269" s="337"/>
      <c r="SN269" s="338"/>
      <c r="SO269" s="335"/>
      <c r="SP269" s="327"/>
      <c r="SQ269" s="337"/>
      <c r="SR269" s="338"/>
      <c r="SS269" s="335"/>
      <c r="ST269" s="327"/>
      <c r="SU269" s="337"/>
      <c r="SV269" s="338"/>
      <c r="SW269" s="335"/>
      <c r="SX269" s="327"/>
      <c r="SY269" s="337"/>
      <c r="SZ269" s="338"/>
      <c r="TA269" s="335"/>
      <c r="TB269" s="327"/>
      <c r="TC269" s="337"/>
      <c r="TD269" s="338"/>
      <c r="TE269" s="335"/>
      <c r="TF269" s="327"/>
      <c r="TG269" s="337"/>
      <c r="TH269" s="338"/>
      <c r="TI269" s="335"/>
      <c r="TJ269" s="327"/>
      <c r="TK269" s="337"/>
      <c r="TL269" s="338"/>
      <c r="TM269" s="335"/>
      <c r="TN269" s="327"/>
      <c r="TO269" s="337"/>
      <c r="TP269" s="338"/>
      <c r="TQ269" s="335"/>
      <c r="TR269" s="327"/>
      <c r="TS269" s="337"/>
      <c r="TT269" s="338"/>
      <c r="TU269" s="335"/>
      <c r="TV269" s="327"/>
      <c r="TW269" s="337"/>
      <c r="TX269" s="338"/>
      <c r="TY269" s="335"/>
      <c r="TZ269" s="327"/>
      <c r="UA269" s="337"/>
      <c r="UB269" s="338"/>
      <c r="UC269" s="335"/>
      <c r="UD269" s="327"/>
      <c r="UE269" s="337"/>
      <c r="UF269" s="338"/>
      <c r="UG269" s="335"/>
      <c r="UH269" s="327"/>
      <c r="UI269" s="337"/>
      <c r="UJ269" s="338"/>
      <c r="UK269" s="335"/>
      <c r="UL269" s="327"/>
      <c r="UM269" s="337"/>
      <c r="UN269" s="338"/>
      <c r="UO269" s="335"/>
      <c r="UP269" s="327"/>
      <c r="UQ269" s="337"/>
      <c r="UR269" s="338"/>
      <c r="US269" s="335"/>
      <c r="UT269" s="327"/>
      <c r="UU269" s="337"/>
      <c r="UV269" s="338"/>
      <c r="UW269" s="335"/>
      <c r="UX269" s="327"/>
      <c r="UY269" s="337"/>
      <c r="UZ269" s="338"/>
      <c r="VA269" s="335"/>
      <c r="VB269" s="327"/>
      <c r="VC269" s="337"/>
      <c r="VD269" s="338"/>
      <c r="VE269" s="335"/>
      <c r="VF269" s="327"/>
      <c r="VG269" s="337"/>
      <c r="VH269" s="338"/>
      <c r="VI269" s="335"/>
      <c r="VJ269" s="327"/>
      <c r="VK269" s="337"/>
      <c r="VL269" s="338"/>
      <c r="VM269" s="335"/>
      <c r="VN269" s="327"/>
      <c r="VO269" s="337"/>
      <c r="VP269" s="338"/>
      <c r="VQ269" s="335"/>
      <c r="VR269" s="327"/>
      <c r="VS269" s="337"/>
      <c r="VT269" s="338"/>
      <c r="VU269" s="335"/>
      <c r="VV269" s="327"/>
      <c r="VW269" s="337"/>
      <c r="VX269" s="338"/>
      <c r="VY269" s="335"/>
      <c r="VZ269" s="327"/>
      <c r="WA269" s="337"/>
      <c r="WB269" s="338"/>
      <c r="WC269" s="335"/>
      <c r="WD269" s="327"/>
      <c r="WE269" s="337"/>
      <c r="WF269" s="338"/>
      <c r="WG269" s="335"/>
      <c r="WH269" s="327"/>
      <c r="WI269" s="337"/>
      <c r="WJ269" s="338"/>
      <c r="WK269" s="335"/>
      <c r="WL269" s="327"/>
      <c r="WM269" s="337"/>
      <c r="WN269" s="338"/>
      <c r="WO269" s="335"/>
      <c r="WP269" s="327"/>
      <c r="WQ269" s="337"/>
      <c r="WR269" s="338"/>
      <c r="WS269" s="335"/>
      <c r="WT269" s="327"/>
      <c r="WU269" s="337"/>
      <c r="WV269" s="338"/>
      <c r="WW269" s="335"/>
      <c r="WX269" s="327"/>
      <c r="WY269" s="337"/>
      <c r="WZ269" s="338"/>
      <c r="XA269" s="335"/>
      <c r="XB269" s="327"/>
      <c r="XC269" s="337"/>
      <c r="XD269" s="338"/>
      <c r="XE269" s="335"/>
      <c r="XF269" s="327"/>
      <c r="XG269" s="337"/>
      <c r="XH269" s="338"/>
      <c r="XI269" s="335"/>
      <c r="XJ269" s="327"/>
      <c r="XK269" s="337"/>
      <c r="XL269" s="338"/>
      <c r="XM269" s="335"/>
      <c r="XN269" s="327"/>
      <c r="XO269" s="337"/>
      <c r="XP269" s="338"/>
      <c r="XQ269" s="335"/>
      <c r="XR269" s="327"/>
      <c r="XS269" s="337"/>
      <c r="XT269" s="338"/>
      <c r="XU269" s="335"/>
      <c r="XV269" s="327"/>
      <c r="XW269" s="337"/>
      <c r="XX269" s="338"/>
      <c r="XY269" s="335"/>
      <c r="XZ269" s="327"/>
      <c r="YA269" s="337"/>
      <c r="YB269" s="338"/>
      <c r="YC269" s="335"/>
      <c r="YD269" s="327"/>
      <c r="YE269" s="337"/>
      <c r="YF269" s="338"/>
      <c r="YG269" s="335"/>
      <c r="YH269" s="327"/>
      <c r="YI269" s="337"/>
      <c r="YJ269" s="338"/>
      <c r="YK269" s="335"/>
      <c r="YL269" s="327"/>
      <c r="YM269" s="337"/>
      <c r="YN269" s="338"/>
      <c r="YO269" s="335"/>
      <c r="YP269" s="327"/>
      <c r="YQ269" s="337"/>
      <c r="YR269" s="338"/>
      <c r="YS269" s="335"/>
      <c r="YT269" s="327"/>
      <c r="YU269" s="337"/>
      <c r="YV269" s="338"/>
      <c r="YW269" s="335"/>
      <c r="YX269" s="327"/>
      <c r="YY269" s="337"/>
      <c r="YZ269" s="338"/>
      <c r="ZA269" s="335"/>
      <c r="ZB269" s="327"/>
      <c r="ZC269" s="337"/>
      <c r="ZD269" s="338"/>
      <c r="ZE269" s="335"/>
      <c r="ZF269" s="327"/>
      <c r="ZG269" s="337"/>
      <c r="ZH269" s="338"/>
      <c r="ZI269" s="335"/>
      <c r="ZJ269" s="327"/>
      <c r="ZK269" s="337"/>
      <c r="ZL269" s="338"/>
      <c r="ZM269" s="335"/>
      <c r="ZN269" s="327"/>
      <c r="ZO269" s="337"/>
      <c r="ZP269" s="338"/>
      <c r="ZQ269" s="335"/>
      <c r="ZR269" s="327"/>
      <c r="ZS269" s="337"/>
      <c r="ZT269" s="338"/>
      <c r="ZU269" s="335"/>
      <c r="ZV269" s="327"/>
      <c r="ZW269" s="337"/>
      <c r="ZX269" s="338"/>
      <c r="ZY269" s="335"/>
      <c r="ZZ269" s="327"/>
      <c r="AAA269" s="337"/>
      <c r="AAB269" s="338"/>
      <c r="AAC269" s="335"/>
      <c r="AAD269" s="327"/>
      <c r="AAE269" s="337"/>
      <c r="AAF269" s="338"/>
      <c r="AAG269" s="335"/>
      <c r="AAH269" s="327"/>
      <c r="AAI269" s="337"/>
      <c r="AAJ269" s="338"/>
      <c r="AAK269" s="335"/>
      <c r="AAL269" s="327"/>
      <c r="AAM269" s="337"/>
      <c r="AAN269" s="338"/>
      <c r="AAO269" s="335"/>
      <c r="AAP269" s="327"/>
      <c r="AAQ269" s="337"/>
      <c r="AAR269" s="338"/>
      <c r="AAS269" s="335"/>
      <c r="AAT269" s="327"/>
      <c r="AAU269" s="337"/>
      <c r="AAV269" s="338"/>
      <c r="AAW269" s="335"/>
      <c r="AAX269" s="327"/>
      <c r="AAY269" s="337"/>
      <c r="AAZ269" s="338"/>
      <c r="ABA269" s="335"/>
      <c r="ABB269" s="327"/>
      <c r="ABC269" s="337"/>
      <c r="ABD269" s="338"/>
      <c r="ABE269" s="335"/>
      <c r="ABF269" s="327"/>
      <c r="ABG269" s="337"/>
      <c r="ABH269" s="338"/>
      <c r="ABI269" s="335"/>
      <c r="ABJ269" s="327"/>
      <c r="ABK269" s="337"/>
      <c r="ABL269" s="338"/>
      <c r="ABM269" s="335"/>
      <c r="ABN269" s="327"/>
      <c r="ABO269" s="337"/>
      <c r="ABP269" s="338"/>
      <c r="ABQ269" s="335"/>
      <c r="ABR269" s="327"/>
      <c r="ABS269" s="337"/>
      <c r="ABT269" s="338"/>
      <c r="ABU269" s="335"/>
      <c r="ABV269" s="327"/>
      <c r="ABW269" s="337"/>
      <c r="ABX269" s="338"/>
      <c r="ABY269" s="335"/>
      <c r="ABZ269" s="327"/>
      <c r="ACA269" s="337"/>
      <c r="ACB269" s="338"/>
      <c r="ACC269" s="335"/>
      <c r="ACD269" s="327"/>
      <c r="ACE269" s="337"/>
      <c r="ACF269" s="338"/>
      <c r="ACG269" s="335"/>
      <c r="ACH269" s="327"/>
      <c r="ACI269" s="337"/>
      <c r="ACJ269" s="338"/>
      <c r="ACK269" s="335"/>
      <c r="ACL269" s="327"/>
      <c r="ACM269" s="337"/>
      <c r="ACN269" s="338"/>
      <c r="ACO269" s="335"/>
      <c r="ACP269" s="327"/>
      <c r="ACQ269" s="337"/>
      <c r="ACR269" s="338"/>
      <c r="ACS269" s="335"/>
      <c r="ACT269" s="327"/>
      <c r="ACU269" s="337"/>
      <c r="ACV269" s="338"/>
      <c r="ACW269" s="335"/>
      <c r="ACX269" s="327"/>
      <c r="ACY269" s="337"/>
      <c r="ACZ269" s="338"/>
      <c r="ADA269" s="335"/>
      <c r="ADB269" s="327"/>
      <c r="ADC269" s="337"/>
      <c r="ADD269" s="338"/>
      <c r="ADE269" s="335"/>
      <c r="ADF269" s="327"/>
      <c r="ADG269" s="337"/>
      <c r="ADH269" s="338"/>
      <c r="ADI269" s="335"/>
      <c r="ADJ269" s="327"/>
      <c r="ADK269" s="337"/>
      <c r="ADL269" s="338"/>
      <c r="ADM269" s="335"/>
      <c r="ADN269" s="327"/>
      <c r="ADO269" s="337"/>
      <c r="ADP269" s="338"/>
      <c r="ADQ269" s="335"/>
      <c r="ADR269" s="327"/>
      <c r="ADS269" s="337"/>
      <c r="ADT269" s="338"/>
      <c r="ADU269" s="335"/>
      <c r="ADV269" s="327"/>
      <c r="ADW269" s="337"/>
      <c r="ADX269" s="338"/>
      <c r="ADY269" s="335"/>
      <c r="ADZ269" s="327"/>
      <c r="AEA269" s="337"/>
      <c r="AEB269" s="338"/>
      <c r="AEC269" s="335"/>
      <c r="AED269" s="327"/>
      <c r="AEE269" s="337"/>
      <c r="AEF269" s="338"/>
      <c r="AEG269" s="335"/>
      <c r="AEH269" s="327"/>
      <c r="AEI269" s="337"/>
      <c r="AEJ269" s="338"/>
      <c r="AEK269" s="335"/>
      <c r="AEL269" s="327"/>
      <c r="AEM269" s="337"/>
      <c r="AEN269" s="338"/>
      <c r="AEO269" s="335"/>
      <c r="AEP269" s="327"/>
      <c r="AEQ269" s="337"/>
      <c r="AER269" s="338"/>
      <c r="AES269" s="335"/>
      <c r="AET269" s="327"/>
      <c r="AEU269" s="337"/>
      <c r="AEV269" s="338"/>
      <c r="AEW269" s="335"/>
      <c r="AEX269" s="327"/>
      <c r="AEY269" s="337"/>
      <c r="AEZ269" s="338"/>
      <c r="AFA269" s="335"/>
      <c r="AFB269" s="327"/>
      <c r="AFC269" s="337"/>
      <c r="AFD269" s="338"/>
      <c r="AFE269" s="335"/>
      <c r="AFF269" s="327"/>
      <c r="AFG269" s="337"/>
      <c r="AFH269" s="338"/>
      <c r="AFI269" s="335"/>
      <c r="AFJ269" s="327"/>
      <c r="AFK269" s="337"/>
      <c r="AFL269" s="338"/>
      <c r="AFM269" s="335"/>
      <c r="AFN269" s="327"/>
      <c r="AFO269" s="337"/>
      <c r="AFP269" s="338"/>
      <c r="AFQ269" s="335"/>
      <c r="AFR269" s="327"/>
      <c r="AFS269" s="337"/>
      <c r="AFT269" s="338"/>
      <c r="AFU269" s="335"/>
      <c r="AFV269" s="327"/>
      <c r="AFW269" s="337"/>
      <c r="AFX269" s="338"/>
      <c r="AFY269" s="335"/>
      <c r="AFZ269" s="327"/>
      <c r="AGA269" s="337"/>
      <c r="AGB269" s="338"/>
      <c r="AGC269" s="335"/>
      <c r="AGD269" s="327"/>
      <c r="AGE269" s="337"/>
      <c r="AGF269" s="338"/>
      <c r="AGG269" s="335"/>
      <c r="AGH269" s="327"/>
      <c r="AGI269" s="337"/>
      <c r="AGJ269" s="338"/>
      <c r="AGK269" s="335"/>
      <c r="AGL269" s="327"/>
      <c r="AGM269" s="337"/>
      <c r="AGN269" s="338"/>
      <c r="AGO269" s="335"/>
      <c r="AGP269" s="327"/>
      <c r="AGQ269" s="337"/>
      <c r="AGR269" s="338"/>
      <c r="AGS269" s="335"/>
      <c r="AGT269" s="327"/>
      <c r="AGU269" s="337"/>
      <c r="AGV269" s="338"/>
      <c r="AGW269" s="335"/>
      <c r="AGX269" s="327"/>
      <c r="AGY269" s="337"/>
      <c r="AGZ269" s="338"/>
      <c r="AHA269" s="335"/>
      <c r="AHB269" s="327"/>
      <c r="AHC269" s="337"/>
      <c r="AHD269" s="338"/>
      <c r="AHE269" s="335"/>
      <c r="AHF269" s="327"/>
      <c r="AHG269" s="337"/>
      <c r="AHH269" s="338"/>
      <c r="AHI269" s="335"/>
      <c r="AHJ269" s="327"/>
      <c r="AHK269" s="337"/>
      <c r="AHL269" s="338"/>
      <c r="AHM269" s="335"/>
      <c r="AHN269" s="327"/>
      <c r="AHO269" s="337"/>
      <c r="AHP269" s="338"/>
      <c r="AHQ269" s="335"/>
      <c r="AHR269" s="327"/>
      <c r="AHS269" s="337"/>
      <c r="AHT269" s="338"/>
      <c r="AHU269" s="335"/>
      <c r="AHV269" s="327"/>
      <c r="AHW269" s="337"/>
      <c r="AHX269" s="338"/>
      <c r="AHY269" s="335"/>
      <c r="AHZ269" s="327"/>
      <c r="AIA269" s="337"/>
      <c r="AIB269" s="338"/>
      <c r="AIC269" s="335"/>
      <c r="AID269" s="327"/>
      <c r="AIE269" s="337"/>
      <c r="AIF269" s="338"/>
      <c r="AIG269" s="335"/>
      <c r="AIH269" s="327"/>
      <c r="AII269" s="337"/>
      <c r="AIJ269" s="338"/>
      <c r="AIK269" s="335"/>
      <c r="AIL269" s="327"/>
      <c r="AIM269" s="337"/>
      <c r="AIN269" s="338"/>
      <c r="AIO269" s="335"/>
      <c r="AIP269" s="327"/>
      <c r="AIQ269" s="337"/>
      <c r="AIR269" s="338"/>
      <c r="AIS269" s="335"/>
      <c r="AIT269" s="327"/>
      <c r="AIU269" s="337"/>
      <c r="AIV269" s="338"/>
      <c r="AIW269" s="335"/>
      <c r="AIX269" s="327"/>
      <c r="AIY269" s="337"/>
      <c r="AIZ269" s="338"/>
      <c r="AJA269" s="335"/>
      <c r="AJB269" s="327"/>
      <c r="AJC269" s="337"/>
      <c r="AJD269" s="338"/>
      <c r="AJE269" s="335"/>
      <c r="AJF269" s="327"/>
      <c r="AJG269" s="337"/>
      <c r="AJH269" s="338"/>
      <c r="AJI269" s="335"/>
      <c r="AJJ269" s="327"/>
      <c r="AJK269" s="337"/>
      <c r="AJL269" s="338"/>
      <c r="AJM269" s="335"/>
      <c r="AJN269" s="327"/>
      <c r="AJO269" s="337"/>
      <c r="AJP269" s="338"/>
      <c r="AJQ269" s="335"/>
      <c r="AJR269" s="327"/>
      <c r="AJS269" s="337"/>
      <c r="AJT269" s="338"/>
      <c r="AJU269" s="335"/>
      <c r="AJV269" s="327"/>
      <c r="AJW269" s="337"/>
      <c r="AJX269" s="338"/>
      <c r="AJY269" s="335"/>
      <c r="AJZ269" s="327"/>
      <c r="AKA269" s="337"/>
      <c r="AKB269" s="338"/>
      <c r="AKC269" s="335"/>
      <c r="AKD269" s="327"/>
      <c r="AKE269" s="337"/>
      <c r="AKF269" s="338"/>
      <c r="AKG269" s="335"/>
      <c r="AKH269" s="327"/>
      <c r="AKI269" s="337"/>
      <c r="AKJ269" s="338"/>
      <c r="AKK269" s="335"/>
      <c r="AKL269" s="327"/>
      <c r="AKM269" s="337"/>
      <c r="AKN269" s="338"/>
      <c r="AKO269" s="335"/>
      <c r="AKP269" s="327"/>
      <c r="AKQ269" s="337"/>
      <c r="AKR269" s="338"/>
      <c r="AKS269" s="335"/>
      <c r="AKT269" s="327"/>
      <c r="AKU269" s="337"/>
      <c r="AKV269" s="338"/>
      <c r="AKW269" s="335"/>
      <c r="AKX269" s="327"/>
      <c r="AKY269" s="337"/>
      <c r="AKZ269" s="338"/>
      <c r="ALA269" s="335"/>
      <c r="ALB269" s="327"/>
      <c r="ALC269" s="337"/>
      <c r="ALD269" s="338"/>
      <c r="ALE269" s="335"/>
      <c r="ALF269" s="327"/>
      <c r="ALG269" s="337"/>
      <c r="ALH269" s="338"/>
      <c r="ALI269" s="335"/>
      <c r="ALJ269" s="327"/>
      <c r="ALK269" s="337"/>
      <c r="ALL269" s="338"/>
      <c r="ALM269" s="335"/>
      <c r="ALN269" s="327"/>
      <c r="ALO269" s="337"/>
      <c r="ALP269" s="338"/>
      <c r="ALQ269" s="335"/>
      <c r="ALR269" s="327"/>
      <c r="ALS269" s="337"/>
      <c r="ALT269" s="338"/>
      <c r="ALU269" s="335"/>
      <c r="ALV269" s="327"/>
      <c r="ALW269" s="337"/>
      <c r="ALX269" s="338"/>
      <c r="ALY269" s="335"/>
      <c r="ALZ269" s="327"/>
      <c r="AMA269" s="337"/>
      <c r="AMB269" s="338"/>
      <c r="AMC269" s="335"/>
      <c r="AMD269" s="327"/>
      <c r="AME269" s="337"/>
      <c r="AMF269" s="338"/>
      <c r="AMG269" s="335"/>
      <c r="AMH269" s="327"/>
      <c r="AMI269" s="337"/>
      <c r="AMJ269" s="338"/>
      <c r="AMK269" s="335"/>
      <c r="AML269" s="327"/>
      <c r="AMM269" s="337"/>
      <c r="AMN269" s="338"/>
      <c r="AMO269" s="335"/>
      <c r="AMP269" s="327"/>
      <c r="AMQ269" s="337"/>
      <c r="AMR269" s="338"/>
      <c r="AMS269" s="335"/>
      <c r="AMT269" s="327"/>
      <c r="AMU269" s="337"/>
      <c r="AMV269" s="338"/>
      <c r="AMW269" s="335"/>
      <c r="AMX269" s="327"/>
      <c r="AMY269" s="337"/>
      <c r="AMZ269" s="338"/>
      <c r="ANA269" s="335"/>
      <c r="ANB269" s="327"/>
      <c r="ANC269" s="337"/>
      <c r="AND269" s="338"/>
      <c r="ANE269" s="335"/>
      <c r="ANF269" s="327"/>
      <c r="ANG269" s="337"/>
      <c r="ANH269" s="338"/>
      <c r="ANI269" s="335"/>
      <c r="ANJ269" s="327"/>
      <c r="ANK269" s="337"/>
      <c r="ANL269" s="338"/>
      <c r="ANM269" s="335"/>
      <c r="ANN269" s="327"/>
      <c r="ANO269" s="337"/>
      <c r="ANP269" s="338"/>
      <c r="ANQ269" s="335"/>
      <c r="ANR269" s="327"/>
      <c r="ANS269" s="337"/>
      <c r="ANT269" s="338"/>
      <c r="ANU269" s="335"/>
      <c r="ANV269" s="327"/>
      <c r="ANW269" s="337"/>
      <c r="ANX269" s="338"/>
      <c r="ANY269" s="335"/>
      <c r="ANZ269" s="327"/>
      <c r="AOA269" s="337"/>
      <c r="AOB269" s="338"/>
      <c r="AOC269" s="335"/>
      <c r="AOD269" s="327"/>
      <c r="AOE269" s="337"/>
      <c r="AOF269" s="338"/>
      <c r="AOG269" s="335"/>
      <c r="AOH269" s="327"/>
      <c r="AOI269" s="337"/>
      <c r="AOJ269" s="338"/>
      <c r="AOK269" s="335"/>
      <c r="AOL269" s="327"/>
      <c r="AOM269" s="337"/>
      <c r="AON269" s="338"/>
      <c r="AOO269" s="335"/>
      <c r="AOP269" s="327"/>
      <c r="AOQ269" s="337"/>
      <c r="AOR269" s="338"/>
      <c r="AOS269" s="335"/>
      <c r="AOT269" s="327"/>
      <c r="AOU269" s="337"/>
      <c r="AOV269" s="338"/>
      <c r="AOW269" s="335"/>
      <c r="AOX269" s="327"/>
      <c r="AOY269" s="337"/>
      <c r="AOZ269" s="338"/>
      <c r="APA269" s="335"/>
      <c r="APB269" s="327"/>
      <c r="APC269" s="337"/>
      <c r="APD269" s="338"/>
      <c r="APE269" s="335"/>
      <c r="APF269" s="327"/>
      <c r="APG269" s="337"/>
      <c r="APH269" s="338"/>
      <c r="API269" s="335"/>
      <c r="APJ269" s="327"/>
      <c r="APK269" s="337"/>
      <c r="APL269" s="338"/>
      <c r="APM269" s="335"/>
      <c r="APN269" s="327"/>
      <c r="APO269" s="337"/>
      <c r="APP269" s="338"/>
      <c r="APQ269" s="335"/>
      <c r="APR269" s="327"/>
      <c r="APS269" s="337"/>
      <c r="APT269" s="338"/>
      <c r="APU269" s="335"/>
      <c r="APV269" s="327"/>
      <c r="APW269" s="337"/>
      <c r="APX269" s="338"/>
      <c r="APY269" s="335"/>
      <c r="APZ269" s="327"/>
      <c r="AQA269" s="337"/>
      <c r="AQB269" s="338"/>
      <c r="AQC269" s="335"/>
      <c r="AQD269" s="327"/>
      <c r="AQE269" s="337"/>
      <c r="AQF269" s="338"/>
      <c r="AQG269" s="335"/>
      <c r="AQH269" s="327"/>
      <c r="AQI269" s="337"/>
      <c r="AQJ269" s="338"/>
      <c r="AQK269" s="335"/>
      <c r="AQL269" s="327"/>
      <c r="AQM269" s="337"/>
      <c r="AQN269" s="338"/>
      <c r="AQO269" s="335"/>
      <c r="AQP269" s="327"/>
      <c r="AQQ269" s="337"/>
      <c r="AQR269" s="338"/>
      <c r="AQS269" s="335"/>
      <c r="AQT269" s="327"/>
      <c r="AQU269" s="337"/>
      <c r="AQV269" s="338"/>
      <c r="AQW269" s="335"/>
      <c r="AQX269" s="327"/>
      <c r="AQY269" s="337"/>
      <c r="AQZ269" s="338"/>
      <c r="ARA269" s="335"/>
      <c r="ARB269" s="327"/>
      <c r="ARC269" s="337"/>
      <c r="ARD269" s="338"/>
      <c r="ARE269" s="335"/>
      <c r="ARF269" s="327"/>
      <c r="ARG269" s="337"/>
      <c r="ARH269" s="338"/>
      <c r="ARI269" s="335"/>
      <c r="ARJ269" s="327"/>
      <c r="ARK269" s="337"/>
      <c r="ARL269" s="338"/>
      <c r="ARM269" s="335"/>
      <c r="ARN269" s="327"/>
      <c r="ARO269" s="337"/>
      <c r="ARP269" s="338"/>
      <c r="ARQ269" s="335"/>
      <c r="ARR269" s="327"/>
      <c r="ARS269" s="337"/>
      <c r="ART269" s="338"/>
      <c r="ARU269" s="335"/>
      <c r="ARV269" s="327"/>
      <c r="ARW269" s="337"/>
      <c r="ARX269" s="338"/>
      <c r="ARY269" s="335"/>
      <c r="ARZ269" s="327"/>
      <c r="ASA269" s="337"/>
      <c r="ASB269" s="338"/>
      <c r="ASC269" s="335"/>
      <c r="ASD269" s="327"/>
      <c r="ASE269" s="337"/>
      <c r="ASF269" s="338"/>
      <c r="ASG269" s="335"/>
      <c r="ASH269" s="327"/>
      <c r="ASI269" s="337"/>
      <c r="ASJ269" s="338"/>
      <c r="ASK269" s="335"/>
      <c r="ASL269" s="327"/>
      <c r="ASM269" s="337"/>
      <c r="ASN269" s="338"/>
      <c r="ASO269" s="335"/>
      <c r="ASP269" s="327"/>
      <c r="ASQ269" s="337"/>
      <c r="ASR269" s="338"/>
      <c r="ASS269" s="335"/>
      <c r="AST269" s="327"/>
      <c r="ASU269" s="337"/>
      <c r="ASV269" s="338"/>
      <c r="ASW269" s="335"/>
      <c r="ASX269" s="327"/>
      <c r="ASY269" s="337"/>
      <c r="ASZ269" s="338"/>
      <c r="ATA269" s="335"/>
      <c r="ATB269" s="327"/>
      <c r="ATC269" s="337"/>
      <c r="ATD269" s="338"/>
      <c r="ATE269" s="335"/>
      <c r="ATF269" s="327"/>
      <c r="ATG269" s="337"/>
      <c r="ATH269" s="338"/>
      <c r="ATI269" s="335"/>
      <c r="ATJ269" s="327"/>
      <c r="ATK269" s="337"/>
      <c r="ATL269" s="338"/>
      <c r="ATM269" s="335"/>
      <c r="ATN269" s="327"/>
      <c r="ATO269" s="337"/>
      <c r="ATP269" s="338"/>
      <c r="ATQ269" s="335"/>
      <c r="ATR269" s="327"/>
      <c r="ATS269" s="337"/>
      <c r="ATT269" s="338"/>
      <c r="ATU269" s="335"/>
      <c r="ATV269" s="327"/>
      <c r="ATW269" s="337"/>
      <c r="ATX269" s="338"/>
      <c r="ATY269" s="335"/>
      <c r="ATZ269" s="327"/>
      <c r="AUA269" s="337"/>
      <c r="AUB269" s="338"/>
      <c r="AUC269" s="335"/>
      <c r="AUD269" s="327"/>
      <c r="AUE269" s="337"/>
      <c r="AUF269" s="338"/>
      <c r="AUG269" s="335"/>
      <c r="AUH269" s="327"/>
      <c r="AUI269" s="337"/>
      <c r="AUJ269" s="338"/>
      <c r="AUK269" s="335"/>
      <c r="AUL269" s="327"/>
      <c r="AUM269" s="337"/>
      <c r="AUN269" s="338"/>
      <c r="AUO269" s="335"/>
      <c r="AUP269" s="327"/>
      <c r="AUQ269" s="337"/>
      <c r="AUR269" s="338"/>
      <c r="AUS269" s="335"/>
      <c r="AUT269" s="327"/>
      <c r="AUU269" s="337"/>
      <c r="AUV269" s="338"/>
      <c r="AUW269" s="335"/>
      <c r="AUX269" s="327"/>
      <c r="AUY269" s="337"/>
      <c r="AUZ269" s="338"/>
      <c r="AVA269" s="335"/>
      <c r="AVB269" s="327"/>
      <c r="AVC269" s="337"/>
      <c r="AVD269" s="338"/>
      <c r="AVE269" s="335"/>
      <c r="AVF269" s="327"/>
      <c r="AVG269" s="337"/>
      <c r="AVH269" s="338"/>
      <c r="AVI269" s="335"/>
      <c r="AVJ269" s="327"/>
      <c r="AVK269" s="337"/>
      <c r="AVL269" s="338"/>
      <c r="AVM269" s="335"/>
      <c r="AVN269" s="327"/>
      <c r="AVO269" s="337"/>
      <c r="AVP269" s="338"/>
      <c r="AVQ269" s="335"/>
      <c r="AVR269" s="327"/>
      <c r="AVS269" s="337"/>
      <c r="AVT269" s="338"/>
      <c r="AVU269" s="335"/>
      <c r="AVV269" s="327"/>
      <c r="AVW269" s="337"/>
      <c r="AVX269" s="338"/>
      <c r="AVY269" s="335"/>
      <c r="AVZ269" s="327"/>
      <c r="AWA269" s="337"/>
      <c r="AWB269" s="338"/>
      <c r="AWC269" s="335"/>
      <c r="AWD269" s="327"/>
      <c r="AWE269" s="337"/>
      <c r="AWF269" s="338"/>
      <c r="AWG269" s="335"/>
      <c r="AWH269" s="327"/>
      <c r="AWI269" s="337"/>
      <c r="AWJ269" s="338"/>
      <c r="AWK269" s="335"/>
      <c r="AWL269" s="327"/>
      <c r="AWM269" s="337"/>
      <c r="AWN269" s="338"/>
      <c r="AWO269" s="335"/>
      <c r="AWP269" s="327"/>
      <c r="AWQ269" s="337"/>
      <c r="AWR269" s="338"/>
      <c r="AWS269" s="335"/>
      <c r="AWT269" s="327"/>
      <c r="AWU269" s="337"/>
      <c r="AWV269" s="338"/>
      <c r="AWW269" s="335"/>
      <c r="AWX269" s="327"/>
      <c r="AWY269" s="337"/>
      <c r="AWZ269" s="338"/>
      <c r="AXA269" s="335"/>
      <c r="AXB269" s="327"/>
      <c r="AXC269" s="337"/>
      <c r="AXD269" s="338"/>
      <c r="AXE269" s="335"/>
      <c r="AXF269" s="327"/>
      <c r="AXG269" s="337"/>
      <c r="AXH269" s="338"/>
      <c r="AXI269" s="335"/>
      <c r="AXJ269" s="327"/>
      <c r="AXK269" s="337"/>
      <c r="AXL269" s="338"/>
      <c r="AXM269" s="335"/>
      <c r="AXN269" s="327"/>
      <c r="AXO269" s="337"/>
      <c r="AXP269" s="338"/>
      <c r="AXQ269" s="335"/>
      <c r="AXR269" s="327"/>
      <c r="AXS269" s="337"/>
      <c r="AXT269" s="338"/>
      <c r="AXU269" s="335"/>
      <c r="AXV269" s="327"/>
      <c r="AXW269" s="337"/>
      <c r="AXX269" s="338"/>
      <c r="AXY269" s="335"/>
      <c r="AXZ269" s="327"/>
      <c r="AYA269" s="337"/>
      <c r="AYB269" s="338"/>
      <c r="AYC269" s="335"/>
      <c r="AYD269" s="327"/>
      <c r="AYE269" s="337"/>
      <c r="AYF269" s="338"/>
      <c r="AYG269" s="335"/>
      <c r="AYH269" s="327"/>
      <c r="AYI269" s="337"/>
      <c r="AYJ269" s="338"/>
      <c r="AYK269" s="335"/>
      <c r="AYL269" s="327"/>
      <c r="AYM269" s="337"/>
      <c r="AYN269" s="338"/>
      <c r="AYO269" s="335"/>
      <c r="AYP269" s="327"/>
      <c r="AYQ269" s="337"/>
      <c r="AYR269" s="338"/>
      <c r="AYS269" s="335"/>
      <c r="AYT269" s="327"/>
      <c r="AYU269" s="337"/>
      <c r="AYV269" s="338"/>
      <c r="AYW269" s="335"/>
      <c r="AYX269" s="327"/>
      <c r="AYY269" s="337"/>
      <c r="AYZ269" s="338"/>
      <c r="AZA269" s="335"/>
      <c r="AZB269" s="327"/>
      <c r="AZC269" s="337"/>
      <c r="AZD269" s="338"/>
      <c r="AZE269" s="335"/>
      <c r="AZF269" s="327"/>
      <c r="AZG269" s="337"/>
      <c r="AZH269" s="338"/>
      <c r="AZI269" s="335"/>
      <c r="AZJ269" s="327"/>
      <c r="AZK269" s="337"/>
      <c r="AZL269" s="338"/>
      <c r="AZM269" s="335"/>
      <c r="AZN269" s="327"/>
      <c r="AZO269" s="337"/>
      <c r="AZP269" s="338"/>
      <c r="AZQ269" s="335"/>
      <c r="AZR269" s="327"/>
      <c r="AZS269" s="337"/>
      <c r="AZT269" s="338"/>
      <c r="AZU269" s="335"/>
      <c r="AZV269" s="327"/>
      <c r="AZW269" s="337"/>
      <c r="AZX269" s="338"/>
      <c r="AZY269" s="335"/>
      <c r="AZZ269" s="327"/>
      <c r="BAA269" s="337"/>
      <c r="BAB269" s="338"/>
      <c r="BAC269" s="335"/>
      <c r="BAD269" s="327"/>
      <c r="BAE269" s="337"/>
      <c r="BAF269" s="338"/>
      <c r="BAG269" s="335"/>
      <c r="BAH269" s="327"/>
      <c r="BAI269" s="337"/>
      <c r="BAJ269" s="338"/>
      <c r="BAK269" s="335"/>
      <c r="BAL269" s="327"/>
      <c r="BAM269" s="337"/>
      <c r="BAN269" s="338"/>
      <c r="BAO269" s="335"/>
      <c r="BAP269" s="327"/>
      <c r="BAQ269" s="337"/>
      <c r="BAR269" s="338"/>
      <c r="BAS269" s="335"/>
      <c r="BAT269" s="327"/>
      <c r="BAU269" s="337"/>
      <c r="BAV269" s="338"/>
      <c r="BAW269" s="335"/>
      <c r="BAX269" s="327"/>
      <c r="BAY269" s="337"/>
      <c r="BAZ269" s="338"/>
      <c r="BBA269" s="335"/>
      <c r="BBB269" s="327"/>
      <c r="BBC269" s="337"/>
      <c r="BBD269" s="338"/>
      <c r="BBE269" s="335"/>
      <c r="BBF269" s="327"/>
      <c r="BBG269" s="337"/>
      <c r="BBH269" s="338"/>
      <c r="BBI269" s="335"/>
      <c r="BBJ269" s="327"/>
      <c r="BBK269" s="337"/>
      <c r="BBL269" s="338"/>
      <c r="BBM269" s="335"/>
      <c r="BBN269" s="327"/>
      <c r="BBO269" s="337"/>
      <c r="BBP269" s="338"/>
      <c r="BBQ269" s="335"/>
      <c r="BBR269" s="327"/>
      <c r="BBS269" s="337"/>
      <c r="BBT269" s="338"/>
      <c r="BBU269" s="335"/>
      <c r="BBV269" s="327"/>
      <c r="BBW269" s="337"/>
      <c r="BBX269" s="338"/>
      <c r="BBY269" s="335"/>
      <c r="BBZ269" s="327"/>
      <c r="BCA269" s="337"/>
      <c r="BCB269" s="338"/>
      <c r="BCC269" s="335"/>
      <c r="BCD269" s="327"/>
      <c r="BCE269" s="337"/>
      <c r="BCF269" s="338"/>
      <c r="BCG269" s="335"/>
      <c r="BCH269" s="327"/>
      <c r="BCI269" s="337"/>
      <c r="BCJ269" s="338"/>
      <c r="BCK269" s="335"/>
      <c r="BCL269" s="327"/>
      <c r="BCM269" s="337"/>
      <c r="BCN269" s="338"/>
      <c r="BCO269" s="335"/>
      <c r="BCP269" s="327"/>
      <c r="BCQ269" s="337"/>
      <c r="BCR269" s="338"/>
      <c r="BCS269" s="335"/>
      <c r="BCT269" s="327"/>
      <c r="BCU269" s="337"/>
      <c r="BCV269" s="338"/>
      <c r="BCW269" s="335"/>
      <c r="BCX269" s="327"/>
      <c r="BCY269" s="337"/>
      <c r="BCZ269" s="338"/>
      <c r="BDA269" s="335"/>
      <c r="BDB269" s="327"/>
      <c r="BDC269" s="337"/>
      <c r="BDD269" s="338"/>
      <c r="BDE269" s="335"/>
      <c r="BDF269" s="327"/>
      <c r="BDG269" s="337"/>
      <c r="BDH269" s="338"/>
      <c r="BDI269" s="335"/>
      <c r="BDJ269" s="327"/>
      <c r="BDK269" s="337"/>
      <c r="BDL269" s="338"/>
      <c r="BDM269" s="335"/>
      <c r="BDN269" s="327"/>
      <c r="BDO269" s="337"/>
      <c r="BDP269" s="338"/>
      <c r="BDQ269" s="335"/>
      <c r="BDR269" s="327"/>
      <c r="BDS269" s="337"/>
      <c r="BDT269" s="338"/>
      <c r="BDU269" s="335"/>
      <c r="BDV269" s="327"/>
      <c r="BDW269" s="337"/>
      <c r="BDX269" s="338"/>
      <c r="BDY269" s="335"/>
      <c r="BDZ269" s="327"/>
      <c r="BEA269" s="337"/>
      <c r="BEB269" s="338"/>
      <c r="BEC269" s="335"/>
      <c r="BED269" s="327"/>
      <c r="BEE269" s="337"/>
      <c r="BEF269" s="338"/>
      <c r="BEG269" s="335"/>
      <c r="BEH269" s="327"/>
      <c r="BEI269" s="337"/>
      <c r="BEJ269" s="338"/>
      <c r="BEK269" s="335"/>
      <c r="BEL269" s="327"/>
      <c r="BEM269" s="337"/>
      <c r="BEN269" s="338"/>
      <c r="BEO269" s="335"/>
      <c r="BEP269" s="327"/>
      <c r="BEQ269" s="337"/>
      <c r="BER269" s="338"/>
      <c r="BES269" s="335"/>
      <c r="BET269" s="327"/>
      <c r="BEU269" s="337"/>
      <c r="BEV269" s="338"/>
      <c r="BEW269" s="335"/>
      <c r="BEX269" s="327"/>
      <c r="BEY269" s="337"/>
      <c r="BEZ269" s="338"/>
      <c r="BFA269" s="335"/>
      <c r="BFB269" s="327"/>
      <c r="BFC269" s="337"/>
      <c r="BFD269" s="338"/>
      <c r="BFE269" s="335"/>
      <c r="BFF269" s="327"/>
      <c r="BFG269" s="337"/>
      <c r="BFH269" s="338"/>
      <c r="BFI269" s="335"/>
      <c r="BFJ269" s="327"/>
      <c r="BFK269" s="337"/>
      <c r="BFL269" s="338"/>
      <c r="BFM269" s="335"/>
      <c r="BFN269" s="327"/>
      <c r="BFO269" s="337"/>
      <c r="BFP269" s="338"/>
      <c r="BFQ269" s="335"/>
      <c r="BFR269" s="327"/>
      <c r="BFS269" s="337"/>
      <c r="BFT269" s="338"/>
      <c r="BFU269" s="335"/>
      <c r="BFV269" s="327"/>
      <c r="BFW269" s="337"/>
      <c r="BFX269" s="338"/>
      <c r="BFY269" s="335"/>
      <c r="BFZ269" s="327"/>
      <c r="BGA269" s="337"/>
      <c r="BGB269" s="338"/>
      <c r="BGC269" s="335"/>
      <c r="BGD269" s="327"/>
      <c r="BGE269" s="337"/>
      <c r="BGF269" s="338"/>
      <c r="BGG269" s="335"/>
      <c r="BGH269" s="327"/>
      <c r="BGI269" s="337"/>
      <c r="BGJ269" s="338"/>
      <c r="BGK269" s="335"/>
      <c r="BGL269" s="327"/>
      <c r="BGM269" s="337"/>
      <c r="BGN269" s="338"/>
      <c r="BGO269" s="335"/>
      <c r="BGP269" s="327"/>
      <c r="BGQ269" s="337"/>
      <c r="BGR269" s="338"/>
      <c r="BGS269" s="335"/>
      <c r="BGT269" s="327"/>
      <c r="BGU269" s="337"/>
      <c r="BGV269" s="338"/>
      <c r="BGW269" s="335"/>
      <c r="BGX269" s="327"/>
      <c r="BGY269" s="337"/>
      <c r="BGZ269" s="338"/>
      <c r="BHA269" s="335"/>
      <c r="BHB269" s="327"/>
      <c r="BHC269" s="337"/>
      <c r="BHD269" s="338"/>
      <c r="BHE269" s="335"/>
      <c r="BHF269" s="327"/>
      <c r="BHG269" s="337"/>
      <c r="BHH269" s="338"/>
      <c r="BHI269" s="335"/>
      <c r="BHJ269" s="327"/>
      <c r="BHK269" s="337"/>
      <c r="BHL269" s="338"/>
      <c r="BHM269" s="335"/>
      <c r="BHN269" s="327"/>
      <c r="BHO269" s="337"/>
      <c r="BHP269" s="338"/>
      <c r="BHQ269" s="335"/>
      <c r="BHR269" s="327"/>
      <c r="BHS269" s="337"/>
      <c r="BHT269" s="338"/>
      <c r="BHU269" s="335"/>
      <c r="BHV269" s="327"/>
      <c r="BHW269" s="337"/>
      <c r="BHX269" s="338"/>
      <c r="BHY269" s="335"/>
      <c r="BHZ269" s="327"/>
      <c r="BIA269" s="337"/>
      <c r="BIB269" s="338"/>
      <c r="BIC269" s="335"/>
      <c r="BID269" s="327"/>
      <c r="BIE269" s="337"/>
      <c r="BIF269" s="338"/>
      <c r="BIG269" s="335"/>
      <c r="BIH269" s="327"/>
      <c r="BII269" s="337"/>
      <c r="BIJ269" s="338"/>
      <c r="BIK269" s="335"/>
      <c r="BIL269" s="327"/>
      <c r="BIM269" s="337"/>
      <c r="BIN269" s="338"/>
      <c r="BIO269" s="335"/>
      <c r="BIP269" s="327"/>
      <c r="BIQ269" s="337"/>
      <c r="BIR269" s="338"/>
      <c r="BIS269" s="335"/>
      <c r="BIT269" s="327"/>
      <c r="BIU269" s="337"/>
      <c r="BIV269" s="338"/>
      <c r="BIW269" s="335"/>
      <c r="BIX269" s="327"/>
      <c r="BIY269" s="337"/>
      <c r="BIZ269" s="338"/>
      <c r="BJA269" s="335"/>
      <c r="BJB269" s="327"/>
      <c r="BJC269" s="337"/>
      <c r="BJD269" s="338"/>
      <c r="BJE269" s="335"/>
      <c r="BJF269" s="327"/>
      <c r="BJG269" s="337"/>
      <c r="BJH269" s="338"/>
      <c r="BJI269" s="335"/>
      <c r="BJJ269" s="327"/>
      <c r="BJK269" s="337"/>
      <c r="BJL269" s="338"/>
      <c r="BJM269" s="335"/>
      <c r="BJN269" s="327"/>
      <c r="BJO269" s="337"/>
      <c r="BJP269" s="338"/>
      <c r="BJQ269" s="335"/>
      <c r="BJR269" s="327"/>
      <c r="BJS269" s="337"/>
      <c r="BJT269" s="338"/>
      <c r="BJU269" s="335"/>
      <c r="BJV269" s="327"/>
      <c r="BJW269" s="337"/>
      <c r="BJX269" s="338"/>
      <c r="BJY269" s="335"/>
      <c r="BJZ269" s="327"/>
      <c r="BKA269" s="337"/>
      <c r="BKB269" s="338"/>
      <c r="BKC269" s="335"/>
      <c r="BKD269" s="327"/>
      <c r="BKE269" s="337"/>
      <c r="BKF269" s="338"/>
      <c r="BKG269" s="335"/>
      <c r="BKH269" s="327"/>
      <c r="BKI269" s="337"/>
      <c r="BKJ269" s="338"/>
      <c r="BKK269" s="335"/>
      <c r="BKL269" s="327"/>
      <c r="BKM269" s="337"/>
      <c r="BKN269" s="338"/>
      <c r="BKO269" s="335"/>
      <c r="BKP269" s="327"/>
      <c r="BKQ269" s="337"/>
      <c r="BKR269" s="338"/>
      <c r="BKS269" s="335"/>
      <c r="BKT269" s="327"/>
      <c r="BKU269" s="337"/>
      <c r="BKV269" s="338"/>
      <c r="BKW269" s="335"/>
      <c r="BKX269" s="327"/>
      <c r="BKY269" s="337"/>
      <c r="BKZ269" s="338"/>
      <c r="BLA269" s="335"/>
      <c r="BLB269" s="327"/>
      <c r="BLC269" s="337"/>
      <c r="BLD269" s="338"/>
      <c r="BLE269" s="335"/>
      <c r="BLF269" s="327"/>
      <c r="BLG269" s="337"/>
      <c r="BLH269" s="338"/>
      <c r="BLI269" s="335"/>
      <c r="BLJ269" s="327"/>
      <c r="BLK269" s="337"/>
      <c r="BLL269" s="338"/>
      <c r="BLM269" s="335"/>
      <c r="BLN269" s="327"/>
      <c r="BLO269" s="337"/>
      <c r="BLP269" s="338"/>
      <c r="BLQ269" s="335"/>
      <c r="BLR269" s="327"/>
      <c r="BLS269" s="337"/>
      <c r="BLT269" s="338"/>
      <c r="BLU269" s="335"/>
      <c r="BLV269" s="327"/>
      <c r="BLW269" s="337"/>
      <c r="BLX269" s="338"/>
      <c r="BLY269" s="335"/>
      <c r="BLZ269" s="327"/>
      <c r="BMA269" s="337"/>
      <c r="BMB269" s="338"/>
      <c r="BMC269" s="335"/>
      <c r="BMD269" s="327"/>
      <c r="BME269" s="337"/>
      <c r="BMF269" s="338"/>
      <c r="BMG269" s="335"/>
      <c r="BMH269" s="327"/>
      <c r="BMI269" s="337"/>
      <c r="BMJ269" s="338"/>
      <c r="BMK269" s="335"/>
      <c r="BML269" s="327"/>
      <c r="BMM269" s="337"/>
      <c r="BMN269" s="338"/>
      <c r="BMO269" s="335"/>
      <c r="BMP269" s="327"/>
      <c r="BMQ269" s="337"/>
      <c r="BMR269" s="338"/>
      <c r="BMS269" s="335"/>
      <c r="BMT269" s="327"/>
      <c r="BMU269" s="337"/>
      <c r="BMV269" s="338"/>
      <c r="BMW269" s="335"/>
      <c r="BMX269" s="327"/>
      <c r="BMY269" s="337"/>
      <c r="BMZ269" s="338"/>
      <c r="BNA269" s="335"/>
      <c r="BNB269" s="327"/>
      <c r="BNC269" s="337"/>
      <c r="BND269" s="338"/>
      <c r="BNE269" s="335"/>
      <c r="BNF269" s="327"/>
      <c r="BNG269" s="337"/>
      <c r="BNH269" s="338"/>
      <c r="BNI269" s="335"/>
      <c r="BNJ269" s="327"/>
      <c r="BNK269" s="337"/>
      <c r="BNL269" s="338"/>
      <c r="BNM269" s="335"/>
      <c r="BNN269" s="327"/>
      <c r="BNO269" s="337"/>
      <c r="BNP269" s="338"/>
      <c r="BNQ269" s="335"/>
      <c r="BNR269" s="327"/>
      <c r="BNS269" s="337"/>
      <c r="BNT269" s="338"/>
      <c r="BNU269" s="335"/>
      <c r="BNV269" s="327"/>
      <c r="BNW269" s="337"/>
      <c r="BNX269" s="338"/>
      <c r="BNY269" s="335"/>
      <c r="BNZ269" s="327"/>
      <c r="BOA269" s="337"/>
      <c r="BOB269" s="338"/>
      <c r="BOC269" s="335"/>
      <c r="BOD269" s="327"/>
      <c r="BOE269" s="337"/>
      <c r="BOF269" s="338"/>
      <c r="BOG269" s="335"/>
      <c r="BOH269" s="327"/>
      <c r="BOI269" s="337"/>
      <c r="BOJ269" s="338"/>
      <c r="BOK269" s="335"/>
      <c r="BOL269" s="327"/>
      <c r="BOM269" s="337"/>
      <c r="BON269" s="338"/>
      <c r="BOO269" s="335"/>
      <c r="BOP269" s="327"/>
      <c r="BOQ269" s="337"/>
      <c r="BOR269" s="338"/>
      <c r="BOS269" s="335"/>
      <c r="BOT269" s="327"/>
      <c r="BOU269" s="337"/>
      <c r="BOV269" s="338"/>
      <c r="BOW269" s="335"/>
      <c r="BOX269" s="327"/>
      <c r="BOY269" s="337"/>
      <c r="BOZ269" s="338"/>
      <c r="BPA269" s="335"/>
      <c r="BPB269" s="327"/>
      <c r="BPC269" s="337"/>
      <c r="BPD269" s="338"/>
      <c r="BPE269" s="335"/>
      <c r="BPF269" s="327"/>
      <c r="BPG269" s="337"/>
      <c r="BPH269" s="338"/>
      <c r="BPI269" s="335"/>
      <c r="BPJ269" s="327"/>
      <c r="BPK269" s="337"/>
      <c r="BPL269" s="338"/>
      <c r="BPM269" s="335"/>
      <c r="BPN269" s="327"/>
      <c r="BPO269" s="337"/>
      <c r="BPP269" s="338"/>
      <c r="BPQ269" s="335"/>
      <c r="BPR269" s="327"/>
      <c r="BPS269" s="337"/>
      <c r="BPT269" s="338"/>
      <c r="BPU269" s="335"/>
      <c r="BPV269" s="327"/>
      <c r="BPW269" s="337"/>
      <c r="BPX269" s="338"/>
      <c r="BPY269" s="335"/>
      <c r="BPZ269" s="327"/>
      <c r="BQA269" s="337"/>
      <c r="BQB269" s="338"/>
      <c r="BQC269" s="335"/>
      <c r="BQD269" s="327"/>
      <c r="BQE269" s="337"/>
      <c r="BQF269" s="338"/>
      <c r="BQG269" s="335"/>
      <c r="BQH269" s="327"/>
      <c r="BQI269" s="337"/>
      <c r="BQJ269" s="338"/>
      <c r="BQK269" s="335"/>
      <c r="BQL269" s="327"/>
      <c r="BQM269" s="337"/>
      <c r="BQN269" s="338"/>
      <c r="BQO269" s="335"/>
      <c r="BQP269" s="327"/>
      <c r="BQQ269" s="337"/>
      <c r="BQR269" s="338"/>
      <c r="BQS269" s="335"/>
      <c r="BQT269" s="327"/>
      <c r="BQU269" s="337"/>
      <c r="BQV269" s="338"/>
      <c r="BQW269" s="335"/>
      <c r="BQX269" s="327"/>
      <c r="BQY269" s="337"/>
      <c r="BQZ269" s="338"/>
      <c r="BRA269" s="335"/>
      <c r="BRB269" s="327"/>
      <c r="BRC269" s="337"/>
      <c r="BRD269" s="338"/>
      <c r="BRE269" s="335"/>
      <c r="BRF269" s="327"/>
      <c r="BRG269" s="337"/>
      <c r="BRH269" s="338"/>
      <c r="BRI269" s="335"/>
      <c r="BRJ269" s="327"/>
      <c r="BRK269" s="337"/>
      <c r="BRL269" s="338"/>
      <c r="BRM269" s="335"/>
      <c r="BRN269" s="327"/>
      <c r="BRO269" s="337"/>
      <c r="BRP269" s="338"/>
      <c r="BRQ269" s="335"/>
      <c r="BRR269" s="327"/>
      <c r="BRS269" s="337"/>
      <c r="BRT269" s="338"/>
      <c r="BRU269" s="335"/>
      <c r="BRV269" s="327"/>
      <c r="BRW269" s="337"/>
      <c r="BRX269" s="338"/>
      <c r="BRY269" s="335"/>
      <c r="BRZ269" s="327"/>
      <c r="BSA269" s="337"/>
      <c r="BSB269" s="338"/>
      <c r="BSC269" s="335"/>
      <c r="BSD269" s="327"/>
      <c r="BSE269" s="337"/>
      <c r="BSF269" s="338"/>
      <c r="BSG269" s="335"/>
      <c r="BSH269" s="327"/>
      <c r="BSI269" s="337"/>
      <c r="BSJ269" s="338"/>
      <c r="BSK269" s="335"/>
      <c r="BSL269" s="327"/>
      <c r="BSM269" s="337"/>
      <c r="BSN269" s="338"/>
      <c r="BSO269" s="335"/>
      <c r="BSP269" s="327"/>
      <c r="BSQ269" s="337"/>
      <c r="BSR269" s="338"/>
      <c r="BSS269" s="335"/>
      <c r="BST269" s="327"/>
      <c r="BSU269" s="337"/>
      <c r="BSV269" s="338"/>
      <c r="BSW269" s="335"/>
      <c r="BSX269" s="327"/>
      <c r="BSY269" s="337"/>
      <c r="BSZ269" s="338"/>
      <c r="BTA269" s="335"/>
      <c r="BTB269" s="327"/>
      <c r="BTC269" s="337"/>
      <c r="BTD269" s="338"/>
      <c r="BTE269" s="335"/>
      <c r="BTF269" s="327"/>
      <c r="BTG269" s="337"/>
      <c r="BTH269" s="338"/>
      <c r="BTI269" s="335"/>
      <c r="BTJ269" s="327"/>
      <c r="BTK269" s="337"/>
      <c r="BTL269" s="338"/>
      <c r="BTM269" s="335"/>
      <c r="BTN269" s="327"/>
      <c r="BTO269" s="337"/>
      <c r="BTP269" s="338"/>
      <c r="BTQ269" s="335"/>
      <c r="BTR269" s="327"/>
      <c r="BTS269" s="337"/>
      <c r="BTT269" s="338"/>
      <c r="BTU269" s="335"/>
      <c r="BTV269" s="327"/>
      <c r="BTW269" s="337"/>
      <c r="BTX269" s="338"/>
      <c r="BTY269" s="335"/>
      <c r="BTZ269" s="327"/>
      <c r="BUA269" s="337"/>
      <c r="BUB269" s="338"/>
      <c r="BUC269" s="335"/>
      <c r="BUD269" s="327"/>
      <c r="BUE269" s="337"/>
      <c r="BUF269" s="338"/>
      <c r="BUG269" s="335"/>
      <c r="BUH269" s="327"/>
      <c r="BUI269" s="337"/>
      <c r="BUJ269" s="338"/>
      <c r="BUK269" s="335"/>
      <c r="BUL269" s="327"/>
      <c r="BUM269" s="337"/>
      <c r="BUN269" s="338"/>
      <c r="BUO269" s="335"/>
      <c r="BUP269" s="327"/>
      <c r="BUQ269" s="337"/>
      <c r="BUR269" s="338"/>
      <c r="BUS269" s="335"/>
      <c r="BUT269" s="327"/>
      <c r="BUU269" s="337"/>
      <c r="BUV269" s="338"/>
      <c r="BUW269" s="335"/>
      <c r="BUX269" s="327"/>
      <c r="BUY269" s="337"/>
      <c r="BUZ269" s="338"/>
      <c r="BVA269" s="335"/>
      <c r="BVB269" s="327"/>
      <c r="BVC269" s="337"/>
      <c r="BVD269" s="338"/>
      <c r="BVE269" s="335"/>
      <c r="BVF269" s="327"/>
      <c r="BVG269" s="337"/>
      <c r="BVH269" s="338"/>
      <c r="BVI269" s="335"/>
      <c r="BVJ269" s="327"/>
      <c r="BVK269" s="337"/>
      <c r="BVL269" s="338"/>
      <c r="BVM269" s="335"/>
      <c r="BVN269" s="327"/>
      <c r="BVO269" s="337"/>
      <c r="BVP269" s="338"/>
      <c r="BVQ269" s="335"/>
      <c r="BVR269" s="327"/>
      <c r="BVS269" s="337"/>
      <c r="BVT269" s="338"/>
      <c r="BVU269" s="335"/>
      <c r="BVV269" s="327"/>
      <c r="BVW269" s="337"/>
      <c r="BVX269" s="338"/>
      <c r="BVY269" s="335"/>
      <c r="BVZ269" s="327"/>
      <c r="BWA269" s="337"/>
      <c r="BWB269" s="338"/>
      <c r="BWC269" s="335"/>
      <c r="BWD269" s="327"/>
      <c r="BWE269" s="337"/>
      <c r="BWF269" s="338"/>
      <c r="BWG269" s="335"/>
      <c r="BWH269" s="327"/>
      <c r="BWI269" s="337"/>
      <c r="BWJ269" s="338"/>
      <c r="BWK269" s="335"/>
      <c r="BWL269" s="327"/>
      <c r="BWM269" s="337"/>
      <c r="BWN269" s="338"/>
      <c r="BWO269" s="335"/>
      <c r="BWP269" s="327"/>
      <c r="BWQ269" s="337"/>
      <c r="BWR269" s="338"/>
      <c r="BWS269" s="335"/>
      <c r="BWT269" s="327"/>
      <c r="BWU269" s="337"/>
      <c r="BWV269" s="338"/>
      <c r="BWW269" s="335"/>
      <c r="BWX269" s="327"/>
      <c r="BWY269" s="337"/>
      <c r="BWZ269" s="338"/>
      <c r="BXA269" s="335"/>
      <c r="BXB269" s="327"/>
      <c r="BXC269" s="337"/>
      <c r="BXD269" s="338"/>
      <c r="BXE269" s="335"/>
      <c r="BXF269" s="327"/>
      <c r="BXG269" s="337"/>
      <c r="BXH269" s="338"/>
      <c r="BXI269" s="335"/>
      <c r="BXJ269" s="327"/>
      <c r="BXK269" s="337"/>
      <c r="BXL269" s="338"/>
      <c r="BXM269" s="335"/>
      <c r="BXN269" s="327"/>
      <c r="BXO269" s="337"/>
      <c r="BXP269" s="338"/>
      <c r="BXQ269" s="335"/>
      <c r="BXR269" s="327"/>
      <c r="BXS269" s="337"/>
      <c r="BXT269" s="338"/>
      <c r="BXU269" s="335"/>
      <c r="BXV269" s="327"/>
      <c r="BXW269" s="337"/>
      <c r="BXX269" s="338"/>
      <c r="BXY269" s="335"/>
      <c r="BXZ269" s="327"/>
      <c r="BYA269" s="337"/>
      <c r="BYB269" s="338"/>
      <c r="BYC269" s="335"/>
      <c r="BYD269" s="327"/>
      <c r="BYE269" s="337"/>
      <c r="BYF269" s="338"/>
      <c r="BYG269" s="335"/>
      <c r="BYH269" s="327"/>
      <c r="BYI269" s="337"/>
      <c r="BYJ269" s="338"/>
      <c r="BYK269" s="335"/>
      <c r="BYL269" s="327"/>
      <c r="BYM269" s="337"/>
      <c r="BYN269" s="338"/>
      <c r="BYO269" s="335"/>
      <c r="BYP269" s="327"/>
      <c r="BYQ269" s="337"/>
      <c r="BYR269" s="338"/>
      <c r="BYS269" s="335"/>
      <c r="BYT269" s="327"/>
      <c r="BYU269" s="337"/>
      <c r="BYV269" s="338"/>
      <c r="BYW269" s="335"/>
      <c r="BYX269" s="327"/>
      <c r="BYY269" s="337"/>
      <c r="BYZ269" s="338"/>
      <c r="BZA269" s="335"/>
      <c r="BZB269" s="327"/>
      <c r="BZC269" s="337"/>
      <c r="BZD269" s="338"/>
      <c r="BZE269" s="335"/>
      <c r="BZF269" s="327"/>
      <c r="BZG269" s="337"/>
      <c r="BZH269" s="338"/>
      <c r="BZI269" s="335"/>
      <c r="BZJ269" s="327"/>
      <c r="BZK269" s="337"/>
      <c r="BZL269" s="338"/>
      <c r="BZM269" s="335"/>
      <c r="BZN269" s="327"/>
      <c r="BZO269" s="337"/>
      <c r="BZP269" s="338"/>
      <c r="BZQ269" s="335"/>
      <c r="BZR269" s="327"/>
      <c r="BZS269" s="337"/>
      <c r="BZT269" s="338"/>
      <c r="BZU269" s="335"/>
      <c r="BZV269" s="327"/>
      <c r="BZW269" s="337"/>
      <c r="BZX269" s="338"/>
      <c r="BZY269" s="335"/>
      <c r="BZZ269" s="327"/>
      <c r="CAA269" s="337"/>
      <c r="CAB269" s="338"/>
      <c r="CAC269" s="335"/>
      <c r="CAD269" s="327"/>
      <c r="CAE269" s="337"/>
      <c r="CAF269" s="338"/>
      <c r="CAG269" s="335"/>
      <c r="CAH269" s="327"/>
      <c r="CAI269" s="337"/>
      <c r="CAJ269" s="338"/>
      <c r="CAK269" s="335"/>
      <c r="CAL269" s="327"/>
      <c r="CAM269" s="337"/>
      <c r="CAN269" s="338"/>
      <c r="CAO269" s="335"/>
      <c r="CAP269" s="327"/>
      <c r="CAQ269" s="337"/>
      <c r="CAR269" s="338"/>
      <c r="CAS269" s="335"/>
      <c r="CAT269" s="327"/>
      <c r="CAU269" s="337"/>
      <c r="CAV269" s="338"/>
      <c r="CAW269" s="335"/>
      <c r="CAX269" s="327"/>
      <c r="CAY269" s="337"/>
      <c r="CAZ269" s="338"/>
      <c r="CBA269" s="335"/>
      <c r="CBB269" s="327"/>
      <c r="CBC269" s="337"/>
      <c r="CBD269" s="338"/>
      <c r="CBE269" s="335"/>
      <c r="CBF269" s="327"/>
      <c r="CBG269" s="337"/>
      <c r="CBH269" s="338"/>
      <c r="CBI269" s="335"/>
      <c r="CBJ269" s="327"/>
      <c r="CBK269" s="337"/>
      <c r="CBL269" s="338"/>
      <c r="CBM269" s="335"/>
      <c r="CBN269" s="327"/>
      <c r="CBO269" s="337"/>
      <c r="CBP269" s="338"/>
      <c r="CBQ269" s="335"/>
      <c r="CBR269" s="327"/>
      <c r="CBS269" s="337"/>
      <c r="CBT269" s="338"/>
      <c r="CBU269" s="335"/>
      <c r="CBV269" s="327"/>
      <c r="CBW269" s="337"/>
      <c r="CBX269" s="338"/>
      <c r="CBY269" s="335"/>
      <c r="CBZ269" s="327"/>
      <c r="CCA269" s="337"/>
      <c r="CCB269" s="338"/>
      <c r="CCC269" s="335"/>
      <c r="CCD269" s="327"/>
      <c r="CCE269" s="337"/>
      <c r="CCF269" s="338"/>
      <c r="CCG269" s="335"/>
      <c r="CCH269" s="327"/>
      <c r="CCI269" s="337"/>
      <c r="CCJ269" s="338"/>
      <c r="CCK269" s="335"/>
      <c r="CCL269" s="327"/>
      <c r="CCM269" s="337"/>
      <c r="CCN269" s="338"/>
      <c r="CCO269" s="335"/>
      <c r="CCP269" s="327"/>
      <c r="CCQ269" s="337"/>
      <c r="CCR269" s="338"/>
      <c r="CCS269" s="335"/>
      <c r="CCT269" s="327"/>
      <c r="CCU269" s="337"/>
      <c r="CCV269" s="338"/>
      <c r="CCW269" s="335"/>
      <c r="CCX269" s="327"/>
      <c r="CCY269" s="337"/>
      <c r="CCZ269" s="338"/>
      <c r="CDA269" s="335"/>
      <c r="CDB269" s="327"/>
      <c r="CDC269" s="337"/>
      <c r="CDD269" s="338"/>
      <c r="CDE269" s="335"/>
      <c r="CDF269" s="327"/>
      <c r="CDG269" s="337"/>
      <c r="CDH269" s="338"/>
      <c r="CDI269" s="335"/>
      <c r="CDJ269" s="327"/>
      <c r="CDK269" s="337"/>
      <c r="CDL269" s="338"/>
      <c r="CDM269" s="335"/>
      <c r="CDN269" s="327"/>
      <c r="CDO269" s="337"/>
      <c r="CDP269" s="338"/>
      <c r="CDQ269" s="335"/>
      <c r="CDR269" s="327"/>
      <c r="CDS269" s="337"/>
      <c r="CDT269" s="338"/>
      <c r="CDU269" s="335"/>
      <c r="CDV269" s="327"/>
      <c r="CDW269" s="337"/>
      <c r="CDX269" s="338"/>
      <c r="CDY269" s="335"/>
      <c r="CDZ269" s="327"/>
      <c r="CEA269" s="337"/>
      <c r="CEB269" s="338"/>
      <c r="CEC269" s="335"/>
      <c r="CED269" s="327"/>
      <c r="CEE269" s="337"/>
      <c r="CEF269" s="338"/>
      <c r="CEG269" s="335"/>
      <c r="CEH269" s="327"/>
      <c r="CEI269" s="337"/>
      <c r="CEJ269" s="338"/>
      <c r="CEK269" s="335"/>
      <c r="CEL269" s="327"/>
      <c r="CEM269" s="337"/>
      <c r="CEN269" s="338"/>
      <c r="CEO269" s="335"/>
      <c r="CEP269" s="327"/>
      <c r="CEQ269" s="337"/>
      <c r="CER269" s="338"/>
      <c r="CES269" s="335"/>
      <c r="CET269" s="327"/>
      <c r="CEU269" s="337"/>
      <c r="CEV269" s="338"/>
      <c r="CEW269" s="335"/>
      <c r="CEX269" s="327"/>
      <c r="CEY269" s="337"/>
      <c r="CEZ269" s="338"/>
      <c r="CFA269" s="335"/>
      <c r="CFB269" s="327"/>
      <c r="CFC269" s="337"/>
      <c r="CFD269" s="338"/>
      <c r="CFE269" s="335"/>
      <c r="CFF269" s="327"/>
      <c r="CFG269" s="337"/>
      <c r="CFH269" s="338"/>
      <c r="CFI269" s="335"/>
      <c r="CFJ269" s="327"/>
      <c r="CFK269" s="337"/>
      <c r="CFL269" s="338"/>
      <c r="CFM269" s="335"/>
      <c r="CFN269" s="327"/>
      <c r="CFO269" s="337"/>
      <c r="CFP269" s="338"/>
      <c r="CFQ269" s="335"/>
      <c r="CFR269" s="327"/>
      <c r="CFS269" s="337"/>
      <c r="CFT269" s="338"/>
      <c r="CFU269" s="335"/>
      <c r="CFV269" s="327"/>
      <c r="CFW269" s="337"/>
      <c r="CFX269" s="338"/>
      <c r="CFY269" s="335"/>
      <c r="CFZ269" s="327"/>
      <c r="CGA269" s="337"/>
      <c r="CGB269" s="338"/>
      <c r="CGC269" s="335"/>
      <c r="CGD269" s="327"/>
      <c r="CGE269" s="337"/>
      <c r="CGF269" s="338"/>
      <c r="CGG269" s="335"/>
      <c r="CGH269" s="327"/>
      <c r="CGI269" s="337"/>
      <c r="CGJ269" s="338"/>
      <c r="CGK269" s="335"/>
      <c r="CGL269" s="327"/>
      <c r="CGM269" s="337"/>
      <c r="CGN269" s="338"/>
      <c r="CGO269" s="335"/>
      <c r="CGP269" s="327"/>
      <c r="CGQ269" s="337"/>
      <c r="CGR269" s="338"/>
      <c r="CGS269" s="335"/>
      <c r="CGT269" s="327"/>
      <c r="CGU269" s="337"/>
      <c r="CGV269" s="338"/>
      <c r="CGW269" s="335"/>
      <c r="CGX269" s="327"/>
      <c r="CGY269" s="337"/>
      <c r="CGZ269" s="338"/>
      <c r="CHA269" s="335"/>
      <c r="CHB269" s="327"/>
      <c r="CHC269" s="337"/>
      <c r="CHD269" s="338"/>
      <c r="CHE269" s="335"/>
      <c r="CHF269" s="327"/>
      <c r="CHG269" s="337"/>
      <c r="CHH269" s="338"/>
      <c r="CHI269" s="335"/>
      <c r="CHJ269" s="327"/>
      <c r="CHK269" s="337"/>
      <c r="CHL269" s="338"/>
      <c r="CHM269" s="335"/>
      <c r="CHN269" s="327"/>
      <c r="CHO269" s="337"/>
      <c r="CHP269" s="338"/>
      <c r="CHQ269" s="335"/>
      <c r="CHR269" s="327"/>
      <c r="CHS269" s="337"/>
      <c r="CHT269" s="338"/>
      <c r="CHU269" s="335"/>
      <c r="CHV269" s="327"/>
      <c r="CHW269" s="337"/>
      <c r="CHX269" s="338"/>
      <c r="CHY269" s="335"/>
      <c r="CHZ269" s="327"/>
      <c r="CIA269" s="337"/>
      <c r="CIB269" s="338"/>
      <c r="CIC269" s="335"/>
      <c r="CID269" s="327"/>
      <c r="CIE269" s="337"/>
      <c r="CIF269" s="338"/>
      <c r="CIG269" s="335"/>
      <c r="CIH269" s="327"/>
      <c r="CII269" s="337"/>
      <c r="CIJ269" s="338"/>
      <c r="CIK269" s="335"/>
      <c r="CIL269" s="327"/>
      <c r="CIM269" s="337"/>
      <c r="CIN269" s="338"/>
      <c r="CIO269" s="335"/>
      <c r="CIP269" s="327"/>
      <c r="CIQ269" s="337"/>
      <c r="CIR269" s="338"/>
      <c r="CIS269" s="335"/>
      <c r="CIT269" s="327"/>
      <c r="CIU269" s="337"/>
      <c r="CIV269" s="338"/>
      <c r="CIW269" s="335"/>
      <c r="CIX269" s="327"/>
      <c r="CIY269" s="337"/>
      <c r="CIZ269" s="338"/>
      <c r="CJA269" s="335"/>
      <c r="CJB269" s="327"/>
      <c r="CJC269" s="337"/>
      <c r="CJD269" s="338"/>
      <c r="CJE269" s="335"/>
      <c r="CJF269" s="327"/>
      <c r="CJG269" s="337"/>
      <c r="CJH269" s="338"/>
      <c r="CJI269" s="335"/>
      <c r="CJJ269" s="327"/>
      <c r="CJK269" s="337"/>
      <c r="CJL269" s="338"/>
      <c r="CJM269" s="335"/>
      <c r="CJN269" s="327"/>
      <c r="CJO269" s="337"/>
      <c r="CJP269" s="338"/>
      <c r="CJQ269" s="335"/>
      <c r="CJR269" s="327"/>
      <c r="CJS269" s="337"/>
      <c r="CJT269" s="338"/>
      <c r="CJU269" s="335"/>
      <c r="CJV269" s="327"/>
      <c r="CJW269" s="337"/>
      <c r="CJX269" s="338"/>
      <c r="CJY269" s="335"/>
      <c r="CJZ269" s="327"/>
      <c r="CKA269" s="337"/>
      <c r="CKB269" s="338"/>
      <c r="CKC269" s="335"/>
      <c r="CKD269" s="327"/>
      <c r="CKE269" s="337"/>
      <c r="CKF269" s="338"/>
      <c r="CKG269" s="335"/>
      <c r="CKH269" s="327"/>
      <c r="CKI269" s="337"/>
      <c r="CKJ269" s="338"/>
      <c r="CKK269" s="335"/>
      <c r="CKL269" s="327"/>
      <c r="CKM269" s="337"/>
      <c r="CKN269" s="338"/>
      <c r="CKO269" s="335"/>
      <c r="CKP269" s="327"/>
      <c r="CKQ269" s="337"/>
      <c r="CKR269" s="338"/>
      <c r="CKS269" s="335"/>
      <c r="CKT269" s="327"/>
      <c r="CKU269" s="337"/>
      <c r="CKV269" s="338"/>
      <c r="CKW269" s="335"/>
      <c r="CKX269" s="327"/>
      <c r="CKY269" s="337"/>
      <c r="CKZ269" s="338"/>
      <c r="CLA269" s="335"/>
      <c r="CLB269" s="327"/>
      <c r="CLC269" s="337"/>
      <c r="CLD269" s="338"/>
      <c r="CLE269" s="335"/>
      <c r="CLF269" s="327"/>
      <c r="CLG269" s="337"/>
      <c r="CLH269" s="338"/>
      <c r="CLI269" s="335"/>
      <c r="CLJ269" s="327"/>
      <c r="CLK269" s="337"/>
      <c r="CLL269" s="338"/>
      <c r="CLM269" s="335"/>
      <c r="CLN269" s="327"/>
      <c r="CLO269" s="337"/>
      <c r="CLP269" s="338"/>
      <c r="CLQ269" s="335"/>
      <c r="CLR269" s="327"/>
      <c r="CLS269" s="337"/>
      <c r="CLT269" s="338"/>
      <c r="CLU269" s="335"/>
      <c r="CLV269" s="327"/>
      <c r="CLW269" s="337"/>
      <c r="CLX269" s="338"/>
      <c r="CLY269" s="335"/>
      <c r="CLZ269" s="327"/>
      <c r="CMA269" s="337"/>
      <c r="CMB269" s="338"/>
      <c r="CMC269" s="335"/>
      <c r="CMD269" s="327"/>
      <c r="CME269" s="337"/>
      <c r="CMF269" s="338"/>
      <c r="CMG269" s="335"/>
      <c r="CMH269" s="327"/>
      <c r="CMI269" s="337"/>
      <c r="CMJ269" s="338"/>
      <c r="CMK269" s="335"/>
      <c r="CML269" s="327"/>
      <c r="CMM269" s="337"/>
      <c r="CMN269" s="338"/>
      <c r="CMO269" s="335"/>
      <c r="CMP269" s="327"/>
      <c r="CMQ269" s="337"/>
      <c r="CMR269" s="338"/>
      <c r="CMS269" s="335"/>
      <c r="CMT269" s="327"/>
      <c r="CMU269" s="337"/>
      <c r="CMV269" s="338"/>
      <c r="CMW269" s="335"/>
      <c r="CMX269" s="327"/>
      <c r="CMY269" s="337"/>
      <c r="CMZ269" s="338"/>
      <c r="CNA269" s="335"/>
      <c r="CNB269" s="327"/>
      <c r="CNC269" s="337"/>
      <c r="CND269" s="338"/>
      <c r="CNE269" s="335"/>
      <c r="CNF269" s="327"/>
      <c r="CNG269" s="337"/>
      <c r="CNH269" s="338"/>
      <c r="CNI269" s="335"/>
      <c r="CNJ269" s="327"/>
      <c r="CNK269" s="337"/>
      <c r="CNL269" s="338"/>
      <c r="CNM269" s="335"/>
      <c r="CNN269" s="327"/>
      <c r="CNO269" s="337"/>
      <c r="CNP269" s="338"/>
      <c r="CNQ269" s="335"/>
      <c r="CNR269" s="327"/>
      <c r="CNS269" s="337"/>
      <c r="CNT269" s="338"/>
      <c r="CNU269" s="335"/>
      <c r="CNV269" s="327"/>
      <c r="CNW269" s="337"/>
      <c r="CNX269" s="338"/>
      <c r="CNY269" s="335"/>
      <c r="CNZ269" s="327"/>
      <c r="COA269" s="337"/>
      <c r="COB269" s="338"/>
      <c r="COC269" s="335"/>
      <c r="COD269" s="327"/>
      <c r="COE269" s="337"/>
      <c r="COF269" s="338"/>
      <c r="COG269" s="335"/>
      <c r="COH269" s="327"/>
      <c r="COI269" s="337"/>
      <c r="COJ269" s="338"/>
      <c r="COK269" s="335"/>
      <c r="COL269" s="327"/>
      <c r="COM269" s="337"/>
      <c r="CON269" s="338"/>
      <c r="COO269" s="335"/>
      <c r="COP269" s="327"/>
      <c r="COQ269" s="337"/>
      <c r="COR269" s="338"/>
      <c r="COS269" s="335"/>
      <c r="COT269" s="327"/>
      <c r="COU269" s="337"/>
      <c r="COV269" s="338"/>
      <c r="COW269" s="335"/>
      <c r="COX269" s="327"/>
      <c r="COY269" s="337"/>
      <c r="COZ269" s="338"/>
      <c r="CPA269" s="335"/>
      <c r="CPB269" s="327"/>
      <c r="CPC269" s="337"/>
      <c r="CPD269" s="338"/>
      <c r="CPE269" s="335"/>
      <c r="CPF269" s="327"/>
      <c r="CPG269" s="337"/>
      <c r="CPH269" s="338"/>
      <c r="CPI269" s="335"/>
      <c r="CPJ269" s="327"/>
      <c r="CPK269" s="337"/>
      <c r="CPL269" s="338"/>
      <c r="CPM269" s="335"/>
      <c r="CPN269" s="327"/>
      <c r="CPO269" s="337"/>
      <c r="CPP269" s="338"/>
      <c r="CPQ269" s="335"/>
      <c r="CPR269" s="327"/>
      <c r="CPS269" s="337"/>
      <c r="CPT269" s="338"/>
      <c r="CPU269" s="335"/>
      <c r="CPV269" s="327"/>
      <c r="CPW269" s="337"/>
      <c r="CPX269" s="338"/>
      <c r="CPY269" s="335"/>
      <c r="CPZ269" s="327"/>
      <c r="CQA269" s="337"/>
      <c r="CQB269" s="338"/>
      <c r="CQC269" s="335"/>
      <c r="CQD269" s="327"/>
      <c r="CQE269" s="337"/>
      <c r="CQF269" s="338"/>
      <c r="CQG269" s="335"/>
      <c r="CQH269" s="327"/>
      <c r="CQI269" s="337"/>
      <c r="CQJ269" s="338"/>
      <c r="CQK269" s="335"/>
      <c r="CQL269" s="327"/>
      <c r="CQM269" s="337"/>
      <c r="CQN269" s="338"/>
      <c r="CQO269" s="335"/>
      <c r="CQP269" s="327"/>
      <c r="CQQ269" s="337"/>
      <c r="CQR269" s="338"/>
      <c r="CQS269" s="335"/>
      <c r="CQT269" s="327"/>
      <c r="CQU269" s="337"/>
      <c r="CQV269" s="338"/>
      <c r="CQW269" s="335"/>
      <c r="CQX269" s="327"/>
      <c r="CQY269" s="337"/>
      <c r="CQZ269" s="338"/>
      <c r="CRA269" s="335"/>
      <c r="CRB269" s="327"/>
      <c r="CRC269" s="337"/>
      <c r="CRD269" s="338"/>
      <c r="CRE269" s="335"/>
      <c r="CRF269" s="327"/>
      <c r="CRG269" s="337"/>
      <c r="CRH269" s="338"/>
      <c r="CRI269" s="335"/>
      <c r="CRJ269" s="327"/>
      <c r="CRK269" s="337"/>
      <c r="CRL269" s="338"/>
      <c r="CRM269" s="335"/>
      <c r="CRN269" s="327"/>
      <c r="CRO269" s="337"/>
      <c r="CRP269" s="338"/>
      <c r="CRQ269" s="335"/>
      <c r="CRR269" s="327"/>
      <c r="CRS269" s="337"/>
      <c r="CRT269" s="338"/>
      <c r="CRU269" s="335"/>
      <c r="CRV269" s="327"/>
      <c r="CRW269" s="337"/>
      <c r="CRX269" s="338"/>
      <c r="CRY269" s="335"/>
      <c r="CRZ269" s="327"/>
      <c r="CSA269" s="337"/>
      <c r="CSB269" s="338"/>
      <c r="CSC269" s="335"/>
      <c r="CSD269" s="327"/>
      <c r="CSE269" s="337"/>
      <c r="CSF269" s="338"/>
      <c r="CSG269" s="335"/>
      <c r="CSH269" s="327"/>
      <c r="CSI269" s="337"/>
      <c r="CSJ269" s="338"/>
      <c r="CSK269" s="335"/>
      <c r="CSL269" s="327"/>
      <c r="CSM269" s="337"/>
      <c r="CSN269" s="338"/>
      <c r="CSO269" s="335"/>
      <c r="CSP269" s="327"/>
      <c r="CSQ269" s="337"/>
      <c r="CSR269" s="338"/>
      <c r="CSS269" s="335"/>
      <c r="CST269" s="327"/>
      <c r="CSU269" s="337"/>
      <c r="CSV269" s="338"/>
      <c r="CSW269" s="335"/>
      <c r="CSX269" s="327"/>
      <c r="CSY269" s="337"/>
      <c r="CSZ269" s="338"/>
      <c r="CTA269" s="335"/>
      <c r="CTB269" s="327"/>
      <c r="CTC269" s="337"/>
      <c r="CTD269" s="338"/>
      <c r="CTE269" s="335"/>
      <c r="CTF269" s="327"/>
      <c r="CTG269" s="337"/>
      <c r="CTH269" s="338"/>
      <c r="CTI269" s="335"/>
      <c r="CTJ269" s="327"/>
      <c r="CTK269" s="337"/>
      <c r="CTL269" s="338"/>
      <c r="CTM269" s="335"/>
      <c r="CTN269" s="327"/>
      <c r="CTO269" s="337"/>
      <c r="CTP269" s="338"/>
      <c r="CTQ269" s="335"/>
      <c r="CTR269" s="327"/>
      <c r="CTS269" s="337"/>
      <c r="CTT269" s="338"/>
      <c r="CTU269" s="335"/>
      <c r="CTV269" s="327"/>
      <c r="CTW269" s="337"/>
      <c r="CTX269" s="338"/>
      <c r="CTY269" s="335"/>
      <c r="CTZ269" s="327"/>
      <c r="CUA269" s="337"/>
      <c r="CUB269" s="338"/>
      <c r="CUC269" s="335"/>
      <c r="CUD269" s="327"/>
      <c r="CUE269" s="337"/>
      <c r="CUF269" s="338"/>
      <c r="CUG269" s="335"/>
      <c r="CUH269" s="327"/>
      <c r="CUI269" s="337"/>
      <c r="CUJ269" s="338"/>
      <c r="CUK269" s="335"/>
      <c r="CUL269" s="327"/>
      <c r="CUM269" s="337"/>
      <c r="CUN269" s="338"/>
      <c r="CUO269" s="335"/>
      <c r="CUP269" s="327"/>
      <c r="CUQ269" s="337"/>
      <c r="CUR269" s="338"/>
      <c r="CUS269" s="335"/>
      <c r="CUT269" s="327"/>
      <c r="CUU269" s="337"/>
      <c r="CUV269" s="338"/>
      <c r="CUW269" s="335"/>
      <c r="CUX269" s="327"/>
      <c r="CUY269" s="337"/>
      <c r="CUZ269" s="338"/>
      <c r="CVA269" s="335"/>
      <c r="CVB269" s="327"/>
      <c r="CVC269" s="337"/>
      <c r="CVD269" s="338"/>
      <c r="CVE269" s="335"/>
      <c r="CVF269" s="327"/>
      <c r="CVG269" s="337"/>
      <c r="CVH269" s="338"/>
      <c r="CVI269" s="335"/>
      <c r="CVJ269" s="327"/>
      <c r="CVK269" s="337"/>
      <c r="CVL269" s="338"/>
      <c r="CVM269" s="335"/>
      <c r="CVN269" s="327"/>
      <c r="CVO269" s="337"/>
      <c r="CVP269" s="338"/>
      <c r="CVQ269" s="335"/>
      <c r="CVR269" s="327"/>
      <c r="CVS269" s="337"/>
      <c r="CVT269" s="338"/>
      <c r="CVU269" s="335"/>
      <c r="CVV269" s="327"/>
      <c r="CVW269" s="337"/>
      <c r="CVX269" s="338"/>
      <c r="CVY269" s="335"/>
      <c r="CVZ269" s="327"/>
      <c r="CWA269" s="337"/>
      <c r="CWB269" s="338"/>
      <c r="CWC269" s="335"/>
      <c r="CWD269" s="327"/>
      <c r="CWE269" s="337"/>
      <c r="CWF269" s="338"/>
      <c r="CWG269" s="335"/>
      <c r="CWH269" s="327"/>
      <c r="CWI269" s="337"/>
      <c r="CWJ269" s="338"/>
      <c r="CWK269" s="335"/>
      <c r="CWL269" s="327"/>
      <c r="CWM269" s="337"/>
      <c r="CWN269" s="338"/>
      <c r="CWO269" s="335"/>
      <c r="CWP269" s="327"/>
      <c r="CWQ269" s="337"/>
      <c r="CWR269" s="338"/>
      <c r="CWS269" s="335"/>
      <c r="CWT269" s="327"/>
      <c r="CWU269" s="337"/>
      <c r="CWV269" s="338"/>
      <c r="CWW269" s="335"/>
      <c r="CWX269" s="327"/>
      <c r="CWY269" s="337"/>
      <c r="CWZ269" s="338"/>
      <c r="CXA269" s="335"/>
      <c r="CXB269" s="327"/>
      <c r="CXC269" s="337"/>
      <c r="CXD269" s="338"/>
      <c r="CXE269" s="335"/>
      <c r="CXF269" s="327"/>
      <c r="CXG269" s="337"/>
      <c r="CXH269" s="338"/>
      <c r="CXI269" s="335"/>
      <c r="CXJ269" s="327"/>
      <c r="CXK269" s="337"/>
      <c r="CXL269" s="338"/>
      <c r="CXM269" s="335"/>
      <c r="CXN269" s="327"/>
      <c r="CXO269" s="337"/>
      <c r="CXP269" s="338"/>
      <c r="CXQ269" s="335"/>
      <c r="CXR269" s="327"/>
      <c r="CXS269" s="337"/>
      <c r="CXT269" s="338"/>
      <c r="CXU269" s="335"/>
      <c r="CXV269" s="327"/>
      <c r="CXW269" s="337"/>
      <c r="CXX269" s="338"/>
      <c r="CXY269" s="335"/>
      <c r="CXZ269" s="327"/>
      <c r="CYA269" s="337"/>
      <c r="CYB269" s="338"/>
      <c r="CYC269" s="335"/>
      <c r="CYD269" s="327"/>
      <c r="CYE269" s="337"/>
      <c r="CYF269" s="338"/>
      <c r="CYG269" s="335"/>
      <c r="CYH269" s="327"/>
      <c r="CYI269" s="337"/>
      <c r="CYJ269" s="338"/>
      <c r="CYK269" s="335"/>
      <c r="CYL269" s="327"/>
      <c r="CYM269" s="337"/>
      <c r="CYN269" s="338"/>
      <c r="CYO269" s="335"/>
      <c r="CYP269" s="327"/>
      <c r="CYQ269" s="337"/>
      <c r="CYR269" s="338"/>
      <c r="CYS269" s="335"/>
      <c r="CYT269" s="327"/>
      <c r="CYU269" s="337"/>
      <c r="CYV269" s="338"/>
      <c r="CYW269" s="335"/>
      <c r="CYX269" s="327"/>
      <c r="CYY269" s="337"/>
      <c r="CYZ269" s="338"/>
      <c r="CZA269" s="335"/>
      <c r="CZB269" s="327"/>
      <c r="CZC269" s="337"/>
      <c r="CZD269" s="338"/>
      <c r="CZE269" s="335"/>
      <c r="CZF269" s="327"/>
      <c r="CZG269" s="337"/>
      <c r="CZH269" s="338"/>
      <c r="CZI269" s="335"/>
      <c r="CZJ269" s="327"/>
      <c r="CZK269" s="337"/>
      <c r="CZL269" s="338"/>
      <c r="CZM269" s="335"/>
      <c r="CZN269" s="327"/>
      <c r="CZO269" s="337"/>
      <c r="CZP269" s="338"/>
      <c r="CZQ269" s="335"/>
      <c r="CZR269" s="327"/>
      <c r="CZS269" s="337"/>
      <c r="CZT269" s="338"/>
      <c r="CZU269" s="335"/>
      <c r="CZV269" s="327"/>
      <c r="CZW269" s="337"/>
      <c r="CZX269" s="338"/>
      <c r="CZY269" s="335"/>
      <c r="CZZ269" s="327"/>
      <c r="DAA269" s="337"/>
      <c r="DAB269" s="338"/>
      <c r="DAC269" s="335"/>
      <c r="DAD269" s="327"/>
      <c r="DAE269" s="337"/>
      <c r="DAF269" s="338"/>
      <c r="DAG269" s="335"/>
      <c r="DAH269" s="327"/>
      <c r="DAI269" s="337"/>
      <c r="DAJ269" s="338"/>
      <c r="DAK269" s="335"/>
      <c r="DAL269" s="327"/>
      <c r="DAM269" s="337"/>
      <c r="DAN269" s="338"/>
      <c r="DAO269" s="335"/>
      <c r="DAP269" s="327"/>
      <c r="DAQ269" s="337"/>
      <c r="DAR269" s="338"/>
      <c r="DAS269" s="335"/>
      <c r="DAT269" s="327"/>
      <c r="DAU269" s="337"/>
      <c r="DAV269" s="338"/>
      <c r="DAW269" s="335"/>
      <c r="DAX269" s="327"/>
      <c r="DAY269" s="337"/>
      <c r="DAZ269" s="338"/>
      <c r="DBA269" s="335"/>
      <c r="DBB269" s="327"/>
      <c r="DBC269" s="337"/>
      <c r="DBD269" s="338"/>
      <c r="DBE269" s="335"/>
      <c r="DBF269" s="327"/>
      <c r="DBG269" s="337"/>
      <c r="DBH269" s="338"/>
      <c r="DBI269" s="335"/>
      <c r="DBJ269" s="327"/>
      <c r="DBK269" s="337"/>
      <c r="DBL269" s="338"/>
      <c r="DBM269" s="335"/>
      <c r="DBN269" s="327"/>
      <c r="DBO269" s="337"/>
      <c r="DBP269" s="338"/>
      <c r="DBQ269" s="335"/>
      <c r="DBR269" s="327"/>
      <c r="DBS269" s="337"/>
      <c r="DBT269" s="338"/>
      <c r="DBU269" s="335"/>
      <c r="DBV269" s="327"/>
      <c r="DBW269" s="337"/>
      <c r="DBX269" s="338"/>
      <c r="DBY269" s="335"/>
      <c r="DBZ269" s="327"/>
      <c r="DCA269" s="337"/>
      <c r="DCB269" s="338"/>
      <c r="DCC269" s="335"/>
      <c r="DCD269" s="327"/>
      <c r="DCE269" s="337"/>
      <c r="DCF269" s="338"/>
      <c r="DCG269" s="335"/>
      <c r="DCH269" s="327"/>
      <c r="DCI269" s="337"/>
      <c r="DCJ269" s="338"/>
      <c r="DCK269" s="335"/>
      <c r="DCL269" s="327"/>
      <c r="DCM269" s="337"/>
      <c r="DCN269" s="338"/>
      <c r="DCO269" s="335"/>
      <c r="DCP269" s="327"/>
      <c r="DCQ269" s="337"/>
      <c r="DCR269" s="338"/>
      <c r="DCS269" s="335"/>
      <c r="DCT269" s="327"/>
      <c r="DCU269" s="337"/>
      <c r="DCV269" s="338"/>
      <c r="DCW269" s="335"/>
      <c r="DCX269" s="327"/>
      <c r="DCY269" s="337"/>
      <c r="DCZ269" s="338"/>
      <c r="DDA269" s="335"/>
      <c r="DDB269" s="327"/>
      <c r="DDC269" s="337"/>
      <c r="DDD269" s="338"/>
      <c r="DDE269" s="335"/>
      <c r="DDF269" s="327"/>
      <c r="DDG269" s="337"/>
      <c r="DDH269" s="338"/>
      <c r="DDI269" s="335"/>
      <c r="DDJ269" s="327"/>
      <c r="DDK269" s="337"/>
      <c r="DDL269" s="338"/>
      <c r="DDM269" s="335"/>
      <c r="DDN269" s="327"/>
      <c r="DDO269" s="337"/>
      <c r="DDP269" s="338"/>
      <c r="DDQ269" s="335"/>
      <c r="DDR269" s="327"/>
      <c r="DDS269" s="337"/>
      <c r="DDT269" s="338"/>
      <c r="DDU269" s="335"/>
      <c r="DDV269" s="327"/>
      <c r="DDW269" s="337"/>
      <c r="DDX269" s="338"/>
      <c r="DDY269" s="335"/>
      <c r="DDZ269" s="327"/>
      <c r="DEA269" s="337"/>
      <c r="DEB269" s="338"/>
      <c r="DEC269" s="335"/>
      <c r="DED269" s="327"/>
      <c r="DEE269" s="337"/>
      <c r="DEF269" s="338"/>
      <c r="DEG269" s="335"/>
      <c r="DEH269" s="327"/>
      <c r="DEI269" s="337"/>
      <c r="DEJ269" s="338"/>
      <c r="DEK269" s="335"/>
      <c r="DEL269" s="327"/>
      <c r="DEM269" s="337"/>
      <c r="DEN269" s="338"/>
      <c r="DEO269" s="335"/>
      <c r="DEP269" s="327"/>
      <c r="DEQ269" s="337"/>
      <c r="DER269" s="338"/>
      <c r="DES269" s="335"/>
      <c r="DET269" s="327"/>
      <c r="DEU269" s="337"/>
      <c r="DEV269" s="338"/>
      <c r="DEW269" s="335"/>
      <c r="DEX269" s="327"/>
      <c r="DEY269" s="337"/>
      <c r="DEZ269" s="338"/>
      <c r="DFA269" s="335"/>
      <c r="DFB269" s="327"/>
      <c r="DFC269" s="337"/>
      <c r="DFD269" s="338"/>
      <c r="DFE269" s="335"/>
      <c r="DFF269" s="327"/>
      <c r="DFG269" s="337"/>
      <c r="DFH269" s="338"/>
      <c r="DFI269" s="335"/>
      <c r="DFJ269" s="327"/>
      <c r="DFK269" s="337"/>
      <c r="DFL269" s="338"/>
      <c r="DFM269" s="335"/>
      <c r="DFN269" s="327"/>
      <c r="DFO269" s="337"/>
      <c r="DFP269" s="338"/>
      <c r="DFQ269" s="335"/>
      <c r="DFR269" s="327"/>
      <c r="DFS269" s="337"/>
      <c r="DFT269" s="338"/>
      <c r="DFU269" s="335"/>
      <c r="DFV269" s="327"/>
      <c r="DFW269" s="337"/>
      <c r="DFX269" s="338"/>
      <c r="DFY269" s="335"/>
      <c r="DFZ269" s="327"/>
      <c r="DGA269" s="337"/>
      <c r="DGB269" s="338"/>
      <c r="DGC269" s="335"/>
      <c r="DGD269" s="327"/>
      <c r="DGE269" s="337"/>
      <c r="DGF269" s="338"/>
      <c r="DGG269" s="335"/>
      <c r="DGH269" s="327"/>
      <c r="DGI269" s="337"/>
      <c r="DGJ269" s="338"/>
      <c r="DGK269" s="335"/>
      <c r="DGL269" s="327"/>
      <c r="DGM269" s="337"/>
      <c r="DGN269" s="338"/>
      <c r="DGO269" s="335"/>
      <c r="DGP269" s="327"/>
      <c r="DGQ269" s="337"/>
      <c r="DGR269" s="338"/>
      <c r="DGS269" s="335"/>
      <c r="DGT269" s="327"/>
      <c r="DGU269" s="337"/>
      <c r="DGV269" s="338"/>
      <c r="DGW269" s="335"/>
      <c r="DGX269" s="327"/>
      <c r="DGY269" s="337"/>
      <c r="DGZ269" s="338"/>
      <c r="DHA269" s="335"/>
      <c r="DHB269" s="327"/>
      <c r="DHC269" s="337"/>
      <c r="DHD269" s="338"/>
      <c r="DHE269" s="335"/>
      <c r="DHF269" s="327"/>
      <c r="DHG269" s="337"/>
      <c r="DHH269" s="338"/>
      <c r="DHI269" s="335"/>
      <c r="DHJ269" s="327"/>
      <c r="DHK269" s="337"/>
      <c r="DHL269" s="338"/>
      <c r="DHM269" s="335"/>
      <c r="DHN269" s="327"/>
      <c r="DHO269" s="337"/>
      <c r="DHP269" s="338"/>
      <c r="DHQ269" s="335"/>
      <c r="DHR269" s="327"/>
      <c r="DHS269" s="337"/>
      <c r="DHT269" s="338"/>
      <c r="DHU269" s="335"/>
      <c r="DHV269" s="327"/>
      <c r="DHW269" s="337"/>
      <c r="DHX269" s="338"/>
      <c r="DHY269" s="335"/>
      <c r="DHZ269" s="327"/>
      <c r="DIA269" s="337"/>
      <c r="DIB269" s="338"/>
      <c r="DIC269" s="335"/>
      <c r="DID269" s="327"/>
      <c r="DIE269" s="337"/>
      <c r="DIF269" s="338"/>
      <c r="DIG269" s="335"/>
      <c r="DIH269" s="327"/>
      <c r="DII269" s="337"/>
      <c r="DIJ269" s="338"/>
      <c r="DIK269" s="335"/>
      <c r="DIL269" s="327"/>
      <c r="DIM269" s="337"/>
      <c r="DIN269" s="338"/>
      <c r="DIO269" s="335"/>
      <c r="DIP269" s="327"/>
      <c r="DIQ269" s="337"/>
      <c r="DIR269" s="338"/>
      <c r="DIS269" s="335"/>
      <c r="DIT269" s="327"/>
      <c r="DIU269" s="337"/>
      <c r="DIV269" s="338"/>
      <c r="DIW269" s="335"/>
      <c r="DIX269" s="327"/>
      <c r="DIY269" s="337"/>
      <c r="DIZ269" s="338"/>
      <c r="DJA269" s="335"/>
      <c r="DJB269" s="327"/>
      <c r="DJC269" s="337"/>
      <c r="DJD269" s="338"/>
      <c r="DJE269" s="335"/>
      <c r="DJF269" s="327"/>
      <c r="DJG269" s="337"/>
      <c r="DJH269" s="338"/>
      <c r="DJI269" s="335"/>
      <c r="DJJ269" s="327"/>
      <c r="DJK269" s="337"/>
      <c r="DJL269" s="338"/>
      <c r="DJM269" s="335"/>
      <c r="DJN269" s="327"/>
      <c r="DJO269" s="337"/>
      <c r="DJP269" s="338"/>
      <c r="DJQ269" s="335"/>
      <c r="DJR269" s="327"/>
      <c r="DJS269" s="337"/>
      <c r="DJT269" s="338"/>
      <c r="DJU269" s="335"/>
      <c r="DJV269" s="327"/>
      <c r="DJW269" s="337"/>
      <c r="DJX269" s="338"/>
      <c r="DJY269" s="335"/>
      <c r="DJZ269" s="327"/>
      <c r="DKA269" s="337"/>
      <c r="DKB269" s="338"/>
      <c r="DKC269" s="335"/>
      <c r="DKD269" s="327"/>
      <c r="DKE269" s="337"/>
      <c r="DKF269" s="338"/>
      <c r="DKG269" s="335"/>
      <c r="DKH269" s="327"/>
      <c r="DKI269" s="337"/>
      <c r="DKJ269" s="338"/>
      <c r="DKK269" s="335"/>
      <c r="DKL269" s="327"/>
      <c r="DKM269" s="337"/>
      <c r="DKN269" s="338"/>
      <c r="DKO269" s="335"/>
      <c r="DKP269" s="327"/>
      <c r="DKQ269" s="337"/>
      <c r="DKR269" s="338"/>
      <c r="DKS269" s="335"/>
      <c r="DKT269" s="327"/>
      <c r="DKU269" s="337"/>
      <c r="DKV269" s="338"/>
      <c r="DKW269" s="335"/>
      <c r="DKX269" s="327"/>
      <c r="DKY269" s="337"/>
      <c r="DKZ269" s="338"/>
      <c r="DLA269" s="335"/>
      <c r="DLB269" s="327"/>
      <c r="DLC269" s="337"/>
      <c r="DLD269" s="338"/>
      <c r="DLE269" s="335"/>
      <c r="DLF269" s="327"/>
      <c r="DLG269" s="337"/>
      <c r="DLH269" s="338"/>
      <c r="DLI269" s="335"/>
      <c r="DLJ269" s="327"/>
      <c r="DLK269" s="337"/>
      <c r="DLL269" s="338"/>
      <c r="DLM269" s="335"/>
      <c r="DLN269" s="327"/>
      <c r="DLO269" s="337"/>
      <c r="DLP269" s="338"/>
      <c r="DLQ269" s="335"/>
      <c r="DLR269" s="327"/>
      <c r="DLS269" s="337"/>
      <c r="DLT269" s="338"/>
      <c r="DLU269" s="335"/>
      <c r="DLV269" s="327"/>
      <c r="DLW269" s="337"/>
      <c r="DLX269" s="338"/>
      <c r="DLY269" s="335"/>
      <c r="DLZ269" s="327"/>
      <c r="DMA269" s="337"/>
      <c r="DMB269" s="338"/>
      <c r="DMC269" s="335"/>
      <c r="DMD269" s="327"/>
      <c r="DME269" s="337"/>
      <c r="DMF269" s="338"/>
      <c r="DMG269" s="335"/>
      <c r="DMH269" s="327"/>
      <c r="DMI269" s="337"/>
      <c r="DMJ269" s="338"/>
      <c r="DMK269" s="335"/>
      <c r="DML269" s="327"/>
      <c r="DMM269" s="337"/>
      <c r="DMN269" s="338"/>
      <c r="DMO269" s="335"/>
      <c r="DMP269" s="327"/>
      <c r="DMQ269" s="337"/>
      <c r="DMR269" s="338"/>
      <c r="DMS269" s="335"/>
      <c r="DMT269" s="327"/>
      <c r="DMU269" s="337"/>
      <c r="DMV269" s="338"/>
      <c r="DMW269" s="335"/>
      <c r="DMX269" s="327"/>
      <c r="DMY269" s="337"/>
      <c r="DMZ269" s="338"/>
      <c r="DNA269" s="335"/>
      <c r="DNB269" s="327"/>
      <c r="DNC269" s="337"/>
      <c r="DND269" s="338"/>
      <c r="DNE269" s="335"/>
      <c r="DNF269" s="327"/>
      <c r="DNG269" s="337"/>
      <c r="DNH269" s="338"/>
      <c r="DNI269" s="335"/>
      <c r="DNJ269" s="327"/>
      <c r="DNK269" s="337"/>
      <c r="DNL269" s="338"/>
      <c r="DNM269" s="335"/>
      <c r="DNN269" s="327"/>
      <c r="DNO269" s="337"/>
      <c r="DNP269" s="338"/>
      <c r="DNQ269" s="335"/>
      <c r="DNR269" s="327"/>
      <c r="DNS269" s="337"/>
      <c r="DNT269" s="338"/>
      <c r="DNU269" s="335"/>
      <c r="DNV269" s="327"/>
      <c r="DNW269" s="337"/>
      <c r="DNX269" s="338"/>
      <c r="DNY269" s="335"/>
      <c r="DNZ269" s="327"/>
      <c r="DOA269" s="337"/>
      <c r="DOB269" s="338"/>
      <c r="DOC269" s="335"/>
      <c r="DOD269" s="327"/>
      <c r="DOE269" s="337"/>
      <c r="DOF269" s="338"/>
      <c r="DOG269" s="335"/>
      <c r="DOH269" s="327"/>
      <c r="DOI269" s="337"/>
      <c r="DOJ269" s="338"/>
      <c r="DOK269" s="335"/>
      <c r="DOL269" s="327"/>
      <c r="DOM269" s="337"/>
      <c r="DON269" s="338"/>
      <c r="DOO269" s="335"/>
      <c r="DOP269" s="327"/>
      <c r="DOQ269" s="337"/>
      <c r="DOR269" s="338"/>
      <c r="DOS269" s="335"/>
      <c r="DOT269" s="327"/>
      <c r="DOU269" s="337"/>
      <c r="DOV269" s="338"/>
      <c r="DOW269" s="335"/>
      <c r="DOX269" s="327"/>
      <c r="DOY269" s="337"/>
      <c r="DOZ269" s="338"/>
      <c r="DPA269" s="335"/>
      <c r="DPB269" s="327"/>
      <c r="DPC269" s="337"/>
      <c r="DPD269" s="338"/>
      <c r="DPE269" s="335"/>
      <c r="DPF269" s="327"/>
      <c r="DPG269" s="337"/>
      <c r="DPH269" s="338"/>
      <c r="DPI269" s="335"/>
      <c r="DPJ269" s="327"/>
      <c r="DPK269" s="337"/>
      <c r="DPL269" s="338"/>
      <c r="DPM269" s="335"/>
      <c r="DPN269" s="327"/>
      <c r="DPO269" s="337"/>
      <c r="DPP269" s="338"/>
      <c r="DPQ269" s="335"/>
      <c r="DPR269" s="327"/>
      <c r="DPS269" s="337"/>
      <c r="DPT269" s="338"/>
      <c r="DPU269" s="335"/>
      <c r="DPV269" s="327"/>
      <c r="DPW269" s="337"/>
      <c r="DPX269" s="338"/>
      <c r="DPY269" s="335"/>
      <c r="DPZ269" s="327"/>
      <c r="DQA269" s="337"/>
      <c r="DQB269" s="338"/>
      <c r="DQC269" s="335"/>
      <c r="DQD269" s="327"/>
      <c r="DQE269" s="337"/>
      <c r="DQF269" s="338"/>
      <c r="DQG269" s="335"/>
      <c r="DQH269" s="327"/>
      <c r="DQI269" s="337"/>
      <c r="DQJ269" s="338"/>
      <c r="DQK269" s="335"/>
      <c r="DQL269" s="327"/>
      <c r="DQM269" s="337"/>
      <c r="DQN269" s="338"/>
      <c r="DQO269" s="335"/>
      <c r="DQP269" s="327"/>
      <c r="DQQ269" s="337"/>
      <c r="DQR269" s="338"/>
      <c r="DQS269" s="335"/>
      <c r="DQT269" s="327"/>
      <c r="DQU269" s="337"/>
      <c r="DQV269" s="338"/>
      <c r="DQW269" s="335"/>
      <c r="DQX269" s="327"/>
      <c r="DQY269" s="337"/>
      <c r="DQZ269" s="338"/>
      <c r="DRA269" s="335"/>
      <c r="DRB269" s="327"/>
      <c r="DRC269" s="337"/>
      <c r="DRD269" s="338"/>
      <c r="DRE269" s="335"/>
      <c r="DRF269" s="327"/>
      <c r="DRG269" s="337"/>
      <c r="DRH269" s="338"/>
      <c r="DRI269" s="335"/>
      <c r="DRJ269" s="327"/>
      <c r="DRK269" s="337"/>
      <c r="DRL269" s="338"/>
      <c r="DRM269" s="335"/>
      <c r="DRN269" s="327"/>
      <c r="DRO269" s="337"/>
      <c r="DRP269" s="338"/>
      <c r="DRQ269" s="335"/>
      <c r="DRR269" s="327"/>
      <c r="DRS269" s="337"/>
      <c r="DRT269" s="338"/>
      <c r="DRU269" s="335"/>
      <c r="DRV269" s="327"/>
      <c r="DRW269" s="337"/>
      <c r="DRX269" s="338"/>
      <c r="DRY269" s="335"/>
      <c r="DRZ269" s="327"/>
      <c r="DSA269" s="337"/>
      <c r="DSB269" s="338"/>
      <c r="DSC269" s="335"/>
      <c r="DSD269" s="327"/>
      <c r="DSE269" s="337"/>
      <c r="DSF269" s="338"/>
      <c r="DSG269" s="335"/>
      <c r="DSH269" s="327"/>
      <c r="DSI269" s="337"/>
      <c r="DSJ269" s="338"/>
      <c r="DSK269" s="335"/>
      <c r="DSL269" s="327"/>
      <c r="DSM269" s="337"/>
      <c r="DSN269" s="338"/>
      <c r="DSO269" s="335"/>
      <c r="DSP269" s="327"/>
      <c r="DSQ269" s="337"/>
      <c r="DSR269" s="338"/>
      <c r="DSS269" s="335"/>
      <c r="DST269" s="327"/>
      <c r="DSU269" s="337"/>
      <c r="DSV269" s="338"/>
      <c r="DSW269" s="335"/>
      <c r="DSX269" s="327"/>
      <c r="DSY269" s="337"/>
      <c r="DSZ269" s="338"/>
      <c r="DTA269" s="335"/>
      <c r="DTB269" s="327"/>
      <c r="DTC269" s="337"/>
      <c r="DTD269" s="338"/>
      <c r="DTE269" s="335"/>
      <c r="DTF269" s="327"/>
      <c r="DTG269" s="337"/>
      <c r="DTH269" s="338"/>
      <c r="DTI269" s="335"/>
      <c r="DTJ269" s="327"/>
      <c r="DTK269" s="337"/>
      <c r="DTL269" s="338"/>
      <c r="DTM269" s="335"/>
      <c r="DTN269" s="327"/>
      <c r="DTO269" s="337"/>
      <c r="DTP269" s="338"/>
      <c r="DTQ269" s="335"/>
      <c r="DTR269" s="327"/>
      <c r="DTS269" s="337"/>
      <c r="DTT269" s="338"/>
      <c r="DTU269" s="335"/>
      <c r="DTV269" s="327"/>
      <c r="DTW269" s="337"/>
      <c r="DTX269" s="338"/>
      <c r="DTY269" s="335"/>
      <c r="DTZ269" s="327"/>
      <c r="DUA269" s="337"/>
      <c r="DUB269" s="338"/>
      <c r="DUC269" s="335"/>
      <c r="DUD269" s="327"/>
      <c r="DUE269" s="337"/>
      <c r="DUF269" s="338"/>
      <c r="DUG269" s="335"/>
      <c r="DUH269" s="327"/>
      <c r="DUI269" s="337"/>
      <c r="DUJ269" s="338"/>
      <c r="DUK269" s="335"/>
      <c r="DUL269" s="327"/>
      <c r="DUM269" s="337"/>
      <c r="DUN269" s="338"/>
      <c r="DUO269" s="335"/>
      <c r="DUP269" s="327"/>
      <c r="DUQ269" s="337"/>
      <c r="DUR269" s="338"/>
      <c r="DUS269" s="335"/>
      <c r="DUT269" s="327"/>
      <c r="DUU269" s="337"/>
      <c r="DUV269" s="338"/>
      <c r="DUW269" s="335"/>
      <c r="DUX269" s="327"/>
      <c r="DUY269" s="337"/>
      <c r="DUZ269" s="338"/>
      <c r="DVA269" s="335"/>
      <c r="DVB269" s="327"/>
      <c r="DVC269" s="337"/>
      <c r="DVD269" s="338"/>
      <c r="DVE269" s="335"/>
      <c r="DVF269" s="327"/>
      <c r="DVG269" s="337"/>
      <c r="DVH269" s="338"/>
      <c r="DVI269" s="335"/>
      <c r="DVJ269" s="327"/>
      <c r="DVK269" s="337"/>
      <c r="DVL269" s="338"/>
      <c r="DVM269" s="335"/>
      <c r="DVN269" s="327"/>
      <c r="DVO269" s="337"/>
      <c r="DVP269" s="338"/>
      <c r="DVQ269" s="335"/>
      <c r="DVR269" s="327"/>
      <c r="DVS269" s="337"/>
      <c r="DVT269" s="338"/>
      <c r="DVU269" s="335"/>
      <c r="DVV269" s="327"/>
      <c r="DVW269" s="337"/>
      <c r="DVX269" s="338"/>
      <c r="DVY269" s="335"/>
      <c r="DVZ269" s="327"/>
      <c r="DWA269" s="337"/>
      <c r="DWB269" s="338"/>
      <c r="DWC269" s="335"/>
      <c r="DWD269" s="327"/>
      <c r="DWE269" s="337"/>
      <c r="DWF269" s="338"/>
      <c r="DWG269" s="335"/>
      <c r="DWH269" s="327"/>
      <c r="DWI269" s="337"/>
      <c r="DWJ269" s="338"/>
      <c r="DWK269" s="335"/>
      <c r="DWL269" s="327"/>
      <c r="DWM269" s="337"/>
      <c r="DWN269" s="338"/>
      <c r="DWO269" s="335"/>
      <c r="DWP269" s="327"/>
      <c r="DWQ269" s="337"/>
      <c r="DWR269" s="338"/>
      <c r="DWS269" s="335"/>
      <c r="DWT269" s="327"/>
      <c r="DWU269" s="337"/>
      <c r="DWV269" s="338"/>
      <c r="DWW269" s="335"/>
      <c r="DWX269" s="327"/>
      <c r="DWY269" s="337"/>
      <c r="DWZ269" s="338"/>
      <c r="DXA269" s="335"/>
      <c r="DXB269" s="327"/>
      <c r="DXC269" s="337"/>
      <c r="DXD269" s="338"/>
      <c r="DXE269" s="335"/>
      <c r="DXF269" s="327"/>
      <c r="DXG269" s="337"/>
      <c r="DXH269" s="338"/>
      <c r="DXI269" s="335"/>
      <c r="DXJ269" s="327"/>
      <c r="DXK269" s="337"/>
      <c r="DXL269" s="338"/>
      <c r="DXM269" s="335"/>
      <c r="DXN269" s="327"/>
      <c r="DXO269" s="337"/>
      <c r="DXP269" s="338"/>
      <c r="DXQ269" s="335"/>
      <c r="DXR269" s="327"/>
      <c r="DXS269" s="337"/>
      <c r="DXT269" s="338"/>
      <c r="DXU269" s="335"/>
      <c r="DXV269" s="327"/>
      <c r="DXW269" s="337"/>
      <c r="DXX269" s="338"/>
      <c r="DXY269" s="335"/>
      <c r="DXZ269" s="327"/>
      <c r="DYA269" s="337"/>
      <c r="DYB269" s="338"/>
      <c r="DYC269" s="335"/>
      <c r="DYD269" s="327"/>
      <c r="DYE269" s="337"/>
      <c r="DYF269" s="338"/>
      <c r="DYG269" s="335"/>
      <c r="DYH269" s="327"/>
      <c r="DYI269" s="337"/>
      <c r="DYJ269" s="338"/>
      <c r="DYK269" s="335"/>
      <c r="DYL269" s="327"/>
      <c r="DYM269" s="337"/>
      <c r="DYN269" s="338"/>
      <c r="DYO269" s="335"/>
      <c r="DYP269" s="327"/>
      <c r="DYQ269" s="337"/>
      <c r="DYR269" s="338"/>
      <c r="DYS269" s="335"/>
      <c r="DYT269" s="327"/>
      <c r="DYU269" s="337"/>
      <c r="DYV269" s="338"/>
      <c r="DYW269" s="335"/>
      <c r="DYX269" s="327"/>
      <c r="DYY269" s="337"/>
      <c r="DYZ269" s="338"/>
      <c r="DZA269" s="335"/>
      <c r="DZB269" s="327"/>
      <c r="DZC269" s="337"/>
      <c r="DZD269" s="338"/>
      <c r="DZE269" s="335"/>
      <c r="DZF269" s="327"/>
      <c r="DZG269" s="337"/>
      <c r="DZH269" s="338"/>
      <c r="DZI269" s="335"/>
      <c r="DZJ269" s="327"/>
      <c r="DZK269" s="337"/>
      <c r="DZL269" s="338"/>
      <c r="DZM269" s="335"/>
      <c r="DZN269" s="327"/>
      <c r="DZO269" s="337"/>
      <c r="DZP269" s="338"/>
      <c r="DZQ269" s="335"/>
      <c r="DZR269" s="327"/>
      <c r="DZS269" s="337"/>
      <c r="DZT269" s="338"/>
      <c r="DZU269" s="335"/>
      <c r="DZV269" s="327"/>
      <c r="DZW269" s="337"/>
      <c r="DZX269" s="338"/>
      <c r="DZY269" s="335"/>
      <c r="DZZ269" s="327"/>
      <c r="EAA269" s="337"/>
      <c r="EAB269" s="338"/>
      <c r="EAC269" s="335"/>
      <c r="EAD269" s="327"/>
      <c r="EAE269" s="337"/>
      <c r="EAF269" s="338"/>
      <c r="EAG269" s="335"/>
      <c r="EAH269" s="327"/>
      <c r="EAI269" s="337"/>
      <c r="EAJ269" s="338"/>
      <c r="EAK269" s="335"/>
      <c r="EAL269" s="327"/>
      <c r="EAM269" s="337"/>
      <c r="EAN269" s="338"/>
      <c r="EAO269" s="335"/>
      <c r="EAP269" s="327"/>
      <c r="EAQ269" s="337"/>
      <c r="EAR269" s="338"/>
      <c r="EAS269" s="335"/>
      <c r="EAT269" s="327"/>
      <c r="EAU269" s="337"/>
      <c r="EAV269" s="338"/>
      <c r="EAW269" s="335"/>
      <c r="EAX269" s="327"/>
      <c r="EAY269" s="337"/>
      <c r="EAZ269" s="338"/>
      <c r="EBA269" s="335"/>
      <c r="EBB269" s="327"/>
      <c r="EBC269" s="337"/>
      <c r="EBD269" s="338"/>
      <c r="EBE269" s="335"/>
      <c r="EBF269" s="327"/>
      <c r="EBG269" s="337"/>
      <c r="EBH269" s="338"/>
      <c r="EBI269" s="335"/>
      <c r="EBJ269" s="327"/>
      <c r="EBK269" s="337"/>
      <c r="EBL269" s="338"/>
      <c r="EBM269" s="335"/>
      <c r="EBN269" s="327"/>
      <c r="EBO269" s="337"/>
      <c r="EBP269" s="338"/>
      <c r="EBQ269" s="335"/>
      <c r="EBR269" s="327"/>
      <c r="EBS269" s="337"/>
      <c r="EBT269" s="338"/>
      <c r="EBU269" s="335"/>
      <c r="EBV269" s="327"/>
      <c r="EBW269" s="337"/>
      <c r="EBX269" s="338"/>
      <c r="EBY269" s="335"/>
      <c r="EBZ269" s="327"/>
      <c r="ECA269" s="337"/>
      <c r="ECB269" s="338"/>
      <c r="ECC269" s="335"/>
      <c r="ECD269" s="327"/>
      <c r="ECE269" s="337"/>
      <c r="ECF269" s="338"/>
      <c r="ECG269" s="335"/>
      <c r="ECH269" s="327"/>
      <c r="ECI269" s="337"/>
      <c r="ECJ269" s="338"/>
      <c r="ECK269" s="335"/>
      <c r="ECL269" s="327"/>
      <c r="ECM269" s="337"/>
      <c r="ECN269" s="338"/>
      <c r="ECO269" s="335"/>
      <c r="ECP269" s="327"/>
      <c r="ECQ269" s="337"/>
      <c r="ECR269" s="338"/>
      <c r="ECS269" s="335"/>
      <c r="ECT269" s="327"/>
      <c r="ECU269" s="337"/>
      <c r="ECV269" s="338"/>
      <c r="ECW269" s="335"/>
      <c r="ECX269" s="327"/>
      <c r="ECY269" s="337"/>
      <c r="ECZ269" s="338"/>
      <c r="EDA269" s="335"/>
      <c r="EDB269" s="327"/>
      <c r="EDC269" s="337"/>
      <c r="EDD269" s="338"/>
      <c r="EDE269" s="335"/>
      <c r="EDF269" s="327"/>
      <c r="EDG269" s="337"/>
      <c r="EDH269" s="338"/>
      <c r="EDI269" s="335"/>
      <c r="EDJ269" s="327"/>
      <c r="EDK269" s="337"/>
      <c r="EDL269" s="338"/>
      <c r="EDM269" s="335"/>
      <c r="EDN269" s="327"/>
      <c r="EDO269" s="337"/>
      <c r="EDP269" s="338"/>
      <c r="EDQ269" s="335"/>
      <c r="EDR269" s="327"/>
      <c r="EDS269" s="337"/>
      <c r="EDT269" s="338"/>
      <c r="EDU269" s="335"/>
      <c r="EDV269" s="327"/>
      <c r="EDW269" s="337"/>
      <c r="EDX269" s="338"/>
      <c r="EDY269" s="335"/>
      <c r="EDZ269" s="327"/>
      <c r="EEA269" s="337"/>
      <c r="EEB269" s="338"/>
      <c r="EEC269" s="335"/>
      <c r="EED269" s="327"/>
      <c r="EEE269" s="337"/>
      <c r="EEF269" s="338"/>
      <c r="EEG269" s="335"/>
      <c r="EEH269" s="327"/>
      <c r="EEI269" s="337"/>
      <c r="EEJ269" s="338"/>
      <c r="EEK269" s="335"/>
      <c r="EEL269" s="327"/>
      <c r="EEM269" s="337"/>
      <c r="EEN269" s="338"/>
      <c r="EEO269" s="335"/>
      <c r="EEP269" s="327"/>
      <c r="EEQ269" s="337"/>
      <c r="EER269" s="338"/>
      <c r="EES269" s="335"/>
      <c r="EET269" s="327"/>
      <c r="EEU269" s="337"/>
      <c r="EEV269" s="338"/>
      <c r="EEW269" s="335"/>
      <c r="EEX269" s="327"/>
      <c r="EEY269" s="337"/>
      <c r="EEZ269" s="338"/>
      <c r="EFA269" s="335"/>
      <c r="EFB269" s="327"/>
      <c r="EFC269" s="337"/>
      <c r="EFD269" s="338"/>
      <c r="EFE269" s="335"/>
      <c r="EFF269" s="327"/>
      <c r="EFG269" s="337"/>
      <c r="EFH269" s="338"/>
      <c r="EFI269" s="335"/>
      <c r="EFJ269" s="327"/>
      <c r="EFK269" s="337"/>
      <c r="EFL269" s="338"/>
      <c r="EFM269" s="335"/>
      <c r="EFN269" s="327"/>
      <c r="EFO269" s="337"/>
      <c r="EFP269" s="338"/>
      <c r="EFQ269" s="335"/>
      <c r="EFR269" s="327"/>
      <c r="EFS269" s="337"/>
      <c r="EFT269" s="338"/>
      <c r="EFU269" s="335"/>
      <c r="EFV269" s="327"/>
      <c r="EFW269" s="337"/>
      <c r="EFX269" s="338"/>
      <c r="EFY269" s="335"/>
      <c r="EFZ269" s="327"/>
      <c r="EGA269" s="337"/>
      <c r="EGB269" s="338"/>
      <c r="EGC269" s="335"/>
      <c r="EGD269" s="327"/>
      <c r="EGE269" s="337"/>
      <c r="EGF269" s="338"/>
      <c r="EGG269" s="335"/>
      <c r="EGH269" s="327"/>
      <c r="EGI269" s="337"/>
      <c r="EGJ269" s="338"/>
      <c r="EGK269" s="335"/>
      <c r="EGL269" s="327"/>
      <c r="EGM269" s="337"/>
      <c r="EGN269" s="338"/>
      <c r="EGO269" s="335"/>
      <c r="EGP269" s="327"/>
      <c r="EGQ269" s="337"/>
      <c r="EGR269" s="338"/>
      <c r="EGS269" s="335"/>
      <c r="EGT269" s="327"/>
      <c r="EGU269" s="337"/>
      <c r="EGV269" s="338"/>
      <c r="EGW269" s="335"/>
      <c r="EGX269" s="327"/>
      <c r="EGY269" s="337"/>
      <c r="EGZ269" s="338"/>
      <c r="EHA269" s="335"/>
      <c r="EHB269" s="327"/>
      <c r="EHC269" s="337"/>
      <c r="EHD269" s="338"/>
      <c r="EHE269" s="335"/>
      <c r="EHF269" s="327"/>
      <c r="EHG269" s="337"/>
      <c r="EHH269" s="338"/>
      <c r="EHI269" s="335"/>
      <c r="EHJ269" s="327"/>
      <c r="EHK269" s="337"/>
      <c r="EHL269" s="338"/>
      <c r="EHM269" s="335"/>
      <c r="EHN269" s="327"/>
      <c r="EHO269" s="337"/>
      <c r="EHP269" s="338"/>
      <c r="EHQ269" s="335"/>
      <c r="EHR269" s="327"/>
      <c r="EHS269" s="337"/>
      <c r="EHT269" s="338"/>
      <c r="EHU269" s="335"/>
      <c r="EHV269" s="327"/>
      <c r="EHW269" s="337"/>
      <c r="EHX269" s="338"/>
      <c r="EHY269" s="335"/>
      <c r="EHZ269" s="327"/>
      <c r="EIA269" s="337"/>
      <c r="EIB269" s="338"/>
      <c r="EIC269" s="335"/>
      <c r="EID269" s="327"/>
      <c r="EIE269" s="337"/>
      <c r="EIF269" s="338"/>
      <c r="EIG269" s="335"/>
      <c r="EIH269" s="327"/>
      <c r="EII269" s="337"/>
      <c r="EIJ269" s="338"/>
      <c r="EIK269" s="335"/>
      <c r="EIL269" s="327"/>
      <c r="EIM269" s="337"/>
      <c r="EIN269" s="338"/>
      <c r="EIO269" s="335"/>
      <c r="EIP269" s="327"/>
      <c r="EIQ269" s="337"/>
      <c r="EIR269" s="338"/>
      <c r="EIS269" s="335"/>
      <c r="EIT269" s="327"/>
      <c r="EIU269" s="337"/>
      <c r="EIV269" s="338"/>
      <c r="EIW269" s="335"/>
      <c r="EIX269" s="327"/>
      <c r="EIY269" s="337"/>
      <c r="EIZ269" s="338"/>
      <c r="EJA269" s="335"/>
      <c r="EJB269" s="327"/>
      <c r="EJC269" s="337"/>
      <c r="EJD269" s="338"/>
      <c r="EJE269" s="335"/>
      <c r="EJF269" s="327"/>
      <c r="EJG269" s="337"/>
      <c r="EJH269" s="338"/>
      <c r="EJI269" s="335"/>
      <c r="EJJ269" s="327"/>
      <c r="EJK269" s="337"/>
      <c r="EJL269" s="338"/>
      <c r="EJM269" s="335"/>
      <c r="EJN269" s="327"/>
      <c r="EJO269" s="337"/>
      <c r="EJP269" s="338"/>
      <c r="EJQ269" s="335"/>
      <c r="EJR269" s="327"/>
      <c r="EJS269" s="337"/>
      <c r="EJT269" s="338"/>
      <c r="EJU269" s="335"/>
      <c r="EJV269" s="327"/>
      <c r="EJW269" s="337"/>
      <c r="EJX269" s="338"/>
      <c r="EJY269" s="335"/>
      <c r="EJZ269" s="327"/>
      <c r="EKA269" s="337"/>
      <c r="EKB269" s="338"/>
      <c r="EKC269" s="335"/>
      <c r="EKD269" s="327"/>
      <c r="EKE269" s="337"/>
      <c r="EKF269" s="338"/>
      <c r="EKG269" s="335"/>
      <c r="EKH269" s="327"/>
      <c r="EKI269" s="337"/>
      <c r="EKJ269" s="338"/>
      <c r="EKK269" s="335"/>
      <c r="EKL269" s="327"/>
      <c r="EKM269" s="337"/>
      <c r="EKN269" s="338"/>
      <c r="EKO269" s="335"/>
      <c r="EKP269" s="327"/>
      <c r="EKQ269" s="337"/>
      <c r="EKR269" s="338"/>
      <c r="EKS269" s="335"/>
      <c r="EKT269" s="327"/>
      <c r="EKU269" s="337"/>
      <c r="EKV269" s="338"/>
      <c r="EKW269" s="335"/>
      <c r="EKX269" s="327"/>
      <c r="EKY269" s="337"/>
      <c r="EKZ269" s="338"/>
      <c r="ELA269" s="335"/>
      <c r="ELB269" s="327"/>
      <c r="ELC269" s="337"/>
      <c r="ELD269" s="338"/>
      <c r="ELE269" s="335"/>
      <c r="ELF269" s="327"/>
      <c r="ELG269" s="337"/>
      <c r="ELH269" s="338"/>
      <c r="ELI269" s="335"/>
      <c r="ELJ269" s="327"/>
      <c r="ELK269" s="337"/>
      <c r="ELL269" s="338"/>
      <c r="ELM269" s="335"/>
      <c r="ELN269" s="327"/>
      <c r="ELO269" s="337"/>
      <c r="ELP269" s="338"/>
      <c r="ELQ269" s="335"/>
      <c r="ELR269" s="327"/>
      <c r="ELS269" s="337"/>
      <c r="ELT269" s="338"/>
      <c r="ELU269" s="335"/>
      <c r="ELV269" s="327"/>
      <c r="ELW269" s="337"/>
      <c r="ELX269" s="338"/>
      <c r="ELY269" s="335"/>
      <c r="ELZ269" s="327"/>
      <c r="EMA269" s="337"/>
      <c r="EMB269" s="338"/>
      <c r="EMC269" s="335"/>
      <c r="EMD269" s="327"/>
      <c r="EME269" s="337"/>
      <c r="EMF269" s="338"/>
      <c r="EMG269" s="335"/>
      <c r="EMH269" s="327"/>
      <c r="EMI269" s="337"/>
      <c r="EMJ269" s="338"/>
      <c r="EMK269" s="335"/>
      <c r="EML269" s="327"/>
      <c r="EMM269" s="337"/>
      <c r="EMN269" s="338"/>
      <c r="EMO269" s="335"/>
      <c r="EMP269" s="327"/>
      <c r="EMQ269" s="337"/>
      <c r="EMR269" s="338"/>
      <c r="EMS269" s="335"/>
      <c r="EMT269" s="327"/>
      <c r="EMU269" s="337"/>
      <c r="EMV269" s="338"/>
      <c r="EMW269" s="335"/>
      <c r="EMX269" s="327"/>
      <c r="EMY269" s="337"/>
      <c r="EMZ269" s="338"/>
      <c r="ENA269" s="335"/>
      <c r="ENB269" s="327"/>
      <c r="ENC269" s="337"/>
      <c r="END269" s="338"/>
      <c r="ENE269" s="335"/>
      <c r="ENF269" s="327"/>
      <c r="ENG269" s="337"/>
      <c r="ENH269" s="338"/>
      <c r="ENI269" s="335"/>
      <c r="ENJ269" s="327"/>
      <c r="ENK269" s="337"/>
      <c r="ENL269" s="338"/>
      <c r="ENM269" s="335"/>
      <c r="ENN269" s="327"/>
      <c r="ENO269" s="337"/>
      <c r="ENP269" s="338"/>
      <c r="ENQ269" s="335"/>
      <c r="ENR269" s="327"/>
      <c r="ENS269" s="337"/>
      <c r="ENT269" s="338"/>
      <c r="ENU269" s="335"/>
      <c r="ENV269" s="327"/>
      <c r="ENW269" s="337"/>
      <c r="ENX269" s="338"/>
      <c r="ENY269" s="335"/>
      <c r="ENZ269" s="327"/>
      <c r="EOA269" s="337"/>
      <c r="EOB269" s="338"/>
      <c r="EOC269" s="335"/>
      <c r="EOD269" s="327"/>
      <c r="EOE269" s="337"/>
      <c r="EOF269" s="338"/>
      <c r="EOG269" s="335"/>
      <c r="EOH269" s="327"/>
      <c r="EOI269" s="337"/>
      <c r="EOJ269" s="338"/>
      <c r="EOK269" s="335"/>
      <c r="EOL269" s="327"/>
      <c r="EOM269" s="337"/>
      <c r="EON269" s="338"/>
      <c r="EOO269" s="335"/>
      <c r="EOP269" s="327"/>
      <c r="EOQ269" s="337"/>
      <c r="EOR269" s="338"/>
      <c r="EOS269" s="335"/>
      <c r="EOT269" s="327"/>
      <c r="EOU269" s="337"/>
      <c r="EOV269" s="338"/>
      <c r="EOW269" s="335"/>
      <c r="EOX269" s="327"/>
      <c r="EOY269" s="337"/>
      <c r="EOZ269" s="338"/>
      <c r="EPA269" s="335"/>
      <c r="EPB269" s="327"/>
      <c r="EPC269" s="337"/>
      <c r="EPD269" s="338"/>
      <c r="EPE269" s="335"/>
      <c r="EPF269" s="327"/>
      <c r="EPG269" s="337"/>
      <c r="EPH269" s="338"/>
      <c r="EPI269" s="335"/>
      <c r="EPJ269" s="327"/>
      <c r="EPK269" s="337"/>
      <c r="EPL269" s="338"/>
      <c r="EPM269" s="335"/>
      <c r="EPN269" s="327"/>
      <c r="EPO269" s="337"/>
      <c r="EPP269" s="338"/>
      <c r="EPQ269" s="335"/>
      <c r="EPR269" s="327"/>
      <c r="EPS269" s="337"/>
      <c r="EPT269" s="338"/>
      <c r="EPU269" s="335"/>
      <c r="EPV269" s="327"/>
      <c r="EPW269" s="337"/>
      <c r="EPX269" s="338"/>
      <c r="EPY269" s="335"/>
      <c r="EPZ269" s="327"/>
      <c r="EQA269" s="337"/>
      <c r="EQB269" s="338"/>
      <c r="EQC269" s="335"/>
      <c r="EQD269" s="327"/>
      <c r="EQE269" s="337"/>
      <c r="EQF269" s="338"/>
      <c r="EQG269" s="335"/>
      <c r="EQH269" s="327"/>
      <c r="EQI269" s="337"/>
      <c r="EQJ269" s="338"/>
      <c r="EQK269" s="335"/>
      <c r="EQL269" s="327"/>
      <c r="EQM269" s="337"/>
      <c r="EQN269" s="338"/>
      <c r="EQO269" s="335"/>
      <c r="EQP269" s="327"/>
      <c r="EQQ269" s="337"/>
      <c r="EQR269" s="338"/>
      <c r="EQS269" s="335"/>
      <c r="EQT269" s="327"/>
      <c r="EQU269" s="337"/>
      <c r="EQV269" s="338"/>
      <c r="EQW269" s="335"/>
      <c r="EQX269" s="327"/>
      <c r="EQY269" s="337"/>
      <c r="EQZ269" s="338"/>
      <c r="ERA269" s="335"/>
      <c r="ERB269" s="327"/>
      <c r="ERC269" s="337"/>
      <c r="ERD269" s="338"/>
      <c r="ERE269" s="335"/>
      <c r="ERF269" s="327"/>
      <c r="ERG269" s="337"/>
      <c r="ERH269" s="338"/>
      <c r="ERI269" s="335"/>
      <c r="ERJ269" s="327"/>
      <c r="ERK269" s="337"/>
      <c r="ERL269" s="338"/>
      <c r="ERM269" s="335"/>
      <c r="ERN269" s="327"/>
      <c r="ERO269" s="337"/>
      <c r="ERP269" s="338"/>
      <c r="ERQ269" s="335"/>
      <c r="ERR269" s="327"/>
      <c r="ERS269" s="337"/>
      <c r="ERT269" s="338"/>
      <c r="ERU269" s="335"/>
      <c r="ERV269" s="327"/>
      <c r="ERW269" s="337"/>
      <c r="ERX269" s="338"/>
      <c r="ERY269" s="335"/>
      <c r="ERZ269" s="327"/>
      <c r="ESA269" s="337"/>
      <c r="ESB269" s="338"/>
      <c r="ESC269" s="335"/>
      <c r="ESD269" s="327"/>
      <c r="ESE269" s="337"/>
      <c r="ESF269" s="338"/>
      <c r="ESG269" s="335"/>
      <c r="ESH269" s="327"/>
      <c r="ESI269" s="337"/>
      <c r="ESJ269" s="338"/>
      <c r="ESK269" s="335"/>
      <c r="ESL269" s="327"/>
      <c r="ESM269" s="337"/>
      <c r="ESN269" s="338"/>
      <c r="ESO269" s="335"/>
      <c r="ESP269" s="327"/>
      <c r="ESQ269" s="337"/>
      <c r="ESR269" s="338"/>
      <c r="ESS269" s="335"/>
      <c r="EST269" s="327"/>
      <c r="ESU269" s="337"/>
      <c r="ESV269" s="338"/>
      <c r="ESW269" s="335"/>
      <c r="ESX269" s="327"/>
      <c r="ESY269" s="337"/>
      <c r="ESZ269" s="338"/>
      <c r="ETA269" s="335"/>
      <c r="ETB269" s="327"/>
      <c r="ETC269" s="337"/>
      <c r="ETD269" s="338"/>
      <c r="ETE269" s="335"/>
      <c r="ETF269" s="327"/>
      <c r="ETG269" s="337"/>
      <c r="ETH269" s="338"/>
      <c r="ETI269" s="335"/>
      <c r="ETJ269" s="327"/>
      <c r="ETK269" s="337"/>
      <c r="ETL269" s="338"/>
      <c r="ETM269" s="335"/>
      <c r="ETN269" s="327"/>
      <c r="ETO269" s="337"/>
      <c r="ETP269" s="338"/>
      <c r="ETQ269" s="335"/>
      <c r="ETR269" s="327"/>
      <c r="ETS269" s="337"/>
      <c r="ETT269" s="338"/>
      <c r="ETU269" s="335"/>
      <c r="ETV269" s="327"/>
      <c r="ETW269" s="337"/>
      <c r="ETX269" s="338"/>
      <c r="ETY269" s="335"/>
      <c r="ETZ269" s="327"/>
      <c r="EUA269" s="337"/>
      <c r="EUB269" s="338"/>
      <c r="EUC269" s="335"/>
      <c r="EUD269" s="327"/>
      <c r="EUE269" s="337"/>
      <c r="EUF269" s="338"/>
      <c r="EUG269" s="335"/>
      <c r="EUH269" s="327"/>
      <c r="EUI269" s="337"/>
      <c r="EUJ269" s="338"/>
      <c r="EUK269" s="335"/>
      <c r="EUL269" s="327"/>
      <c r="EUM269" s="337"/>
      <c r="EUN269" s="338"/>
      <c r="EUO269" s="335"/>
      <c r="EUP269" s="327"/>
      <c r="EUQ269" s="337"/>
      <c r="EUR269" s="338"/>
      <c r="EUS269" s="335"/>
      <c r="EUT269" s="327"/>
      <c r="EUU269" s="337"/>
      <c r="EUV269" s="338"/>
      <c r="EUW269" s="335"/>
      <c r="EUX269" s="327"/>
      <c r="EUY269" s="337"/>
      <c r="EUZ269" s="338"/>
      <c r="EVA269" s="335"/>
      <c r="EVB269" s="327"/>
      <c r="EVC269" s="337"/>
      <c r="EVD269" s="338"/>
      <c r="EVE269" s="335"/>
      <c r="EVF269" s="327"/>
      <c r="EVG269" s="337"/>
      <c r="EVH269" s="338"/>
      <c r="EVI269" s="335"/>
      <c r="EVJ269" s="327"/>
      <c r="EVK269" s="337"/>
      <c r="EVL269" s="338"/>
      <c r="EVM269" s="335"/>
      <c r="EVN269" s="327"/>
      <c r="EVO269" s="337"/>
      <c r="EVP269" s="338"/>
      <c r="EVQ269" s="335"/>
      <c r="EVR269" s="327"/>
      <c r="EVS269" s="337"/>
      <c r="EVT269" s="338"/>
      <c r="EVU269" s="335"/>
      <c r="EVV269" s="327"/>
      <c r="EVW269" s="337"/>
      <c r="EVX269" s="338"/>
      <c r="EVY269" s="335"/>
      <c r="EVZ269" s="327"/>
      <c r="EWA269" s="337"/>
      <c r="EWB269" s="338"/>
      <c r="EWC269" s="335"/>
      <c r="EWD269" s="327"/>
      <c r="EWE269" s="337"/>
      <c r="EWF269" s="338"/>
      <c r="EWG269" s="335"/>
      <c r="EWH269" s="327"/>
      <c r="EWI269" s="337"/>
      <c r="EWJ269" s="338"/>
      <c r="EWK269" s="335"/>
      <c r="EWL269" s="327"/>
      <c r="EWM269" s="337"/>
      <c r="EWN269" s="338"/>
      <c r="EWO269" s="335"/>
      <c r="EWP269" s="327"/>
      <c r="EWQ269" s="337"/>
      <c r="EWR269" s="338"/>
      <c r="EWS269" s="335"/>
      <c r="EWT269" s="327"/>
      <c r="EWU269" s="337"/>
      <c r="EWV269" s="338"/>
      <c r="EWW269" s="335"/>
      <c r="EWX269" s="327"/>
      <c r="EWY269" s="337"/>
      <c r="EWZ269" s="338"/>
      <c r="EXA269" s="335"/>
      <c r="EXB269" s="327"/>
      <c r="EXC269" s="337"/>
      <c r="EXD269" s="338"/>
      <c r="EXE269" s="335"/>
      <c r="EXF269" s="327"/>
      <c r="EXG269" s="337"/>
      <c r="EXH269" s="338"/>
      <c r="EXI269" s="335"/>
      <c r="EXJ269" s="327"/>
      <c r="EXK269" s="337"/>
      <c r="EXL269" s="338"/>
      <c r="EXM269" s="335"/>
      <c r="EXN269" s="327"/>
      <c r="EXO269" s="337"/>
      <c r="EXP269" s="338"/>
      <c r="EXQ269" s="335"/>
      <c r="EXR269" s="327"/>
      <c r="EXS269" s="337"/>
      <c r="EXT269" s="338"/>
      <c r="EXU269" s="335"/>
      <c r="EXV269" s="327"/>
      <c r="EXW269" s="337"/>
      <c r="EXX269" s="338"/>
      <c r="EXY269" s="335"/>
      <c r="EXZ269" s="327"/>
      <c r="EYA269" s="337"/>
      <c r="EYB269" s="338"/>
      <c r="EYC269" s="335"/>
      <c r="EYD269" s="327"/>
      <c r="EYE269" s="337"/>
      <c r="EYF269" s="338"/>
      <c r="EYG269" s="335"/>
      <c r="EYH269" s="327"/>
      <c r="EYI269" s="337"/>
      <c r="EYJ269" s="338"/>
      <c r="EYK269" s="335"/>
      <c r="EYL269" s="327"/>
      <c r="EYM269" s="337"/>
      <c r="EYN269" s="338"/>
      <c r="EYO269" s="335"/>
      <c r="EYP269" s="327"/>
      <c r="EYQ269" s="337"/>
      <c r="EYR269" s="338"/>
      <c r="EYS269" s="335"/>
      <c r="EYT269" s="327"/>
      <c r="EYU269" s="337"/>
      <c r="EYV269" s="338"/>
      <c r="EYW269" s="335"/>
      <c r="EYX269" s="327"/>
      <c r="EYY269" s="337"/>
      <c r="EYZ269" s="338"/>
      <c r="EZA269" s="335"/>
      <c r="EZB269" s="327"/>
      <c r="EZC269" s="337"/>
      <c r="EZD269" s="338"/>
      <c r="EZE269" s="335"/>
      <c r="EZF269" s="327"/>
      <c r="EZG269" s="337"/>
      <c r="EZH269" s="338"/>
      <c r="EZI269" s="335"/>
      <c r="EZJ269" s="327"/>
      <c r="EZK269" s="337"/>
      <c r="EZL269" s="338"/>
      <c r="EZM269" s="335"/>
      <c r="EZN269" s="327"/>
      <c r="EZO269" s="337"/>
      <c r="EZP269" s="338"/>
      <c r="EZQ269" s="335"/>
      <c r="EZR269" s="327"/>
      <c r="EZS269" s="337"/>
      <c r="EZT269" s="338"/>
      <c r="EZU269" s="335"/>
      <c r="EZV269" s="327"/>
      <c r="EZW269" s="337"/>
      <c r="EZX269" s="338"/>
      <c r="EZY269" s="335"/>
      <c r="EZZ269" s="327"/>
      <c r="FAA269" s="337"/>
      <c r="FAB269" s="338"/>
      <c r="FAC269" s="335"/>
      <c r="FAD269" s="327"/>
      <c r="FAE269" s="337"/>
      <c r="FAF269" s="338"/>
      <c r="FAG269" s="335"/>
      <c r="FAH269" s="327"/>
      <c r="FAI269" s="337"/>
      <c r="FAJ269" s="338"/>
      <c r="FAK269" s="335"/>
      <c r="FAL269" s="327"/>
      <c r="FAM269" s="337"/>
      <c r="FAN269" s="338"/>
      <c r="FAO269" s="335"/>
      <c r="FAP269" s="327"/>
      <c r="FAQ269" s="337"/>
      <c r="FAR269" s="338"/>
      <c r="FAS269" s="335"/>
      <c r="FAT269" s="327"/>
      <c r="FAU269" s="337"/>
      <c r="FAV269" s="338"/>
      <c r="FAW269" s="335"/>
      <c r="FAX269" s="327"/>
      <c r="FAY269" s="337"/>
      <c r="FAZ269" s="338"/>
      <c r="FBA269" s="335"/>
      <c r="FBB269" s="327"/>
      <c r="FBC269" s="337"/>
      <c r="FBD269" s="338"/>
      <c r="FBE269" s="335"/>
      <c r="FBF269" s="327"/>
      <c r="FBG269" s="337"/>
      <c r="FBH269" s="338"/>
      <c r="FBI269" s="335"/>
      <c r="FBJ269" s="327"/>
      <c r="FBK269" s="337"/>
      <c r="FBL269" s="338"/>
      <c r="FBM269" s="335"/>
      <c r="FBN269" s="327"/>
      <c r="FBO269" s="337"/>
      <c r="FBP269" s="338"/>
      <c r="FBQ269" s="335"/>
      <c r="FBR269" s="327"/>
      <c r="FBS269" s="337"/>
      <c r="FBT269" s="338"/>
      <c r="FBU269" s="335"/>
      <c r="FBV269" s="327"/>
      <c r="FBW269" s="337"/>
      <c r="FBX269" s="338"/>
      <c r="FBY269" s="335"/>
      <c r="FBZ269" s="327"/>
      <c r="FCA269" s="337"/>
      <c r="FCB269" s="338"/>
      <c r="FCC269" s="335"/>
      <c r="FCD269" s="327"/>
      <c r="FCE269" s="337"/>
      <c r="FCF269" s="338"/>
      <c r="FCG269" s="335"/>
      <c r="FCH269" s="327"/>
      <c r="FCI269" s="337"/>
      <c r="FCJ269" s="338"/>
      <c r="FCK269" s="335"/>
      <c r="FCL269" s="327"/>
      <c r="FCM269" s="337"/>
      <c r="FCN269" s="338"/>
      <c r="FCO269" s="335"/>
      <c r="FCP269" s="327"/>
      <c r="FCQ269" s="337"/>
      <c r="FCR269" s="338"/>
      <c r="FCS269" s="335"/>
      <c r="FCT269" s="327"/>
      <c r="FCU269" s="337"/>
      <c r="FCV269" s="338"/>
      <c r="FCW269" s="335"/>
      <c r="FCX269" s="327"/>
      <c r="FCY269" s="337"/>
      <c r="FCZ269" s="338"/>
      <c r="FDA269" s="335"/>
      <c r="FDB269" s="327"/>
      <c r="FDC269" s="337"/>
      <c r="FDD269" s="338"/>
      <c r="FDE269" s="335"/>
      <c r="FDF269" s="327"/>
      <c r="FDG269" s="337"/>
      <c r="FDH269" s="338"/>
      <c r="FDI269" s="335"/>
      <c r="FDJ269" s="327"/>
      <c r="FDK269" s="337"/>
      <c r="FDL269" s="338"/>
      <c r="FDM269" s="335"/>
      <c r="FDN269" s="327"/>
      <c r="FDO269" s="337"/>
      <c r="FDP269" s="338"/>
      <c r="FDQ269" s="335"/>
      <c r="FDR269" s="327"/>
      <c r="FDS269" s="337"/>
      <c r="FDT269" s="338"/>
      <c r="FDU269" s="335"/>
      <c r="FDV269" s="327"/>
      <c r="FDW269" s="337"/>
      <c r="FDX269" s="338"/>
      <c r="FDY269" s="335"/>
      <c r="FDZ269" s="327"/>
      <c r="FEA269" s="337"/>
      <c r="FEB269" s="338"/>
      <c r="FEC269" s="335"/>
      <c r="FED269" s="327"/>
      <c r="FEE269" s="337"/>
      <c r="FEF269" s="338"/>
      <c r="FEG269" s="335"/>
      <c r="FEH269" s="327"/>
      <c r="FEI269" s="337"/>
      <c r="FEJ269" s="338"/>
      <c r="FEK269" s="335"/>
      <c r="FEL269" s="327"/>
      <c r="FEM269" s="337"/>
      <c r="FEN269" s="338"/>
      <c r="FEO269" s="335"/>
      <c r="FEP269" s="327"/>
      <c r="FEQ269" s="337"/>
      <c r="FER269" s="338"/>
      <c r="FES269" s="335"/>
      <c r="FET269" s="327"/>
      <c r="FEU269" s="337"/>
      <c r="FEV269" s="338"/>
      <c r="FEW269" s="335"/>
      <c r="FEX269" s="327"/>
      <c r="FEY269" s="337"/>
      <c r="FEZ269" s="338"/>
      <c r="FFA269" s="335"/>
      <c r="FFB269" s="327"/>
      <c r="FFC269" s="337"/>
      <c r="FFD269" s="338"/>
      <c r="FFE269" s="335"/>
      <c r="FFF269" s="327"/>
      <c r="FFG269" s="337"/>
      <c r="FFH269" s="338"/>
      <c r="FFI269" s="335"/>
      <c r="FFJ269" s="327"/>
      <c r="FFK269" s="337"/>
      <c r="FFL269" s="338"/>
      <c r="FFM269" s="335"/>
      <c r="FFN269" s="327"/>
      <c r="FFO269" s="337"/>
      <c r="FFP269" s="338"/>
      <c r="FFQ269" s="335"/>
      <c r="FFR269" s="327"/>
      <c r="FFS269" s="337"/>
      <c r="FFT269" s="338"/>
      <c r="FFU269" s="335"/>
      <c r="FFV269" s="327"/>
      <c r="FFW269" s="337"/>
      <c r="FFX269" s="338"/>
      <c r="FFY269" s="335"/>
      <c r="FFZ269" s="327"/>
      <c r="FGA269" s="337"/>
      <c r="FGB269" s="338"/>
      <c r="FGC269" s="335"/>
      <c r="FGD269" s="327"/>
      <c r="FGE269" s="337"/>
      <c r="FGF269" s="338"/>
      <c r="FGG269" s="335"/>
      <c r="FGH269" s="327"/>
      <c r="FGI269" s="337"/>
      <c r="FGJ269" s="338"/>
      <c r="FGK269" s="335"/>
      <c r="FGL269" s="327"/>
      <c r="FGM269" s="337"/>
      <c r="FGN269" s="338"/>
      <c r="FGO269" s="335"/>
      <c r="FGP269" s="327"/>
      <c r="FGQ269" s="337"/>
      <c r="FGR269" s="338"/>
      <c r="FGS269" s="335"/>
      <c r="FGT269" s="327"/>
      <c r="FGU269" s="337"/>
      <c r="FGV269" s="338"/>
      <c r="FGW269" s="335"/>
      <c r="FGX269" s="327"/>
      <c r="FGY269" s="337"/>
      <c r="FGZ269" s="338"/>
      <c r="FHA269" s="335"/>
      <c r="FHB269" s="327"/>
      <c r="FHC269" s="337"/>
      <c r="FHD269" s="338"/>
      <c r="FHE269" s="335"/>
      <c r="FHF269" s="327"/>
      <c r="FHG269" s="337"/>
      <c r="FHH269" s="338"/>
      <c r="FHI269" s="335"/>
      <c r="FHJ269" s="327"/>
      <c r="FHK269" s="337"/>
      <c r="FHL269" s="338"/>
      <c r="FHM269" s="335"/>
      <c r="FHN269" s="327"/>
      <c r="FHO269" s="337"/>
      <c r="FHP269" s="338"/>
      <c r="FHQ269" s="335"/>
      <c r="FHR269" s="327"/>
      <c r="FHS269" s="337"/>
      <c r="FHT269" s="338"/>
      <c r="FHU269" s="335"/>
      <c r="FHV269" s="327"/>
      <c r="FHW269" s="337"/>
      <c r="FHX269" s="338"/>
      <c r="FHY269" s="335"/>
      <c r="FHZ269" s="327"/>
      <c r="FIA269" s="337"/>
      <c r="FIB269" s="338"/>
      <c r="FIC269" s="335"/>
      <c r="FID269" s="327"/>
      <c r="FIE269" s="337"/>
      <c r="FIF269" s="338"/>
      <c r="FIG269" s="335"/>
      <c r="FIH269" s="327"/>
      <c r="FII269" s="337"/>
      <c r="FIJ269" s="338"/>
      <c r="FIK269" s="335"/>
      <c r="FIL269" s="327"/>
      <c r="FIM269" s="337"/>
      <c r="FIN269" s="338"/>
      <c r="FIO269" s="335"/>
      <c r="FIP269" s="327"/>
      <c r="FIQ269" s="337"/>
      <c r="FIR269" s="338"/>
      <c r="FIS269" s="335"/>
      <c r="FIT269" s="327"/>
      <c r="FIU269" s="337"/>
      <c r="FIV269" s="338"/>
      <c r="FIW269" s="335"/>
      <c r="FIX269" s="327"/>
      <c r="FIY269" s="337"/>
      <c r="FIZ269" s="338"/>
      <c r="FJA269" s="335"/>
      <c r="FJB269" s="327"/>
      <c r="FJC269" s="337"/>
      <c r="FJD269" s="338"/>
      <c r="FJE269" s="335"/>
      <c r="FJF269" s="327"/>
      <c r="FJG269" s="337"/>
      <c r="FJH269" s="338"/>
      <c r="FJI269" s="335"/>
      <c r="FJJ269" s="327"/>
      <c r="FJK269" s="337"/>
      <c r="FJL269" s="338"/>
      <c r="FJM269" s="335"/>
      <c r="FJN269" s="327"/>
      <c r="FJO269" s="337"/>
      <c r="FJP269" s="338"/>
      <c r="FJQ269" s="335"/>
      <c r="FJR269" s="327"/>
      <c r="FJS269" s="337"/>
      <c r="FJT269" s="338"/>
      <c r="FJU269" s="335"/>
      <c r="FJV269" s="327"/>
      <c r="FJW269" s="337"/>
      <c r="FJX269" s="338"/>
      <c r="FJY269" s="335"/>
      <c r="FJZ269" s="327"/>
      <c r="FKA269" s="337"/>
      <c r="FKB269" s="338"/>
      <c r="FKC269" s="335"/>
      <c r="FKD269" s="327"/>
      <c r="FKE269" s="337"/>
      <c r="FKF269" s="338"/>
      <c r="FKG269" s="335"/>
      <c r="FKH269" s="327"/>
      <c r="FKI269" s="337"/>
      <c r="FKJ269" s="338"/>
      <c r="FKK269" s="335"/>
      <c r="FKL269" s="327"/>
      <c r="FKM269" s="337"/>
      <c r="FKN269" s="338"/>
      <c r="FKO269" s="335"/>
      <c r="FKP269" s="327"/>
      <c r="FKQ269" s="337"/>
      <c r="FKR269" s="338"/>
      <c r="FKS269" s="335"/>
      <c r="FKT269" s="327"/>
      <c r="FKU269" s="337"/>
      <c r="FKV269" s="338"/>
      <c r="FKW269" s="335"/>
      <c r="FKX269" s="327"/>
      <c r="FKY269" s="337"/>
      <c r="FKZ269" s="338"/>
      <c r="FLA269" s="335"/>
      <c r="FLB269" s="327"/>
      <c r="FLC269" s="337"/>
      <c r="FLD269" s="338"/>
      <c r="FLE269" s="335"/>
      <c r="FLF269" s="327"/>
      <c r="FLG269" s="337"/>
      <c r="FLH269" s="338"/>
      <c r="FLI269" s="335"/>
      <c r="FLJ269" s="327"/>
      <c r="FLK269" s="337"/>
      <c r="FLL269" s="338"/>
      <c r="FLM269" s="335"/>
      <c r="FLN269" s="327"/>
      <c r="FLO269" s="337"/>
      <c r="FLP269" s="338"/>
      <c r="FLQ269" s="335"/>
      <c r="FLR269" s="327"/>
      <c r="FLS269" s="337"/>
      <c r="FLT269" s="338"/>
      <c r="FLU269" s="335"/>
      <c r="FLV269" s="327"/>
      <c r="FLW269" s="337"/>
      <c r="FLX269" s="338"/>
      <c r="FLY269" s="335"/>
      <c r="FLZ269" s="327"/>
      <c r="FMA269" s="337"/>
      <c r="FMB269" s="338"/>
      <c r="FMC269" s="335"/>
      <c r="FMD269" s="327"/>
      <c r="FME269" s="337"/>
      <c r="FMF269" s="338"/>
      <c r="FMG269" s="335"/>
      <c r="FMH269" s="327"/>
      <c r="FMI269" s="337"/>
      <c r="FMJ269" s="338"/>
      <c r="FMK269" s="335"/>
      <c r="FML269" s="327"/>
      <c r="FMM269" s="337"/>
      <c r="FMN269" s="338"/>
      <c r="FMO269" s="335"/>
      <c r="FMP269" s="327"/>
      <c r="FMQ269" s="337"/>
      <c r="FMR269" s="338"/>
      <c r="FMS269" s="335"/>
      <c r="FMT269" s="327"/>
      <c r="FMU269" s="337"/>
      <c r="FMV269" s="338"/>
      <c r="FMW269" s="335"/>
      <c r="FMX269" s="327"/>
      <c r="FMY269" s="337"/>
      <c r="FMZ269" s="338"/>
      <c r="FNA269" s="335"/>
      <c r="FNB269" s="327"/>
      <c r="FNC269" s="337"/>
      <c r="FND269" s="338"/>
      <c r="FNE269" s="335"/>
      <c r="FNF269" s="327"/>
      <c r="FNG269" s="337"/>
      <c r="FNH269" s="338"/>
      <c r="FNI269" s="335"/>
      <c r="FNJ269" s="327"/>
      <c r="FNK269" s="337"/>
      <c r="FNL269" s="338"/>
      <c r="FNM269" s="335"/>
      <c r="FNN269" s="327"/>
      <c r="FNO269" s="337"/>
      <c r="FNP269" s="338"/>
      <c r="FNQ269" s="335"/>
      <c r="FNR269" s="327"/>
      <c r="FNS269" s="337"/>
      <c r="FNT269" s="338"/>
      <c r="FNU269" s="335"/>
      <c r="FNV269" s="327"/>
      <c r="FNW269" s="337"/>
      <c r="FNX269" s="338"/>
      <c r="FNY269" s="335"/>
      <c r="FNZ269" s="327"/>
      <c r="FOA269" s="337"/>
      <c r="FOB269" s="338"/>
      <c r="FOC269" s="335"/>
      <c r="FOD269" s="327"/>
      <c r="FOE269" s="337"/>
      <c r="FOF269" s="338"/>
      <c r="FOG269" s="335"/>
      <c r="FOH269" s="327"/>
      <c r="FOI269" s="337"/>
      <c r="FOJ269" s="338"/>
      <c r="FOK269" s="335"/>
      <c r="FOL269" s="327"/>
      <c r="FOM269" s="337"/>
      <c r="FON269" s="338"/>
      <c r="FOO269" s="335"/>
      <c r="FOP269" s="327"/>
      <c r="FOQ269" s="337"/>
      <c r="FOR269" s="338"/>
      <c r="FOS269" s="335"/>
      <c r="FOT269" s="327"/>
      <c r="FOU269" s="337"/>
      <c r="FOV269" s="338"/>
      <c r="FOW269" s="335"/>
      <c r="FOX269" s="327"/>
      <c r="FOY269" s="337"/>
      <c r="FOZ269" s="338"/>
      <c r="FPA269" s="335"/>
      <c r="FPB269" s="327"/>
      <c r="FPC269" s="337"/>
      <c r="FPD269" s="338"/>
      <c r="FPE269" s="335"/>
      <c r="FPF269" s="327"/>
      <c r="FPG269" s="337"/>
      <c r="FPH269" s="338"/>
      <c r="FPI269" s="335"/>
      <c r="FPJ269" s="327"/>
      <c r="FPK269" s="337"/>
      <c r="FPL269" s="338"/>
      <c r="FPM269" s="335"/>
      <c r="FPN269" s="327"/>
      <c r="FPO269" s="337"/>
      <c r="FPP269" s="338"/>
      <c r="FPQ269" s="335"/>
      <c r="FPR269" s="327"/>
      <c r="FPS269" s="337"/>
      <c r="FPT269" s="338"/>
      <c r="FPU269" s="335"/>
      <c r="FPV269" s="327"/>
      <c r="FPW269" s="337"/>
      <c r="FPX269" s="338"/>
      <c r="FPY269" s="335"/>
      <c r="FPZ269" s="327"/>
      <c r="FQA269" s="337"/>
      <c r="FQB269" s="338"/>
      <c r="FQC269" s="335"/>
      <c r="FQD269" s="327"/>
      <c r="FQE269" s="337"/>
      <c r="FQF269" s="338"/>
      <c r="FQG269" s="335"/>
      <c r="FQH269" s="327"/>
      <c r="FQI269" s="337"/>
      <c r="FQJ269" s="338"/>
      <c r="FQK269" s="335"/>
      <c r="FQL269" s="327"/>
      <c r="FQM269" s="337"/>
      <c r="FQN269" s="338"/>
      <c r="FQO269" s="335"/>
      <c r="FQP269" s="327"/>
      <c r="FQQ269" s="337"/>
      <c r="FQR269" s="338"/>
      <c r="FQS269" s="335"/>
      <c r="FQT269" s="327"/>
      <c r="FQU269" s="337"/>
      <c r="FQV269" s="338"/>
      <c r="FQW269" s="335"/>
      <c r="FQX269" s="327"/>
      <c r="FQY269" s="337"/>
      <c r="FQZ269" s="338"/>
      <c r="FRA269" s="335"/>
      <c r="FRB269" s="327"/>
      <c r="FRC269" s="337"/>
      <c r="FRD269" s="338"/>
      <c r="FRE269" s="335"/>
      <c r="FRF269" s="327"/>
      <c r="FRG269" s="337"/>
      <c r="FRH269" s="338"/>
      <c r="FRI269" s="335"/>
      <c r="FRJ269" s="327"/>
      <c r="FRK269" s="337"/>
      <c r="FRL269" s="338"/>
      <c r="FRM269" s="335"/>
      <c r="FRN269" s="327"/>
      <c r="FRO269" s="337"/>
      <c r="FRP269" s="338"/>
      <c r="FRQ269" s="335"/>
      <c r="FRR269" s="327"/>
      <c r="FRS269" s="337"/>
      <c r="FRT269" s="338"/>
      <c r="FRU269" s="335"/>
      <c r="FRV269" s="327"/>
      <c r="FRW269" s="337"/>
      <c r="FRX269" s="338"/>
      <c r="FRY269" s="335"/>
      <c r="FRZ269" s="327"/>
      <c r="FSA269" s="337"/>
      <c r="FSB269" s="338"/>
      <c r="FSC269" s="335"/>
      <c r="FSD269" s="327"/>
      <c r="FSE269" s="337"/>
      <c r="FSF269" s="338"/>
      <c r="FSG269" s="335"/>
      <c r="FSH269" s="327"/>
      <c r="FSI269" s="337"/>
      <c r="FSJ269" s="338"/>
      <c r="FSK269" s="335"/>
      <c r="FSL269" s="327"/>
      <c r="FSM269" s="337"/>
      <c r="FSN269" s="338"/>
      <c r="FSO269" s="335"/>
      <c r="FSP269" s="327"/>
      <c r="FSQ269" s="337"/>
      <c r="FSR269" s="338"/>
      <c r="FSS269" s="335"/>
      <c r="FST269" s="327"/>
      <c r="FSU269" s="337"/>
      <c r="FSV269" s="338"/>
      <c r="FSW269" s="335"/>
      <c r="FSX269" s="327"/>
      <c r="FSY269" s="337"/>
      <c r="FSZ269" s="338"/>
      <c r="FTA269" s="335"/>
      <c r="FTB269" s="327"/>
      <c r="FTC269" s="337"/>
      <c r="FTD269" s="338"/>
      <c r="FTE269" s="335"/>
      <c r="FTF269" s="327"/>
      <c r="FTG269" s="337"/>
      <c r="FTH269" s="338"/>
      <c r="FTI269" s="335"/>
      <c r="FTJ269" s="327"/>
      <c r="FTK269" s="337"/>
      <c r="FTL269" s="338"/>
      <c r="FTM269" s="335"/>
      <c r="FTN269" s="327"/>
      <c r="FTO269" s="337"/>
      <c r="FTP269" s="338"/>
      <c r="FTQ269" s="335"/>
      <c r="FTR269" s="327"/>
      <c r="FTS269" s="337"/>
      <c r="FTT269" s="338"/>
      <c r="FTU269" s="335"/>
      <c r="FTV269" s="327"/>
      <c r="FTW269" s="337"/>
      <c r="FTX269" s="338"/>
      <c r="FTY269" s="335"/>
      <c r="FTZ269" s="327"/>
      <c r="FUA269" s="337"/>
      <c r="FUB269" s="338"/>
      <c r="FUC269" s="335"/>
      <c r="FUD269" s="327"/>
      <c r="FUE269" s="337"/>
      <c r="FUF269" s="338"/>
      <c r="FUG269" s="335"/>
      <c r="FUH269" s="327"/>
      <c r="FUI269" s="337"/>
      <c r="FUJ269" s="338"/>
      <c r="FUK269" s="335"/>
      <c r="FUL269" s="327"/>
      <c r="FUM269" s="337"/>
      <c r="FUN269" s="338"/>
      <c r="FUO269" s="335"/>
      <c r="FUP269" s="327"/>
      <c r="FUQ269" s="337"/>
      <c r="FUR269" s="338"/>
      <c r="FUS269" s="335"/>
      <c r="FUT269" s="327"/>
      <c r="FUU269" s="337"/>
      <c r="FUV269" s="338"/>
      <c r="FUW269" s="335"/>
      <c r="FUX269" s="327"/>
      <c r="FUY269" s="337"/>
      <c r="FUZ269" s="338"/>
      <c r="FVA269" s="335"/>
      <c r="FVB269" s="327"/>
      <c r="FVC269" s="337"/>
      <c r="FVD269" s="338"/>
      <c r="FVE269" s="335"/>
      <c r="FVF269" s="327"/>
      <c r="FVG269" s="337"/>
      <c r="FVH269" s="338"/>
      <c r="FVI269" s="335"/>
      <c r="FVJ269" s="327"/>
      <c r="FVK269" s="337"/>
      <c r="FVL269" s="338"/>
      <c r="FVM269" s="335"/>
      <c r="FVN269" s="327"/>
      <c r="FVO269" s="337"/>
      <c r="FVP269" s="338"/>
      <c r="FVQ269" s="335"/>
      <c r="FVR269" s="327"/>
      <c r="FVS269" s="337"/>
      <c r="FVT269" s="338"/>
      <c r="FVU269" s="335"/>
      <c r="FVV269" s="327"/>
      <c r="FVW269" s="337"/>
      <c r="FVX269" s="338"/>
      <c r="FVY269" s="335"/>
      <c r="FVZ269" s="327"/>
      <c r="FWA269" s="337"/>
      <c r="FWB269" s="338"/>
      <c r="FWC269" s="335"/>
      <c r="FWD269" s="327"/>
      <c r="FWE269" s="337"/>
      <c r="FWF269" s="338"/>
      <c r="FWG269" s="335"/>
      <c r="FWH269" s="327"/>
      <c r="FWI269" s="337"/>
      <c r="FWJ269" s="338"/>
      <c r="FWK269" s="335"/>
      <c r="FWL269" s="327"/>
      <c r="FWM269" s="337"/>
      <c r="FWN269" s="338"/>
      <c r="FWO269" s="335"/>
      <c r="FWP269" s="327"/>
      <c r="FWQ269" s="337"/>
      <c r="FWR269" s="338"/>
      <c r="FWS269" s="335"/>
      <c r="FWT269" s="327"/>
      <c r="FWU269" s="337"/>
      <c r="FWV269" s="338"/>
      <c r="FWW269" s="335"/>
      <c r="FWX269" s="327"/>
      <c r="FWY269" s="337"/>
      <c r="FWZ269" s="338"/>
      <c r="FXA269" s="335"/>
      <c r="FXB269" s="327"/>
      <c r="FXC269" s="337"/>
      <c r="FXD269" s="338"/>
      <c r="FXE269" s="335"/>
      <c r="FXF269" s="327"/>
      <c r="FXG269" s="337"/>
      <c r="FXH269" s="338"/>
      <c r="FXI269" s="335"/>
      <c r="FXJ269" s="327"/>
      <c r="FXK269" s="337"/>
      <c r="FXL269" s="338"/>
      <c r="FXM269" s="335"/>
      <c r="FXN269" s="327"/>
      <c r="FXO269" s="337"/>
      <c r="FXP269" s="338"/>
      <c r="FXQ269" s="335"/>
      <c r="FXR269" s="327"/>
      <c r="FXS269" s="337"/>
      <c r="FXT269" s="338"/>
      <c r="FXU269" s="335"/>
      <c r="FXV269" s="327"/>
      <c r="FXW269" s="337"/>
      <c r="FXX269" s="338"/>
      <c r="FXY269" s="335"/>
      <c r="FXZ269" s="327"/>
      <c r="FYA269" s="337"/>
      <c r="FYB269" s="338"/>
      <c r="FYC269" s="335"/>
      <c r="FYD269" s="327"/>
      <c r="FYE269" s="337"/>
      <c r="FYF269" s="338"/>
      <c r="FYG269" s="335"/>
      <c r="FYH269" s="327"/>
      <c r="FYI269" s="337"/>
      <c r="FYJ269" s="338"/>
      <c r="FYK269" s="335"/>
      <c r="FYL269" s="327"/>
      <c r="FYM269" s="337"/>
      <c r="FYN269" s="338"/>
      <c r="FYO269" s="335"/>
      <c r="FYP269" s="327"/>
      <c r="FYQ269" s="337"/>
      <c r="FYR269" s="338"/>
      <c r="FYS269" s="335"/>
      <c r="FYT269" s="327"/>
      <c r="FYU269" s="337"/>
      <c r="FYV269" s="338"/>
      <c r="FYW269" s="335"/>
      <c r="FYX269" s="327"/>
      <c r="FYY269" s="337"/>
      <c r="FYZ269" s="338"/>
      <c r="FZA269" s="335"/>
      <c r="FZB269" s="327"/>
      <c r="FZC269" s="337"/>
      <c r="FZD269" s="338"/>
      <c r="FZE269" s="335"/>
      <c r="FZF269" s="327"/>
      <c r="FZG269" s="337"/>
      <c r="FZH269" s="338"/>
      <c r="FZI269" s="335"/>
      <c r="FZJ269" s="327"/>
      <c r="FZK269" s="337"/>
      <c r="FZL269" s="338"/>
      <c r="FZM269" s="335"/>
      <c r="FZN269" s="327"/>
      <c r="FZO269" s="337"/>
      <c r="FZP269" s="338"/>
      <c r="FZQ269" s="335"/>
      <c r="FZR269" s="327"/>
      <c r="FZS269" s="337"/>
      <c r="FZT269" s="338"/>
      <c r="FZU269" s="335"/>
      <c r="FZV269" s="327"/>
      <c r="FZW269" s="337"/>
      <c r="FZX269" s="338"/>
      <c r="FZY269" s="335"/>
      <c r="FZZ269" s="327"/>
      <c r="GAA269" s="337"/>
      <c r="GAB269" s="338"/>
      <c r="GAC269" s="335"/>
      <c r="GAD269" s="327"/>
      <c r="GAE269" s="337"/>
      <c r="GAF269" s="338"/>
      <c r="GAG269" s="335"/>
      <c r="GAH269" s="327"/>
      <c r="GAI269" s="337"/>
      <c r="GAJ269" s="338"/>
      <c r="GAK269" s="335"/>
      <c r="GAL269" s="327"/>
      <c r="GAM269" s="337"/>
      <c r="GAN269" s="338"/>
      <c r="GAO269" s="335"/>
      <c r="GAP269" s="327"/>
      <c r="GAQ269" s="337"/>
      <c r="GAR269" s="338"/>
      <c r="GAS269" s="335"/>
      <c r="GAT269" s="327"/>
      <c r="GAU269" s="337"/>
      <c r="GAV269" s="338"/>
      <c r="GAW269" s="335"/>
      <c r="GAX269" s="327"/>
      <c r="GAY269" s="337"/>
      <c r="GAZ269" s="338"/>
      <c r="GBA269" s="335"/>
      <c r="GBB269" s="327"/>
      <c r="GBC269" s="337"/>
      <c r="GBD269" s="338"/>
      <c r="GBE269" s="335"/>
      <c r="GBF269" s="327"/>
      <c r="GBG269" s="337"/>
      <c r="GBH269" s="338"/>
      <c r="GBI269" s="335"/>
      <c r="GBJ269" s="327"/>
      <c r="GBK269" s="337"/>
      <c r="GBL269" s="338"/>
      <c r="GBM269" s="335"/>
      <c r="GBN269" s="327"/>
      <c r="GBO269" s="337"/>
      <c r="GBP269" s="338"/>
      <c r="GBQ269" s="335"/>
      <c r="GBR269" s="327"/>
      <c r="GBS269" s="337"/>
      <c r="GBT269" s="338"/>
      <c r="GBU269" s="335"/>
      <c r="GBV269" s="327"/>
      <c r="GBW269" s="337"/>
      <c r="GBX269" s="338"/>
      <c r="GBY269" s="335"/>
      <c r="GBZ269" s="327"/>
      <c r="GCA269" s="337"/>
      <c r="GCB269" s="338"/>
      <c r="GCC269" s="335"/>
      <c r="GCD269" s="327"/>
      <c r="GCE269" s="337"/>
      <c r="GCF269" s="338"/>
      <c r="GCG269" s="335"/>
      <c r="GCH269" s="327"/>
      <c r="GCI269" s="337"/>
      <c r="GCJ269" s="338"/>
      <c r="GCK269" s="335"/>
      <c r="GCL269" s="327"/>
      <c r="GCM269" s="337"/>
      <c r="GCN269" s="338"/>
      <c r="GCO269" s="335"/>
      <c r="GCP269" s="327"/>
      <c r="GCQ269" s="337"/>
      <c r="GCR269" s="338"/>
      <c r="GCS269" s="335"/>
      <c r="GCT269" s="327"/>
      <c r="GCU269" s="337"/>
      <c r="GCV269" s="338"/>
      <c r="GCW269" s="335"/>
      <c r="GCX269" s="327"/>
      <c r="GCY269" s="337"/>
      <c r="GCZ269" s="338"/>
      <c r="GDA269" s="335"/>
      <c r="GDB269" s="327"/>
      <c r="GDC269" s="337"/>
      <c r="GDD269" s="338"/>
      <c r="GDE269" s="335"/>
      <c r="GDF269" s="327"/>
      <c r="GDG269" s="337"/>
      <c r="GDH269" s="338"/>
      <c r="GDI269" s="335"/>
      <c r="GDJ269" s="327"/>
      <c r="GDK269" s="337"/>
      <c r="GDL269" s="338"/>
      <c r="GDM269" s="335"/>
      <c r="GDN269" s="327"/>
      <c r="GDO269" s="337"/>
      <c r="GDP269" s="338"/>
      <c r="GDQ269" s="335"/>
      <c r="GDR269" s="327"/>
      <c r="GDS269" s="337"/>
      <c r="GDT269" s="338"/>
      <c r="GDU269" s="335"/>
      <c r="GDV269" s="327"/>
      <c r="GDW269" s="337"/>
      <c r="GDX269" s="338"/>
      <c r="GDY269" s="335"/>
      <c r="GDZ269" s="327"/>
      <c r="GEA269" s="337"/>
      <c r="GEB269" s="338"/>
      <c r="GEC269" s="335"/>
      <c r="GED269" s="327"/>
      <c r="GEE269" s="337"/>
      <c r="GEF269" s="338"/>
      <c r="GEG269" s="335"/>
      <c r="GEH269" s="327"/>
      <c r="GEI269" s="337"/>
      <c r="GEJ269" s="338"/>
      <c r="GEK269" s="335"/>
      <c r="GEL269" s="327"/>
      <c r="GEM269" s="337"/>
      <c r="GEN269" s="338"/>
      <c r="GEO269" s="335"/>
      <c r="GEP269" s="327"/>
      <c r="GEQ269" s="337"/>
      <c r="GER269" s="338"/>
      <c r="GES269" s="335"/>
      <c r="GET269" s="327"/>
      <c r="GEU269" s="337"/>
      <c r="GEV269" s="338"/>
      <c r="GEW269" s="335"/>
      <c r="GEX269" s="327"/>
      <c r="GEY269" s="337"/>
      <c r="GEZ269" s="338"/>
      <c r="GFA269" s="335"/>
      <c r="GFB269" s="327"/>
      <c r="GFC269" s="337"/>
      <c r="GFD269" s="338"/>
      <c r="GFE269" s="335"/>
      <c r="GFF269" s="327"/>
      <c r="GFG269" s="337"/>
      <c r="GFH269" s="338"/>
      <c r="GFI269" s="335"/>
      <c r="GFJ269" s="327"/>
      <c r="GFK269" s="337"/>
      <c r="GFL269" s="338"/>
      <c r="GFM269" s="335"/>
      <c r="GFN269" s="327"/>
      <c r="GFO269" s="337"/>
      <c r="GFP269" s="338"/>
      <c r="GFQ269" s="335"/>
      <c r="GFR269" s="327"/>
      <c r="GFS269" s="337"/>
      <c r="GFT269" s="338"/>
      <c r="GFU269" s="335"/>
      <c r="GFV269" s="327"/>
      <c r="GFW269" s="337"/>
      <c r="GFX269" s="338"/>
      <c r="GFY269" s="335"/>
      <c r="GFZ269" s="327"/>
      <c r="GGA269" s="337"/>
      <c r="GGB269" s="338"/>
      <c r="GGC269" s="335"/>
      <c r="GGD269" s="327"/>
      <c r="GGE269" s="337"/>
      <c r="GGF269" s="338"/>
      <c r="GGG269" s="335"/>
      <c r="GGH269" s="327"/>
      <c r="GGI269" s="337"/>
      <c r="GGJ269" s="338"/>
      <c r="GGK269" s="335"/>
      <c r="GGL269" s="327"/>
      <c r="GGM269" s="337"/>
      <c r="GGN269" s="338"/>
      <c r="GGO269" s="335"/>
      <c r="GGP269" s="327"/>
      <c r="GGQ269" s="337"/>
      <c r="GGR269" s="338"/>
      <c r="GGS269" s="335"/>
      <c r="GGT269" s="327"/>
      <c r="GGU269" s="337"/>
      <c r="GGV269" s="338"/>
      <c r="GGW269" s="335"/>
      <c r="GGX269" s="327"/>
      <c r="GGY269" s="337"/>
      <c r="GGZ269" s="338"/>
      <c r="GHA269" s="335"/>
      <c r="GHB269" s="327"/>
      <c r="GHC269" s="337"/>
      <c r="GHD269" s="338"/>
      <c r="GHE269" s="335"/>
      <c r="GHF269" s="327"/>
      <c r="GHG269" s="337"/>
      <c r="GHH269" s="338"/>
      <c r="GHI269" s="335"/>
      <c r="GHJ269" s="327"/>
      <c r="GHK269" s="337"/>
      <c r="GHL269" s="338"/>
      <c r="GHM269" s="335"/>
      <c r="GHN269" s="327"/>
      <c r="GHO269" s="337"/>
      <c r="GHP269" s="338"/>
      <c r="GHQ269" s="335"/>
      <c r="GHR269" s="327"/>
      <c r="GHS269" s="337"/>
      <c r="GHT269" s="338"/>
      <c r="GHU269" s="335"/>
      <c r="GHV269" s="327"/>
      <c r="GHW269" s="337"/>
      <c r="GHX269" s="338"/>
      <c r="GHY269" s="335"/>
      <c r="GHZ269" s="327"/>
      <c r="GIA269" s="337"/>
      <c r="GIB269" s="338"/>
      <c r="GIC269" s="335"/>
      <c r="GID269" s="327"/>
      <c r="GIE269" s="337"/>
      <c r="GIF269" s="338"/>
      <c r="GIG269" s="335"/>
      <c r="GIH269" s="327"/>
      <c r="GII269" s="337"/>
      <c r="GIJ269" s="338"/>
      <c r="GIK269" s="335"/>
      <c r="GIL269" s="327"/>
      <c r="GIM269" s="337"/>
      <c r="GIN269" s="338"/>
      <c r="GIO269" s="335"/>
      <c r="GIP269" s="327"/>
      <c r="GIQ269" s="337"/>
      <c r="GIR269" s="338"/>
      <c r="GIS269" s="335"/>
      <c r="GIT269" s="327"/>
      <c r="GIU269" s="337"/>
      <c r="GIV269" s="338"/>
      <c r="GIW269" s="335"/>
      <c r="GIX269" s="327"/>
      <c r="GIY269" s="337"/>
      <c r="GIZ269" s="338"/>
      <c r="GJA269" s="335"/>
      <c r="GJB269" s="327"/>
      <c r="GJC269" s="337"/>
      <c r="GJD269" s="338"/>
      <c r="GJE269" s="335"/>
      <c r="GJF269" s="327"/>
      <c r="GJG269" s="337"/>
      <c r="GJH269" s="338"/>
      <c r="GJI269" s="335"/>
      <c r="GJJ269" s="327"/>
      <c r="GJK269" s="337"/>
      <c r="GJL269" s="338"/>
      <c r="GJM269" s="335"/>
      <c r="GJN269" s="327"/>
      <c r="GJO269" s="337"/>
      <c r="GJP269" s="338"/>
      <c r="GJQ269" s="335"/>
      <c r="GJR269" s="327"/>
      <c r="GJS269" s="337"/>
      <c r="GJT269" s="338"/>
      <c r="GJU269" s="335"/>
      <c r="GJV269" s="327"/>
      <c r="GJW269" s="337"/>
      <c r="GJX269" s="338"/>
      <c r="GJY269" s="335"/>
      <c r="GJZ269" s="327"/>
      <c r="GKA269" s="337"/>
      <c r="GKB269" s="338"/>
      <c r="GKC269" s="335"/>
      <c r="GKD269" s="327"/>
      <c r="GKE269" s="337"/>
      <c r="GKF269" s="338"/>
      <c r="GKG269" s="335"/>
      <c r="GKH269" s="327"/>
      <c r="GKI269" s="337"/>
      <c r="GKJ269" s="338"/>
      <c r="GKK269" s="335"/>
      <c r="GKL269" s="327"/>
      <c r="GKM269" s="337"/>
      <c r="GKN269" s="338"/>
      <c r="GKO269" s="335"/>
      <c r="GKP269" s="327"/>
      <c r="GKQ269" s="337"/>
      <c r="GKR269" s="338"/>
      <c r="GKS269" s="335"/>
      <c r="GKT269" s="327"/>
      <c r="GKU269" s="337"/>
      <c r="GKV269" s="338"/>
      <c r="GKW269" s="335"/>
      <c r="GKX269" s="327"/>
      <c r="GKY269" s="337"/>
      <c r="GKZ269" s="338"/>
      <c r="GLA269" s="335"/>
      <c r="GLB269" s="327"/>
      <c r="GLC269" s="337"/>
      <c r="GLD269" s="338"/>
      <c r="GLE269" s="335"/>
      <c r="GLF269" s="327"/>
      <c r="GLG269" s="337"/>
      <c r="GLH269" s="338"/>
      <c r="GLI269" s="335"/>
      <c r="GLJ269" s="327"/>
      <c r="GLK269" s="337"/>
      <c r="GLL269" s="338"/>
      <c r="GLM269" s="335"/>
      <c r="GLN269" s="327"/>
      <c r="GLO269" s="337"/>
      <c r="GLP269" s="338"/>
      <c r="GLQ269" s="335"/>
      <c r="GLR269" s="327"/>
      <c r="GLS269" s="337"/>
      <c r="GLT269" s="338"/>
      <c r="GLU269" s="335"/>
      <c r="GLV269" s="327"/>
      <c r="GLW269" s="337"/>
      <c r="GLX269" s="338"/>
      <c r="GLY269" s="335"/>
      <c r="GLZ269" s="327"/>
      <c r="GMA269" s="337"/>
      <c r="GMB269" s="338"/>
      <c r="GMC269" s="335"/>
      <c r="GMD269" s="327"/>
      <c r="GME269" s="337"/>
      <c r="GMF269" s="338"/>
      <c r="GMG269" s="335"/>
      <c r="GMH269" s="327"/>
      <c r="GMI269" s="337"/>
      <c r="GMJ269" s="338"/>
      <c r="GMK269" s="335"/>
      <c r="GML269" s="327"/>
      <c r="GMM269" s="337"/>
      <c r="GMN269" s="338"/>
      <c r="GMO269" s="335"/>
      <c r="GMP269" s="327"/>
      <c r="GMQ269" s="337"/>
      <c r="GMR269" s="338"/>
      <c r="GMS269" s="335"/>
      <c r="GMT269" s="327"/>
      <c r="GMU269" s="337"/>
      <c r="GMV269" s="338"/>
      <c r="GMW269" s="335"/>
      <c r="GMX269" s="327"/>
      <c r="GMY269" s="337"/>
      <c r="GMZ269" s="338"/>
      <c r="GNA269" s="335"/>
      <c r="GNB269" s="327"/>
      <c r="GNC269" s="337"/>
      <c r="GND269" s="338"/>
      <c r="GNE269" s="335"/>
      <c r="GNF269" s="327"/>
      <c r="GNG269" s="337"/>
      <c r="GNH269" s="338"/>
      <c r="GNI269" s="335"/>
      <c r="GNJ269" s="327"/>
      <c r="GNK269" s="337"/>
      <c r="GNL269" s="338"/>
      <c r="GNM269" s="335"/>
      <c r="GNN269" s="327"/>
      <c r="GNO269" s="337"/>
      <c r="GNP269" s="338"/>
      <c r="GNQ269" s="335"/>
      <c r="GNR269" s="327"/>
      <c r="GNS269" s="337"/>
      <c r="GNT269" s="338"/>
      <c r="GNU269" s="335"/>
      <c r="GNV269" s="327"/>
      <c r="GNW269" s="337"/>
      <c r="GNX269" s="338"/>
      <c r="GNY269" s="335"/>
      <c r="GNZ269" s="327"/>
      <c r="GOA269" s="337"/>
      <c r="GOB269" s="338"/>
      <c r="GOC269" s="335"/>
      <c r="GOD269" s="327"/>
      <c r="GOE269" s="337"/>
      <c r="GOF269" s="338"/>
      <c r="GOG269" s="335"/>
      <c r="GOH269" s="327"/>
      <c r="GOI269" s="337"/>
      <c r="GOJ269" s="338"/>
      <c r="GOK269" s="335"/>
      <c r="GOL269" s="327"/>
      <c r="GOM269" s="337"/>
      <c r="GON269" s="338"/>
      <c r="GOO269" s="335"/>
      <c r="GOP269" s="327"/>
      <c r="GOQ269" s="337"/>
      <c r="GOR269" s="338"/>
      <c r="GOS269" s="335"/>
      <c r="GOT269" s="327"/>
      <c r="GOU269" s="337"/>
      <c r="GOV269" s="338"/>
      <c r="GOW269" s="335"/>
      <c r="GOX269" s="327"/>
      <c r="GOY269" s="337"/>
      <c r="GOZ269" s="338"/>
      <c r="GPA269" s="335"/>
      <c r="GPB269" s="327"/>
      <c r="GPC269" s="337"/>
      <c r="GPD269" s="338"/>
      <c r="GPE269" s="335"/>
      <c r="GPF269" s="327"/>
      <c r="GPG269" s="337"/>
      <c r="GPH269" s="338"/>
      <c r="GPI269" s="335"/>
      <c r="GPJ269" s="327"/>
      <c r="GPK269" s="337"/>
      <c r="GPL269" s="338"/>
      <c r="GPM269" s="335"/>
      <c r="GPN269" s="327"/>
      <c r="GPO269" s="337"/>
      <c r="GPP269" s="338"/>
      <c r="GPQ269" s="335"/>
      <c r="GPR269" s="327"/>
      <c r="GPS269" s="337"/>
      <c r="GPT269" s="338"/>
      <c r="GPU269" s="335"/>
      <c r="GPV269" s="327"/>
      <c r="GPW269" s="337"/>
      <c r="GPX269" s="338"/>
      <c r="GPY269" s="335"/>
      <c r="GPZ269" s="327"/>
      <c r="GQA269" s="337"/>
      <c r="GQB269" s="338"/>
      <c r="GQC269" s="335"/>
      <c r="GQD269" s="327"/>
      <c r="GQE269" s="337"/>
      <c r="GQF269" s="338"/>
      <c r="GQG269" s="335"/>
      <c r="GQH269" s="327"/>
      <c r="GQI269" s="337"/>
      <c r="GQJ269" s="338"/>
      <c r="GQK269" s="335"/>
      <c r="GQL269" s="327"/>
      <c r="GQM269" s="337"/>
      <c r="GQN269" s="338"/>
      <c r="GQO269" s="335"/>
      <c r="GQP269" s="327"/>
      <c r="GQQ269" s="337"/>
      <c r="GQR269" s="338"/>
      <c r="GQS269" s="335"/>
      <c r="GQT269" s="327"/>
      <c r="GQU269" s="337"/>
      <c r="GQV269" s="338"/>
      <c r="GQW269" s="335"/>
      <c r="GQX269" s="327"/>
      <c r="GQY269" s="337"/>
      <c r="GQZ269" s="338"/>
      <c r="GRA269" s="335"/>
      <c r="GRB269" s="327"/>
      <c r="GRC269" s="337"/>
      <c r="GRD269" s="338"/>
      <c r="GRE269" s="335"/>
      <c r="GRF269" s="327"/>
      <c r="GRG269" s="337"/>
      <c r="GRH269" s="338"/>
      <c r="GRI269" s="335"/>
      <c r="GRJ269" s="327"/>
      <c r="GRK269" s="337"/>
      <c r="GRL269" s="338"/>
      <c r="GRM269" s="335"/>
      <c r="GRN269" s="327"/>
      <c r="GRO269" s="337"/>
      <c r="GRP269" s="338"/>
      <c r="GRQ269" s="335"/>
      <c r="GRR269" s="327"/>
      <c r="GRS269" s="337"/>
      <c r="GRT269" s="338"/>
      <c r="GRU269" s="335"/>
      <c r="GRV269" s="327"/>
      <c r="GRW269" s="337"/>
      <c r="GRX269" s="338"/>
      <c r="GRY269" s="335"/>
      <c r="GRZ269" s="327"/>
      <c r="GSA269" s="337"/>
      <c r="GSB269" s="338"/>
      <c r="GSC269" s="335"/>
      <c r="GSD269" s="327"/>
      <c r="GSE269" s="337"/>
      <c r="GSF269" s="338"/>
      <c r="GSG269" s="335"/>
      <c r="GSH269" s="327"/>
      <c r="GSI269" s="337"/>
      <c r="GSJ269" s="338"/>
      <c r="GSK269" s="335"/>
      <c r="GSL269" s="327"/>
      <c r="GSM269" s="337"/>
      <c r="GSN269" s="338"/>
      <c r="GSO269" s="335"/>
      <c r="GSP269" s="327"/>
      <c r="GSQ269" s="337"/>
      <c r="GSR269" s="338"/>
      <c r="GSS269" s="335"/>
      <c r="GST269" s="327"/>
      <c r="GSU269" s="337"/>
      <c r="GSV269" s="338"/>
      <c r="GSW269" s="335"/>
      <c r="GSX269" s="327"/>
      <c r="GSY269" s="337"/>
      <c r="GSZ269" s="338"/>
      <c r="GTA269" s="335"/>
      <c r="GTB269" s="327"/>
      <c r="GTC269" s="337"/>
      <c r="GTD269" s="338"/>
      <c r="GTE269" s="335"/>
      <c r="GTF269" s="327"/>
      <c r="GTG269" s="337"/>
      <c r="GTH269" s="338"/>
      <c r="GTI269" s="335"/>
      <c r="GTJ269" s="327"/>
      <c r="GTK269" s="337"/>
      <c r="GTL269" s="338"/>
      <c r="GTM269" s="335"/>
      <c r="GTN269" s="327"/>
      <c r="GTO269" s="337"/>
      <c r="GTP269" s="338"/>
      <c r="GTQ269" s="335"/>
      <c r="GTR269" s="327"/>
      <c r="GTS269" s="337"/>
      <c r="GTT269" s="338"/>
      <c r="GTU269" s="335"/>
      <c r="GTV269" s="327"/>
      <c r="GTW269" s="337"/>
      <c r="GTX269" s="338"/>
      <c r="GTY269" s="335"/>
      <c r="GTZ269" s="327"/>
      <c r="GUA269" s="337"/>
      <c r="GUB269" s="338"/>
      <c r="GUC269" s="335"/>
      <c r="GUD269" s="327"/>
      <c r="GUE269" s="337"/>
      <c r="GUF269" s="338"/>
      <c r="GUG269" s="335"/>
      <c r="GUH269" s="327"/>
      <c r="GUI269" s="337"/>
      <c r="GUJ269" s="338"/>
      <c r="GUK269" s="335"/>
      <c r="GUL269" s="327"/>
      <c r="GUM269" s="337"/>
      <c r="GUN269" s="338"/>
      <c r="GUO269" s="335"/>
      <c r="GUP269" s="327"/>
      <c r="GUQ269" s="337"/>
      <c r="GUR269" s="338"/>
      <c r="GUS269" s="335"/>
      <c r="GUT269" s="327"/>
      <c r="GUU269" s="337"/>
      <c r="GUV269" s="338"/>
      <c r="GUW269" s="335"/>
      <c r="GUX269" s="327"/>
      <c r="GUY269" s="337"/>
      <c r="GUZ269" s="338"/>
      <c r="GVA269" s="335"/>
      <c r="GVB269" s="327"/>
      <c r="GVC269" s="337"/>
      <c r="GVD269" s="338"/>
      <c r="GVE269" s="335"/>
      <c r="GVF269" s="327"/>
      <c r="GVG269" s="337"/>
      <c r="GVH269" s="338"/>
      <c r="GVI269" s="335"/>
      <c r="GVJ269" s="327"/>
      <c r="GVK269" s="337"/>
      <c r="GVL269" s="338"/>
      <c r="GVM269" s="335"/>
      <c r="GVN269" s="327"/>
      <c r="GVO269" s="337"/>
      <c r="GVP269" s="338"/>
      <c r="GVQ269" s="335"/>
      <c r="GVR269" s="327"/>
      <c r="GVS269" s="337"/>
      <c r="GVT269" s="338"/>
      <c r="GVU269" s="335"/>
      <c r="GVV269" s="327"/>
      <c r="GVW269" s="337"/>
      <c r="GVX269" s="338"/>
      <c r="GVY269" s="335"/>
      <c r="GVZ269" s="327"/>
      <c r="GWA269" s="337"/>
      <c r="GWB269" s="338"/>
      <c r="GWC269" s="335"/>
      <c r="GWD269" s="327"/>
      <c r="GWE269" s="337"/>
      <c r="GWF269" s="338"/>
      <c r="GWG269" s="335"/>
      <c r="GWH269" s="327"/>
      <c r="GWI269" s="337"/>
      <c r="GWJ269" s="338"/>
      <c r="GWK269" s="335"/>
      <c r="GWL269" s="327"/>
      <c r="GWM269" s="337"/>
      <c r="GWN269" s="338"/>
      <c r="GWO269" s="335"/>
      <c r="GWP269" s="327"/>
      <c r="GWQ269" s="337"/>
      <c r="GWR269" s="338"/>
      <c r="GWS269" s="335"/>
      <c r="GWT269" s="327"/>
      <c r="GWU269" s="337"/>
      <c r="GWV269" s="338"/>
      <c r="GWW269" s="335"/>
      <c r="GWX269" s="327"/>
      <c r="GWY269" s="337"/>
      <c r="GWZ269" s="338"/>
      <c r="GXA269" s="335"/>
      <c r="GXB269" s="327"/>
      <c r="GXC269" s="337"/>
      <c r="GXD269" s="338"/>
      <c r="GXE269" s="335"/>
      <c r="GXF269" s="327"/>
      <c r="GXG269" s="337"/>
      <c r="GXH269" s="338"/>
      <c r="GXI269" s="335"/>
      <c r="GXJ269" s="327"/>
      <c r="GXK269" s="337"/>
      <c r="GXL269" s="338"/>
      <c r="GXM269" s="335"/>
      <c r="GXN269" s="327"/>
      <c r="GXO269" s="337"/>
      <c r="GXP269" s="338"/>
      <c r="GXQ269" s="335"/>
      <c r="GXR269" s="327"/>
      <c r="GXS269" s="337"/>
      <c r="GXT269" s="338"/>
      <c r="GXU269" s="335"/>
      <c r="GXV269" s="327"/>
      <c r="GXW269" s="337"/>
      <c r="GXX269" s="338"/>
      <c r="GXY269" s="335"/>
      <c r="GXZ269" s="327"/>
      <c r="GYA269" s="337"/>
      <c r="GYB269" s="338"/>
      <c r="GYC269" s="335"/>
      <c r="GYD269" s="327"/>
      <c r="GYE269" s="337"/>
      <c r="GYF269" s="338"/>
      <c r="GYG269" s="335"/>
      <c r="GYH269" s="327"/>
      <c r="GYI269" s="337"/>
      <c r="GYJ269" s="338"/>
      <c r="GYK269" s="335"/>
      <c r="GYL269" s="327"/>
      <c r="GYM269" s="337"/>
      <c r="GYN269" s="338"/>
      <c r="GYO269" s="335"/>
      <c r="GYP269" s="327"/>
      <c r="GYQ269" s="337"/>
      <c r="GYR269" s="338"/>
      <c r="GYS269" s="335"/>
      <c r="GYT269" s="327"/>
      <c r="GYU269" s="337"/>
      <c r="GYV269" s="338"/>
      <c r="GYW269" s="335"/>
      <c r="GYX269" s="327"/>
      <c r="GYY269" s="337"/>
      <c r="GYZ269" s="338"/>
      <c r="GZA269" s="335"/>
      <c r="GZB269" s="327"/>
      <c r="GZC269" s="337"/>
      <c r="GZD269" s="338"/>
      <c r="GZE269" s="335"/>
      <c r="GZF269" s="327"/>
      <c r="GZG269" s="337"/>
      <c r="GZH269" s="338"/>
      <c r="GZI269" s="335"/>
      <c r="GZJ269" s="327"/>
      <c r="GZK269" s="337"/>
      <c r="GZL269" s="338"/>
      <c r="GZM269" s="335"/>
      <c r="GZN269" s="327"/>
      <c r="GZO269" s="337"/>
      <c r="GZP269" s="338"/>
      <c r="GZQ269" s="335"/>
      <c r="GZR269" s="327"/>
      <c r="GZS269" s="337"/>
      <c r="GZT269" s="338"/>
      <c r="GZU269" s="335"/>
      <c r="GZV269" s="327"/>
      <c r="GZW269" s="337"/>
      <c r="GZX269" s="338"/>
      <c r="GZY269" s="335"/>
      <c r="GZZ269" s="327"/>
      <c r="HAA269" s="337"/>
      <c r="HAB269" s="338"/>
      <c r="HAC269" s="335"/>
      <c r="HAD269" s="327"/>
      <c r="HAE269" s="337"/>
      <c r="HAF269" s="338"/>
      <c r="HAG269" s="335"/>
      <c r="HAH269" s="327"/>
      <c r="HAI269" s="337"/>
      <c r="HAJ269" s="338"/>
      <c r="HAK269" s="335"/>
      <c r="HAL269" s="327"/>
      <c r="HAM269" s="337"/>
      <c r="HAN269" s="338"/>
      <c r="HAO269" s="335"/>
      <c r="HAP269" s="327"/>
      <c r="HAQ269" s="337"/>
      <c r="HAR269" s="338"/>
      <c r="HAS269" s="335"/>
      <c r="HAT269" s="327"/>
      <c r="HAU269" s="337"/>
      <c r="HAV269" s="338"/>
      <c r="HAW269" s="335"/>
      <c r="HAX269" s="327"/>
      <c r="HAY269" s="337"/>
      <c r="HAZ269" s="338"/>
      <c r="HBA269" s="335"/>
      <c r="HBB269" s="327"/>
      <c r="HBC269" s="337"/>
      <c r="HBD269" s="338"/>
      <c r="HBE269" s="335"/>
      <c r="HBF269" s="327"/>
      <c r="HBG269" s="337"/>
      <c r="HBH269" s="338"/>
      <c r="HBI269" s="335"/>
      <c r="HBJ269" s="327"/>
      <c r="HBK269" s="337"/>
      <c r="HBL269" s="338"/>
      <c r="HBM269" s="335"/>
      <c r="HBN269" s="327"/>
      <c r="HBO269" s="337"/>
      <c r="HBP269" s="338"/>
      <c r="HBQ269" s="335"/>
      <c r="HBR269" s="327"/>
      <c r="HBS269" s="337"/>
      <c r="HBT269" s="338"/>
      <c r="HBU269" s="335"/>
      <c r="HBV269" s="327"/>
      <c r="HBW269" s="337"/>
      <c r="HBX269" s="338"/>
      <c r="HBY269" s="335"/>
      <c r="HBZ269" s="327"/>
      <c r="HCA269" s="337"/>
      <c r="HCB269" s="338"/>
      <c r="HCC269" s="335"/>
      <c r="HCD269" s="327"/>
      <c r="HCE269" s="337"/>
      <c r="HCF269" s="338"/>
      <c r="HCG269" s="335"/>
      <c r="HCH269" s="327"/>
      <c r="HCI269" s="337"/>
      <c r="HCJ269" s="338"/>
      <c r="HCK269" s="335"/>
      <c r="HCL269" s="327"/>
      <c r="HCM269" s="337"/>
      <c r="HCN269" s="338"/>
      <c r="HCO269" s="335"/>
      <c r="HCP269" s="327"/>
      <c r="HCQ269" s="337"/>
      <c r="HCR269" s="338"/>
      <c r="HCS269" s="335"/>
      <c r="HCT269" s="327"/>
      <c r="HCU269" s="337"/>
      <c r="HCV269" s="338"/>
      <c r="HCW269" s="335"/>
      <c r="HCX269" s="327"/>
      <c r="HCY269" s="337"/>
      <c r="HCZ269" s="338"/>
      <c r="HDA269" s="335"/>
      <c r="HDB269" s="327"/>
      <c r="HDC269" s="337"/>
      <c r="HDD269" s="338"/>
      <c r="HDE269" s="335"/>
      <c r="HDF269" s="327"/>
      <c r="HDG269" s="337"/>
      <c r="HDH269" s="338"/>
      <c r="HDI269" s="335"/>
      <c r="HDJ269" s="327"/>
      <c r="HDK269" s="337"/>
      <c r="HDL269" s="338"/>
      <c r="HDM269" s="335"/>
      <c r="HDN269" s="327"/>
      <c r="HDO269" s="337"/>
      <c r="HDP269" s="338"/>
      <c r="HDQ269" s="335"/>
      <c r="HDR269" s="327"/>
      <c r="HDS269" s="337"/>
      <c r="HDT269" s="338"/>
      <c r="HDU269" s="335"/>
      <c r="HDV269" s="327"/>
      <c r="HDW269" s="337"/>
      <c r="HDX269" s="338"/>
      <c r="HDY269" s="335"/>
      <c r="HDZ269" s="327"/>
      <c r="HEA269" s="337"/>
      <c r="HEB269" s="338"/>
      <c r="HEC269" s="335"/>
      <c r="HED269" s="327"/>
      <c r="HEE269" s="337"/>
      <c r="HEF269" s="338"/>
      <c r="HEG269" s="335"/>
      <c r="HEH269" s="327"/>
      <c r="HEI269" s="337"/>
      <c r="HEJ269" s="338"/>
      <c r="HEK269" s="335"/>
      <c r="HEL269" s="327"/>
      <c r="HEM269" s="337"/>
      <c r="HEN269" s="338"/>
      <c r="HEO269" s="335"/>
      <c r="HEP269" s="327"/>
      <c r="HEQ269" s="337"/>
      <c r="HER269" s="338"/>
      <c r="HES269" s="335"/>
      <c r="HET269" s="327"/>
      <c r="HEU269" s="337"/>
      <c r="HEV269" s="338"/>
      <c r="HEW269" s="335"/>
      <c r="HEX269" s="327"/>
      <c r="HEY269" s="337"/>
      <c r="HEZ269" s="338"/>
      <c r="HFA269" s="335"/>
      <c r="HFB269" s="327"/>
      <c r="HFC269" s="337"/>
      <c r="HFD269" s="338"/>
      <c r="HFE269" s="335"/>
      <c r="HFF269" s="327"/>
      <c r="HFG269" s="337"/>
      <c r="HFH269" s="338"/>
      <c r="HFI269" s="335"/>
      <c r="HFJ269" s="327"/>
      <c r="HFK269" s="337"/>
      <c r="HFL269" s="338"/>
      <c r="HFM269" s="335"/>
      <c r="HFN269" s="327"/>
      <c r="HFO269" s="337"/>
      <c r="HFP269" s="338"/>
      <c r="HFQ269" s="335"/>
      <c r="HFR269" s="327"/>
      <c r="HFS269" s="337"/>
      <c r="HFT269" s="338"/>
      <c r="HFU269" s="335"/>
      <c r="HFV269" s="327"/>
      <c r="HFW269" s="337"/>
      <c r="HFX269" s="338"/>
      <c r="HFY269" s="335"/>
      <c r="HFZ269" s="327"/>
      <c r="HGA269" s="337"/>
      <c r="HGB269" s="338"/>
      <c r="HGC269" s="335"/>
      <c r="HGD269" s="327"/>
      <c r="HGE269" s="337"/>
      <c r="HGF269" s="338"/>
      <c r="HGG269" s="335"/>
      <c r="HGH269" s="327"/>
      <c r="HGI269" s="337"/>
      <c r="HGJ269" s="338"/>
      <c r="HGK269" s="335"/>
      <c r="HGL269" s="327"/>
      <c r="HGM269" s="337"/>
      <c r="HGN269" s="338"/>
      <c r="HGO269" s="335"/>
      <c r="HGP269" s="327"/>
      <c r="HGQ269" s="337"/>
      <c r="HGR269" s="338"/>
      <c r="HGS269" s="335"/>
      <c r="HGT269" s="327"/>
      <c r="HGU269" s="337"/>
      <c r="HGV269" s="338"/>
      <c r="HGW269" s="335"/>
      <c r="HGX269" s="327"/>
      <c r="HGY269" s="337"/>
      <c r="HGZ269" s="338"/>
      <c r="HHA269" s="335"/>
      <c r="HHB269" s="327"/>
      <c r="HHC269" s="337"/>
      <c r="HHD269" s="338"/>
      <c r="HHE269" s="335"/>
      <c r="HHF269" s="327"/>
      <c r="HHG269" s="337"/>
      <c r="HHH269" s="338"/>
      <c r="HHI269" s="335"/>
      <c r="HHJ269" s="327"/>
      <c r="HHK269" s="337"/>
      <c r="HHL269" s="338"/>
      <c r="HHM269" s="335"/>
      <c r="HHN269" s="327"/>
      <c r="HHO269" s="337"/>
      <c r="HHP269" s="338"/>
      <c r="HHQ269" s="335"/>
      <c r="HHR269" s="327"/>
      <c r="HHS269" s="337"/>
      <c r="HHT269" s="338"/>
      <c r="HHU269" s="335"/>
      <c r="HHV269" s="327"/>
      <c r="HHW269" s="337"/>
      <c r="HHX269" s="338"/>
      <c r="HHY269" s="335"/>
      <c r="HHZ269" s="327"/>
      <c r="HIA269" s="337"/>
      <c r="HIB269" s="338"/>
      <c r="HIC269" s="335"/>
      <c r="HID269" s="327"/>
      <c r="HIE269" s="337"/>
      <c r="HIF269" s="338"/>
      <c r="HIG269" s="335"/>
      <c r="HIH269" s="327"/>
      <c r="HII269" s="337"/>
      <c r="HIJ269" s="338"/>
      <c r="HIK269" s="335"/>
      <c r="HIL269" s="327"/>
      <c r="HIM269" s="337"/>
      <c r="HIN269" s="338"/>
      <c r="HIO269" s="335"/>
      <c r="HIP269" s="327"/>
      <c r="HIQ269" s="337"/>
      <c r="HIR269" s="338"/>
      <c r="HIS269" s="335"/>
      <c r="HIT269" s="327"/>
      <c r="HIU269" s="337"/>
      <c r="HIV269" s="338"/>
      <c r="HIW269" s="335"/>
      <c r="HIX269" s="327"/>
      <c r="HIY269" s="337"/>
      <c r="HIZ269" s="338"/>
      <c r="HJA269" s="335"/>
      <c r="HJB269" s="327"/>
      <c r="HJC269" s="337"/>
      <c r="HJD269" s="338"/>
      <c r="HJE269" s="335"/>
      <c r="HJF269" s="327"/>
      <c r="HJG269" s="337"/>
      <c r="HJH269" s="338"/>
      <c r="HJI269" s="335"/>
      <c r="HJJ269" s="327"/>
      <c r="HJK269" s="337"/>
      <c r="HJL269" s="338"/>
      <c r="HJM269" s="335"/>
      <c r="HJN269" s="327"/>
      <c r="HJO269" s="337"/>
      <c r="HJP269" s="338"/>
      <c r="HJQ269" s="335"/>
      <c r="HJR269" s="327"/>
      <c r="HJS269" s="337"/>
      <c r="HJT269" s="338"/>
      <c r="HJU269" s="335"/>
      <c r="HJV269" s="327"/>
      <c r="HJW269" s="337"/>
      <c r="HJX269" s="338"/>
      <c r="HJY269" s="335"/>
      <c r="HJZ269" s="327"/>
      <c r="HKA269" s="337"/>
      <c r="HKB269" s="338"/>
      <c r="HKC269" s="335"/>
      <c r="HKD269" s="327"/>
      <c r="HKE269" s="337"/>
      <c r="HKF269" s="338"/>
      <c r="HKG269" s="335"/>
      <c r="HKH269" s="327"/>
      <c r="HKI269" s="337"/>
      <c r="HKJ269" s="338"/>
      <c r="HKK269" s="335"/>
      <c r="HKL269" s="327"/>
      <c r="HKM269" s="337"/>
      <c r="HKN269" s="338"/>
      <c r="HKO269" s="335"/>
      <c r="HKP269" s="327"/>
      <c r="HKQ269" s="337"/>
      <c r="HKR269" s="338"/>
      <c r="HKS269" s="335"/>
      <c r="HKT269" s="327"/>
      <c r="HKU269" s="337"/>
      <c r="HKV269" s="338"/>
      <c r="HKW269" s="335"/>
      <c r="HKX269" s="327"/>
      <c r="HKY269" s="337"/>
      <c r="HKZ269" s="338"/>
      <c r="HLA269" s="335"/>
      <c r="HLB269" s="327"/>
      <c r="HLC269" s="337"/>
      <c r="HLD269" s="338"/>
      <c r="HLE269" s="335"/>
      <c r="HLF269" s="327"/>
      <c r="HLG269" s="337"/>
      <c r="HLH269" s="338"/>
      <c r="HLI269" s="335"/>
      <c r="HLJ269" s="327"/>
      <c r="HLK269" s="337"/>
      <c r="HLL269" s="338"/>
      <c r="HLM269" s="335"/>
      <c r="HLN269" s="327"/>
      <c r="HLO269" s="337"/>
      <c r="HLP269" s="338"/>
      <c r="HLQ269" s="335"/>
      <c r="HLR269" s="327"/>
      <c r="HLS269" s="337"/>
      <c r="HLT269" s="338"/>
      <c r="HLU269" s="335"/>
      <c r="HLV269" s="327"/>
      <c r="HLW269" s="337"/>
      <c r="HLX269" s="338"/>
      <c r="HLY269" s="335"/>
      <c r="HLZ269" s="327"/>
      <c r="HMA269" s="337"/>
      <c r="HMB269" s="338"/>
      <c r="HMC269" s="335"/>
      <c r="HMD269" s="327"/>
      <c r="HME269" s="337"/>
      <c r="HMF269" s="338"/>
      <c r="HMG269" s="335"/>
      <c r="HMH269" s="327"/>
      <c r="HMI269" s="337"/>
      <c r="HMJ269" s="338"/>
      <c r="HMK269" s="335"/>
      <c r="HML269" s="327"/>
      <c r="HMM269" s="337"/>
      <c r="HMN269" s="338"/>
      <c r="HMO269" s="335"/>
      <c r="HMP269" s="327"/>
      <c r="HMQ269" s="337"/>
      <c r="HMR269" s="338"/>
      <c r="HMS269" s="335"/>
      <c r="HMT269" s="327"/>
      <c r="HMU269" s="337"/>
      <c r="HMV269" s="338"/>
      <c r="HMW269" s="335"/>
      <c r="HMX269" s="327"/>
      <c r="HMY269" s="337"/>
      <c r="HMZ269" s="338"/>
      <c r="HNA269" s="335"/>
      <c r="HNB269" s="327"/>
      <c r="HNC269" s="337"/>
      <c r="HND269" s="338"/>
      <c r="HNE269" s="335"/>
      <c r="HNF269" s="327"/>
      <c r="HNG269" s="337"/>
      <c r="HNH269" s="338"/>
      <c r="HNI269" s="335"/>
      <c r="HNJ269" s="327"/>
      <c r="HNK269" s="337"/>
      <c r="HNL269" s="338"/>
      <c r="HNM269" s="335"/>
      <c r="HNN269" s="327"/>
      <c r="HNO269" s="337"/>
      <c r="HNP269" s="338"/>
      <c r="HNQ269" s="335"/>
      <c r="HNR269" s="327"/>
      <c r="HNS269" s="337"/>
      <c r="HNT269" s="338"/>
      <c r="HNU269" s="335"/>
      <c r="HNV269" s="327"/>
      <c r="HNW269" s="337"/>
      <c r="HNX269" s="338"/>
      <c r="HNY269" s="335"/>
      <c r="HNZ269" s="327"/>
      <c r="HOA269" s="337"/>
      <c r="HOB269" s="338"/>
      <c r="HOC269" s="335"/>
      <c r="HOD269" s="327"/>
      <c r="HOE269" s="337"/>
      <c r="HOF269" s="338"/>
      <c r="HOG269" s="335"/>
      <c r="HOH269" s="327"/>
      <c r="HOI269" s="337"/>
      <c r="HOJ269" s="338"/>
      <c r="HOK269" s="335"/>
      <c r="HOL269" s="327"/>
      <c r="HOM269" s="337"/>
      <c r="HON269" s="338"/>
      <c r="HOO269" s="335"/>
      <c r="HOP269" s="327"/>
      <c r="HOQ269" s="337"/>
      <c r="HOR269" s="338"/>
      <c r="HOS269" s="335"/>
      <c r="HOT269" s="327"/>
      <c r="HOU269" s="337"/>
      <c r="HOV269" s="338"/>
      <c r="HOW269" s="335"/>
      <c r="HOX269" s="327"/>
      <c r="HOY269" s="337"/>
      <c r="HOZ269" s="338"/>
      <c r="HPA269" s="335"/>
      <c r="HPB269" s="327"/>
      <c r="HPC269" s="337"/>
      <c r="HPD269" s="338"/>
      <c r="HPE269" s="335"/>
      <c r="HPF269" s="327"/>
      <c r="HPG269" s="337"/>
      <c r="HPH269" s="338"/>
      <c r="HPI269" s="335"/>
      <c r="HPJ269" s="327"/>
      <c r="HPK269" s="337"/>
      <c r="HPL269" s="338"/>
      <c r="HPM269" s="335"/>
      <c r="HPN269" s="327"/>
      <c r="HPO269" s="337"/>
      <c r="HPP269" s="338"/>
      <c r="HPQ269" s="335"/>
      <c r="HPR269" s="327"/>
      <c r="HPS269" s="337"/>
      <c r="HPT269" s="338"/>
      <c r="HPU269" s="335"/>
      <c r="HPV269" s="327"/>
      <c r="HPW269" s="337"/>
      <c r="HPX269" s="338"/>
      <c r="HPY269" s="335"/>
      <c r="HPZ269" s="327"/>
      <c r="HQA269" s="337"/>
      <c r="HQB269" s="338"/>
      <c r="HQC269" s="335"/>
      <c r="HQD269" s="327"/>
      <c r="HQE269" s="337"/>
      <c r="HQF269" s="338"/>
      <c r="HQG269" s="335"/>
      <c r="HQH269" s="327"/>
      <c r="HQI269" s="337"/>
      <c r="HQJ269" s="338"/>
      <c r="HQK269" s="335"/>
      <c r="HQL269" s="327"/>
      <c r="HQM269" s="337"/>
      <c r="HQN269" s="338"/>
      <c r="HQO269" s="335"/>
      <c r="HQP269" s="327"/>
      <c r="HQQ269" s="337"/>
      <c r="HQR269" s="338"/>
      <c r="HQS269" s="335"/>
      <c r="HQT269" s="327"/>
      <c r="HQU269" s="337"/>
      <c r="HQV269" s="338"/>
      <c r="HQW269" s="335"/>
      <c r="HQX269" s="327"/>
      <c r="HQY269" s="337"/>
      <c r="HQZ269" s="338"/>
      <c r="HRA269" s="335"/>
      <c r="HRB269" s="327"/>
      <c r="HRC269" s="337"/>
      <c r="HRD269" s="338"/>
      <c r="HRE269" s="335"/>
      <c r="HRF269" s="327"/>
      <c r="HRG269" s="337"/>
      <c r="HRH269" s="338"/>
      <c r="HRI269" s="335"/>
      <c r="HRJ269" s="327"/>
      <c r="HRK269" s="337"/>
      <c r="HRL269" s="338"/>
      <c r="HRM269" s="335"/>
      <c r="HRN269" s="327"/>
      <c r="HRO269" s="337"/>
      <c r="HRP269" s="338"/>
      <c r="HRQ269" s="335"/>
      <c r="HRR269" s="327"/>
      <c r="HRS269" s="337"/>
      <c r="HRT269" s="338"/>
      <c r="HRU269" s="335"/>
      <c r="HRV269" s="327"/>
      <c r="HRW269" s="337"/>
      <c r="HRX269" s="338"/>
      <c r="HRY269" s="335"/>
      <c r="HRZ269" s="327"/>
      <c r="HSA269" s="337"/>
      <c r="HSB269" s="338"/>
      <c r="HSC269" s="335"/>
      <c r="HSD269" s="327"/>
      <c r="HSE269" s="337"/>
      <c r="HSF269" s="338"/>
      <c r="HSG269" s="335"/>
      <c r="HSH269" s="327"/>
      <c r="HSI269" s="337"/>
      <c r="HSJ269" s="338"/>
      <c r="HSK269" s="335"/>
      <c r="HSL269" s="327"/>
      <c r="HSM269" s="337"/>
      <c r="HSN269" s="338"/>
      <c r="HSO269" s="335"/>
      <c r="HSP269" s="327"/>
      <c r="HSQ269" s="337"/>
      <c r="HSR269" s="338"/>
      <c r="HSS269" s="335"/>
      <c r="HST269" s="327"/>
      <c r="HSU269" s="337"/>
      <c r="HSV269" s="338"/>
      <c r="HSW269" s="335"/>
      <c r="HSX269" s="327"/>
      <c r="HSY269" s="337"/>
      <c r="HSZ269" s="338"/>
      <c r="HTA269" s="335"/>
      <c r="HTB269" s="327"/>
      <c r="HTC269" s="337"/>
      <c r="HTD269" s="338"/>
      <c r="HTE269" s="335"/>
      <c r="HTF269" s="327"/>
      <c r="HTG269" s="337"/>
      <c r="HTH269" s="338"/>
      <c r="HTI269" s="335"/>
      <c r="HTJ269" s="327"/>
      <c r="HTK269" s="337"/>
      <c r="HTL269" s="338"/>
      <c r="HTM269" s="335"/>
      <c r="HTN269" s="327"/>
      <c r="HTO269" s="337"/>
      <c r="HTP269" s="338"/>
      <c r="HTQ269" s="335"/>
      <c r="HTR269" s="327"/>
      <c r="HTS269" s="337"/>
      <c r="HTT269" s="338"/>
      <c r="HTU269" s="335"/>
      <c r="HTV269" s="327"/>
      <c r="HTW269" s="337"/>
      <c r="HTX269" s="338"/>
      <c r="HTY269" s="335"/>
      <c r="HTZ269" s="327"/>
      <c r="HUA269" s="337"/>
      <c r="HUB269" s="338"/>
      <c r="HUC269" s="335"/>
      <c r="HUD269" s="327"/>
      <c r="HUE269" s="337"/>
      <c r="HUF269" s="338"/>
      <c r="HUG269" s="335"/>
      <c r="HUH269" s="327"/>
      <c r="HUI269" s="337"/>
      <c r="HUJ269" s="338"/>
      <c r="HUK269" s="335"/>
      <c r="HUL269" s="327"/>
      <c r="HUM269" s="337"/>
      <c r="HUN269" s="338"/>
      <c r="HUO269" s="335"/>
      <c r="HUP269" s="327"/>
      <c r="HUQ269" s="337"/>
      <c r="HUR269" s="338"/>
      <c r="HUS269" s="335"/>
      <c r="HUT269" s="327"/>
      <c r="HUU269" s="337"/>
      <c r="HUV269" s="338"/>
      <c r="HUW269" s="335"/>
      <c r="HUX269" s="327"/>
      <c r="HUY269" s="337"/>
      <c r="HUZ269" s="338"/>
      <c r="HVA269" s="335"/>
      <c r="HVB269" s="327"/>
      <c r="HVC269" s="337"/>
      <c r="HVD269" s="338"/>
      <c r="HVE269" s="335"/>
      <c r="HVF269" s="327"/>
      <c r="HVG269" s="337"/>
      <c r="HVH269" s="338"/>
      <c r="HVI269" s="335"/>
      <c r="HVJ269" s="327"/>
      <c r="HVK269" s="337"/>
      <c r="HVL269" s="338"/>
      <c r="HVM269" s="335"/>
      <c r="HVN269" s="327"/>
      <c r="HVO269" s="337"/>
      <c r="HVP269" s="338"/>
      <c r="HVQ269" s="335"/>
      <c r="HVR269" s="327"/>
      <c r="HVS269" s="337"/>
      <c r="HVT269" s="338"/>
      <c r="HVU269" s="335"/>
      <c r="HVV269" s="327"/>
      <c r="HVW269" s="337"/>
      <c r="HVX269" s="338"/>
      <c r="HVY269" s="335"/>
      <c r="HVZ269" s="327"/>
      <c r="HWA269" s="337"/>
      <c r="HWB269" s="338"/>
      <c r="HWC269" s="335"/>
      <c r="HWD269" s="327"/>
      <c r="HWE269" s="337"/>
      <c r="HWF269" s="338"/>
      <c r="HWG269" s="335"/>
      <c r="HWH269" s="327"/>
      <c r="HWI269" s="337"/>
      <c r="HWJ269" s="338"/>
      <c r="HWK269" s="335"/>
      <c r="HWL269" s="327"/>
      <c r="HWM269" s="337"/>
      <c r="HWN269" s="338"/>
      <c r="HWO269" s="335"/>
      <c r="HWP269" s="327"/>
      <c r="HWQ269" s="337"/>
      <c r="HWR269" s="338"/>
      <c r="HWS269" s="335"/>
      <c r="HWT269" s="327"/>
      <c r="HWU269" s="337"/>
      <c r="HWV269" s="338"/>
      <c r="HWW269" s="335"/>
      <c r="HWX269" s="327"/>
      <c r="HWY269" s="337"/>
      <c r="HWZ269" s="338"/>
      <c r="HXA269" s="335"/>
      <c r="HXB269" s="327"/>
      <c r="HXC269" s="337"/>
      <c r="HXD269" s="338"/>
      <c r="HXE269" s="335"/>
      <c r="HXF269" s="327"/>
      <c r="HXG269" s="337"/>
      <c r="HXH269" s="338"/>
      <c r="HXI269" s="335"/>
      <c r="HXJ269" s="327"/>
      <c r="HXK269" s="337"/>
      <c r="HXL269" s="338"/>
      <c r="HXM269" s="335"/>
      <c r="HXN269" s="327"/>
      <c r="HXO269" s="337"/>
      <c r="HXP269" s="338"/>
      <c r="HXQ269" s="335"/>
      <c r="HXR269" s="327"/>
      <c r="HXS269" s="337"/>
      <c r="HXT269" s="338"/>
      <c r="HXU269" s="335"/>
      <c r="HXV269" s="327"/>
      <c r="HXW269" s="337"/>
      <c r="HXX269" s="338"/>
      <c r="HXY269" s="335"/>
      <c r="HXZ269" s="327"/>
      <c r="HYA269" s="337"/>
      <c r="HYB269" s="338"/>
      <c r="HYC269" s="335"/>
      <c r="HYD269" s="327"/>
      <c r="HYE269" s="337"/>
      <c r="HYF269" s="338"/>
      <c r="HYG269" s="335"/>
      <c r="HYH269" s="327"/>
      <c r="HYI269" s="337"/>
      <c r="HYJ269" s="338"/>
      <c r="HYK269" s="335"/>
      <c r="HYL269" s="327"/>
      <c r="HYM269" s="337"/>
      <c r="HYN269" s="338"/>
      <c r="HYO269" s="335"/>
      <c r="HYP269" s="327"/>
      <c r="HYQ269" s="337"/>
      <c r="HYR269" s="338"/>
      <c r="HYS269" s="335"/>
      <c r="HYT269" s="327"/>
      <c r="HYU269" s="337"/>
      <c r="HYV269" s="338"/>
      <c r="HYW269" s="335"/>
      <c r="HYX269" s="327"/>
      <c r="HYY269" s="337"/>
      <c r="HYZ269" s="338"/>
      <c r="HZA269" s="335"/>
      <c r="HZB269" s="327"/>
      <c r="HZC269" s="337"/>
      <c r="HZD269" s="338"/>
      <c r="HZE269" s="335"/>
      <c r="HZF269" s="327"/>
      <c r="HZG269" s="337"/>
      <c r="HZH269" s="338"/>
      <c r="HZI269" s="335"/>
      <c r="HZJ269" s="327"/>
      <c r="HZK269" s="337"/>
      <c r="HZL269" s="338"/>
      <c r="HZM269" s="335"/>
      <c r="HZN269" s="327"/>
      <c r="HZO269" s="337"/>
      <c r="HZP269" s="338"/>
      <c r="HZQ269" s="335"/>
      <c r="HZR269" s="327"/>
      <c r="HZS269" s="337"/>
      <c r="HZT269" s="338"/>
      <c r="HZU269" s="335"/>
      <c r="HZV269" s="327"/>
      <c r="HZW269" s="337"/>
      <c r="HZX269" s="338"/>
      <c r="HZY269" s="335"/>
      <c r="HZZ269" s="327"/>
      <c r="IAA269" s="337"/>
      <c r="IAB269" s="338"/>
      <c r="IAC269" s="335"/>
      <c r="IAD269" s="327"/>
      <c r="IAE269" s="337"/>
      <c r="IAF269" s="338"/>
      <c r="IAG269" s="335"/>
      <c r="IAH269" s="327"/>
      <c r="IAI269" s="337"/>
      <c r="IAJ269" s="338"/>
      <c r="IAK269" s="335"/>
      <c r="IAL269" s="327"/>
      <c r="IAM269" s="337"/>
      <c r="IAN269" s="338"/>
      <c r="IAO269" s="335"/>
      <c r="IAP269" s="327"/>
      <c r="IAQ269" s="337"/>
      <c r="IAR269" s="338"/>
      <c r="IAS269" s="335"/>
      <c r="IAT269" s="327"/>
      <c r="IAU269" s="337"/>
      <c r="IAV269" s="338"/>
      <c r="IAW269" s="335"/>
      <c r="IAX269" s="327"/>
      <c r="IAY269" s="337"/>
      <c r="IAZ269" s="338"/>
      <c r="IBA269" s="335"/>
      <c r="IBB269" s="327"/>
      <c r="IBC269" s="337"/>
      <c r="IBD269" s="338"/>
      <c r="IBE269" s="335"/>
      <c r="IBF269" s="327"/>
      <c r="IBG269" s="337"/>
      <c r="IBH269" s="338"/>
      <c r="IBI269" s="335"/>
      <c r="IBJ269" s="327"/>
      <c r="IBK269" s="337"/>
      <c r="IBL269" s="338"/>
      <c r="IBM269" s="335"/>
      <c r="IBN269" s="327"/>
      <c r="IBO269" s="337"/>
      <c r="IBP269" s="338"/>
      <c r="IBQ269" s="335"/>
      <c r="IBR269" s="327"/>
      <c r="IBS269" s="337"/>
      <c r="IBT269" s="338"/>
      <c r="IBU269" s="335"/>
      <c r="IBV269" s="327"/>
      <c r="IBW269" s="337"/>
      <c r="IBX269" s="338"/>
      <c r="IBY269" s="335"/>
      <c r="IBZ269" s="327"/>
      <c r="ICA269" s="337"/>
      <c r="ICB269" s="338"/>
      <c r="ICC269" s="335"/>
      <c r="ICD269" s="327"/>
      <c r="ICE269" s="337"/>
      <c r="ICF269" s="338"/>
      <c r="ICG269" s="335"/>
      <c r="ICH269" s="327"/>
      <c r="ICI269" s="337"/>
      <c r="ICJ269" s="338"/>
      <c r="ICK269" s="335"/>
      <c r="ICL269" s="327"/>
      <c r="ICM269" s="337"/>
      <c r="ICN269" s="338"/>
      <c r="ICO269" s="335"/>
      <c r="ICP269" s="327"/>
      <c r="ICQ269" s="337"/>
      <c r="ICR269" s="338"/>
      <c r="ICS269" s="335"/>
      <c r="ICT269" s="327"/>
      <c r="ICU269" s="337"/>
      <c r="ICV269" s="338"/>
      <c r="ICW269" s="335"/>
      <c r="ICX269" s="327"/>
      <c r="ICY269" s="337"/>
      <c r="ICZ269" s="338"/>
      <c r="IDA269" s="335"/>
      <c r="IDB269" s="327"/>
      <c r="IDC269" s="337"/>
      <c r="IDD269" s="338"/>
      <c r="IDE269" s="335"/>
      <c r="IDF269" s="327"/>
      <c r="IDG269" s="337"/>
      <c r="IDH269" s="338"/>
      <c r="IDI269" s="335"/>
      <c r="IDJ269" s="327"/>
      <c r="IDK269" s="337"/>
      <c r="IDL269" s="338"/>
      <c r="IDM269" s="335"/>
      <c r="IDN269" s="327"/>
      <c r="IDO269" s="337"/>
      <c r="IDP269" s="338"/>
      <c r="IDQ269" s="335"/>
      <c r="IDR269" s="327"/>
      <c r="IDS269" s="337"/>
      <c r="IDT269" s="338"/>
      <c r="IDU269" s="335"/>
      <c r="IDV269" s="327"/>
      <c r="IDW269" s="337"/>
      <c r="IDX269" s="338"/>
      <c r="IDY269" s="335"/>
      <c r="IDZ269" s="327"/>
      <c r="IEA269" s="337"/>
      <c r="IEB269" s="338"/>
      <c r="IEC269" s="335"/>
      <c r="IED269" s="327"/>
      <c r="IEE269" s="337"/>
      <c r="IEF269" s="338"/>
      <c r="IEG269" s="335"/>
      <c r="IEH269" s="327"/>
      <c r="IEI269" s="337"/>
      <c r="IEJ269" s="338"/>
      <c r="IEK269" s="335"/>
      <c r="IEL269" s="327"/>
      <c r="IEM269" s="337"/>
      <c r="IEN269" s="338"/>
      <c r="IEO269" s="335"/>
      <c r="IEP269" s="327"/>
      <c r="IEQ269" s="337"/>
      <c r="IER269" s="338"/>
      <c r="IES269" s="335"/>
      <c r="IET269" s="327"/>
      <c r="IEU269" s="337"/>
      <c r="IEV269" s="338"/>
      <c r="IEW269" s="335"/>
      <c r="IEX269" s="327"/>
      <c r="IEY269" s="337"/>
      <c r="IEZ269" s="338"/>
      <c r="IFA269" s="335"/>
      <c r="IFB269" s="327"/>
      <c r="IFC269" s="337"/>
      <c r="IFD269" s="338"/>
      <c r="IFE269" s="335"/>
      <c r="IFF269" s="327"/>
      <c r="IFG269" s="337"/>
      <c r="IFH269" s="338"/>
      <c r="IFI269" s="335"/>
      <c r="IFJ269" s="327"/>
      <c r="IFK269" s="337"/>
      <c r="IFL269" s="338"/>
      <c r="IFM269" s="335"/>
      <c r="IFN269" s="327"/>
      <c r="IFO269" s="337"/>
      <c r="IFP269" s="338"/>
      <c r="IFQ269" s="335"/>
      <c r="IFR269" s="327"/>
      <c r="IFS269" s="337"/>
      <c r="IFT269" s="338"/>
      <c r="IFU269" s="335"/>
      <c r="IFV269" s="327"/>
      <c r="IFW269" s="337"/>
      <c r="IFX269" s="338"/>
      <c r="IFY269" s="335"/>
      <c r="IFZ269" s="327"/>
      <c r="IGA269" s="337"/>
      <c r="IGB269" s="338"/>
      <c r="IGC269" s="335"/>
      <c r="IGD269" s="327"/>
      <c r="IGE269" s="337"/>
      <c r="IGF269" s="338"/>
      <c r="IGG269" s="335"/>
      <c r="IGH269" s="327"/>
      <c r="IGI269" s="337"/>
      <c r="IGJ269" s="338"/>
      <c r="IGK269" s="335"/>
      <c r="IGL269" s="327"/>
      <c r="IGM269" s="337"/>
      <c r="IGN269" s="338"/>
      <c r="IGO269" s="335"/>
      <c r="IGP269" s="327"/>
      <c r="IGQ269" s="337"/>
      <c r="IGR269" s="338"/>
      <c r="IGS269" s="335"/>
      <c r="IGT269" s="327"/>
      <c r="IGU269" s="337"/>
      <c r="IGV269" s="338"/>
      <c r="IGW269" s="335"/>
      <c r="IGX269" s="327"/>
      <c r="IGY269" s="337"/>
      <c r="IGZ269" s="338"/>
      <c r="IHA269" s="335"/>
      <c r="IHB269" s="327"/>
      <c r="IHC269" s="337"/>
      <c r="IHD269" s="338"/>
      <c r="IHE269" s="335"/>
      <c r="IHF269" s="327"/>
      <c r="IHG269" s="337"/>
      <c r="IHH269" s="338"/>
      <c r="IHI269" s="335"/>
      <c r="IHJ269" s="327"/>
      <c r="IHK269" s="337"/>
      <c r="IHL269" s="338"/>
      <c r="IHM269" s="335"/>
      <c r="IHN269" s="327"/>
      <c r="IHO269" s="337"/>
      <c r="IHP269" s="338"/>
      <c r="IHQ269" s="335"/>
      <c r="IHR269" s="327"/>
      <c r="IHS269" s="337"/>
      <c r="IHT269" s="338"/>
      <c r="IHU269" s="335"/>
      <c r="IHV269" s="327"/>
      <c r="IHW269" s="337"/>
      <c r="IHX269" s="338"/>
      <c r="IHY269" s="335"/>
      <c r="IHZ269" s="327"/>
      <c r="IIA269" s="337"/>
      <c r="IIB269" s="338"/>
      <c r="IIC269" s="335"/>
      <c r="IID269" s="327"/>
      <c r="IIE269" s="337"/>
      <c r="IIF269" s="338"/>
      <c r="IIG269" s="335"/>
      <c r="IIH269" s="327"/>
      <c r="III269" s="337"/>
      <c r="IIJ269" s="338"/>
      <c r="IIK269" s="335"/>
      <c r="IIL269" s="327"/>
      <c r="IIM269" s="337"/>
      <c r="IIN269" s="338"/>
      <c r="IIO269" s="335"/>
      <c r="IIP269" s="327"/>
      <c r="IIQ269" s="337"/>
      <c r="IIR269" s="338"/>
      <c r="IIS269" s="335"/>
      <c r="IIT269" s="327"/>
      <c r="IIU269" s="337"/>
      <c r="IIV269" s="338"/>
      <c r="IIW269" s="335"/>
      <c r="IIX269" s="327"/>
      <c r="IIY269" s="337"/>
      <c r="IIZ269" s="338"/>
      <c r="IJA269" s="335"/>
      <c r="IJB269" s="327"/>
      <c r="IJC269" s="337"/>
      <c r="IJD269" s="338"/>
      <c r="IJE269" s="335"/>
      <c r="IJF269" s="327"/>
      <c r="IJG269" s="337"/>
      <c r="IJH269" s="338"/>
      <c r="IJI269" s="335"/>
      <c r="IJJ269" s="327"/>
      <c r="IJK269" s="337"/>
      <c r="IJL269" s="338"/>
      <c r="IJM269" s="335"/>
      <c r="IJN269" s="327"/>
      <c r="IJO269" s="337"/>
      <c r="IJP269" s="338"/>
      <c r="IJQ269" s="335"/>
      <c r="IJR269" s="327"/>
      <c r="IJS269" s="337"/>
      <c r="IJT269" s="338"/>
      <c r="IJU269" s="335"/>
      <c r="IJV269" s="327"/>
      <c r="IJW269" s="337"/>
      <c r="IJX269" s="338"/>
      <c r="IJY269" s="335"/>
      <c r="IJZ269" s="327"/>
      <c r="IKA269" s="337"/>
      <c r="IKB269" s="338"/>
      <c r="IKC269" s="335"/>
      <c r="IKD269" s="327"/>
      <c r="IKE269" s="337"/>
      <c r="IKF269" s="338"/>
      <c r="IKG269" s="335"/>
      <c r="IKH269" s="327"/>
      <c r="IKI269" s="337"/>
      <c r="IKJ269" s="338"/>
      <c r="IKK269" s="335"/>
      <c r="IKL269" s="327"/>
      <c r="IKM269" s="337"/>
      <c r="IKN269" s="338"/>
      <c r="IKO269" s="335"/>
      <c r="IKP269" s="327"/>
      <c r="IKQ269" s="337"/>
      <c r="IKR269" s="338"/>
      <c r="IKS269" s="335"/>
      <c r="IKT269" s="327"/>
      <c r="IKU269" s="337"/>
      <c r="IKV269" s="338"/>
      <c r="IKW269" s="335"/>
      <c r="IKX269" s="327"/>
      <c r="IKY269" s="337"/>
      <c r="IKZ269" s="338"/>
      <c r="ILA269" s="335"/>
      <c r="ILB269" s="327"/>
      <c r="ILC269" s="337"/>
      <c r="ILD269" s="338"/>
      <c r="ILE269" s="335"/>
      <c r="ILF269" s="327"/>
      <c r="ILG269" s="337"/>
      <c r="ILH269" s="338"/>
      <c r="ILI269" s="335"/>
      <c r="ILJ269" s="327"/>
      <c r="ILK269" s="337"/>
      <c r="ILL269" s="338"/>
      <c r="ILM269" s="335"/>
      <c r="ILN269" s="327"/>
      <c r="ILO269" s="337"/>
      <c r="ILP269" s="338"/>
      <c r="ILQ269" s="335"/>
      <c r="ILR269" s="327"/>
      <c r="ILS269" s="337"/>
      <c r="ILT269" s="338"/>
      <c r="ILU269" s="335"/>
      <c r="ILV269" s="327"/>
      <c r="ILW269" s="337"/>
      <c r="ILX269" s="338"/>
      <c r="ILY269" s="335"/>
      <c r="ILZ269" s="327"/>
      <c r="IMA269" s="337"/>
      <c r="IMB269" s="338"/>
      <c r="IMC269" s="335"/>
      <c r="IMD269" s="327"/>
      <c r="IME269" s="337"/>
      <c r="IMF269" s="338"/>
      <c r="IMG269" s="335"/>
      <c r="IMH269" s="327"/>
      <c r="IMI269" s="337"/>
      <c r="IMJ269" s="338"/>
      <c r="IMK269" s="335"/>
      <c r="IML269" s="327"/>
      <c r="IMM269" s="337"/>
      <c r="IMN269" s="338"/>
      <c r="IMO269" s="335"/>
      <c r="IMP269" s="327"/>
      <c r="IMQ269" s="337"/>
      <c r="IMR269" s="338"/>
      <c r="IMS269" s="335"/>
      <c r="IMT269" s="327"/>
      <c r="IMU269" s="337"/>
      <c r="IMV269" s="338"/>
      <c r="IMW269" s="335"/>
      <c r="IMX269" s="327"/>
      <c r="IMY269" s="337"/>
      <c r="IMZ269" s="338"/>
      <c r="INA269" s="335"/>
      <c r="INB269" s="327"/>
      <c r="INC269" s="337"/>
      <c r="IND269" s="338"/>
      <c r="INE269" s="335"/>
      <c r="INF269" s="327"/>
      <c r="ING269" s="337"/>
      <c r="INH269" s="338"/>
      <c r="INI269" s="335"/>
      <c r="INJ269" s="327"/>
      <c r="INK269" s="337"/>
      <c r="INL269" s="338"/>
      <c r="INM269" s="335"/>
      <c r="INN269" s="327"/>
      <c r="INO269" s="337"/>
      <c r="INP269" s="338"/>
      <c r="INQ269" s="335"/>
      <c r="INR269" s="327"/>
      <c r="INS269" s="337"/>
      <c r="INT269" s="338"/>
      <c r="INU269" s="335"/>
      <c r="INV269" s="327"/>
      <c r="INW269" s="337"/>
      <c r="INX269" s="338"/>
      <c r="INY269" s="335"/>
      <c r="INZ269" s="327"/>
      <c r="IOA269" s="337"/>
      <c r="IOB269" s="338"/>
      <c r="IOC269" s="335"/>
      <c r="IOD269" s="327"/>
      <c r="IOE269" s="337"/>
      <c r="IOF269" s="338"/>
      <c r="IOG269" s="335"/>
      <c r="IOH269" s="327"/>
      <c r="IOI269" s="337"/>
      <c r="IOJ269" s="338"/>
      <c r="IOK269" s="335"/>
      <c r="IOL269" s="327"/>
      <c r="IOM269" s="337"/>
      <c r="ION269" s="338"/>
      <c r="IOO269" s="335"/>
      <c r="IOP269" s="327"/>
      <c r="IOQ269" s="337"/>
      <c r="IOR269" s="338"/>
      <c r="IOS269" s="335"/>
      <c r="IOT269" s="327"/>
      <c r="IOU269" s="337"/>
      <c r="IOV269" s="338"/>
      <c r="IOW269" s="335"/>
      <c r="IOX269" s="327"/>
      <c r="IOY269" s="337"/>
      <c r="IOZ269" s="338"/>
      <c r="IPA269" s="335"/>
      <c r="IPB269" s="327"/>
      <c r="IPC269" s="337"/>
      <c r="IPD269" s="338"/>
      <c r="IPE269" s="335"/>
      <c r="IPF269" s="327"/>
      <c r="IPG269" s="337"/>
      <c r="IPH269" s="338"/>
      <c r="IPI269" s="335"/>
      <c r="IPJ269" s="327"/>
      <c r="IPK269" s="337"/>
      <c r="IPL269" s="338"/>
      <c r="IPM269" s="335"/>
      <c r="IPN269" s="327"/>
      <c r="IPO269" s="337"/>
      <c r="IPP269" s="338"/>
      <c r="IPQ269" s="335"/>
      <c r="IPR269" s="327"/>
      <c r="IPS269" s="337"/>
      <c r="IPT269" s="338"/>
      <c r="IPU269" s="335"/>
      <c r="IPV269" s="327"/>
      <c r="IPW269" s="337"/>
      <c r="IPX269" s="338"/>
      <c r="IPY269" s="335"/>
      <c r="IPZ269" s="327"/>
      <c r="IQA269" s="337"/>
      <c r="IQB269" s="338"/>
      <c r="IQC269" s="335"/>
      <c r="IQD269" s="327"/>
      <c r="IQE269" s="337"/>
      <c r="IQF269" s="338"/>
      <c r="IQG269" s="335"/>
      <c r="IQH269" s="327"/>
      <c r="IQI269" s="337"/>
      <c r="IQJ269" s="338"/>
      <c r="IQK269" s="335"/>
      <c r="IQL269" s="327"/>
      <c r="IQM269" s="337"/>
      <c r="IQN269" s="338"/>
      <c r="IQO269" s="335"/>
      <c r="IQP269" s="327"/>
      <c r="IQQ269" s="337"/>
      <c r="IQR269" s="338"/>
      <c r="IQS269" s="335"/>
      <c r="IQT269" s="327"/>
      <c r="IQU269" s="337"/>
      <c r="IQV269" s="338"/>
      <c r="IQW269" s="335"/>
      <c r="IQX269" s="327"/>
      <c r="IQY269" s="337"/>
      <c r="IQZ269" s="338"/>
      <c r="IRA269" s="335"/>
      <c r="IRB269" s="327"/>
      <c r="IRC269" s="337"/>
      <c r="IRD269" s="338"/>
      <c r="IRE269" s="335"/>
      <c r="IRF269" s="327"/>
      <c r="IRG269" s="337"/>
      <c r="IRH269" s="338"/>
      <c r="IRI269" s="335"/>
      <c r="IRJ269" s="327"/>
      <c r="IRK269" s="337"/>
      <c r="IRL269" s="338"/>
      <c r="IRM269" s="335"/>
      <c r="IRN269" s="327"/>
      <c r="IRO269" s="337"/>
      <c r="IRP269" s="338"/>
      <c r="IRQ269" s="335"/>
      <c r="IRR269" s="327"/>
      <c r="IRS269" s="337"/>
      <c r="IRT269" s="338"/>
      <c r="IRU269" s="335"/>
      <c r="IRV269" s="327"/>
      <c r="IRW269" s="337"/>
      <c r="IRX269" s="338"/>
      <c r="IRY269" s="335"/>
      <c r="IRZ269" s="327"/>
      <c r="ISA269" s="337"/>
      <c r="ISB269" s="338"/>
      <c r="ISC269" s="335"/>
      <c r="ISD269" s="327"/>
      <c r="ISE269" s="337"/>
      <c r="ISF269" s="338"/>
      <c r="ISG269" s="335"/>
      <c r="ISH269" s="327"/>
      <c r="ISI269" s="337"/>
      <c r="ISJ269" s="338"/>
      <c r="ISK269" s="335"/>
      <c r="ISL269" s="327"/>
      <c r="ISM269" s="337"/>
      <c r="ISN269" s="338"/>
      <c r="ISO269" s="335"/>
      <c r="ISP269" s="327"/>
      <c r="ISQ269" s="337"/>
      <c r="ISR269" s="338"/>
      <c r="ISS269" s="335"/>
      <c r="IST269" s="327"/>
      <c r="ISU269" s="337"/>
      <c r="ISV269" s="338"/>
      <c r="ISW269" s="335"/>
      <c r="ISX269" s="327"/>
      <c r="ISY269" s="337"/>
      <c r="ISZ269" s="338"/>
      <c r="ITA269" s="335"/>
      <c r="ITB269" s="327"/>
      <c r="ITC269" s="337"/>
      <c r="ITD269" s="338"/>
      <c r="ITE269" s="335"/>
      <c r="ITF269" s="327"/>
      <c r="ITG269" s="337"/>
      <c r="ITH269" s="338"/>
      <c r="ITI269" s="335"/>
      <c r="ITJ269" s="327"/>
      <c r="ITK269" s="337"/>
      <c r="ITL269" s="338"/>
      <c r="ITM269" s="335"/>
      <c r="ITN269" s="327"/>
      <c r="ITO269" s="337"/>
      <c r="ITP269" s="338"/>
      <c r="ITQ269" s="335"/>
      <c r="ITR269" s="327"/>
      <c r="ITS269" s="337"/>
      <c r="ITT269" s="338"/>
      <c r="ITU269" s="335"/>
      <c r="ITV269" s="327"/>
      <c r="ITW269" s="337"/>
      <c r="ITX269" s="338"/>
      <c r="ITY269" s="335"/>
      <c r="ITZ269" s="327"/>
      <c r="IUA269" s="337"/>
      <c r="IUB269" s="338"/>
      <c r="IUC269" s="335"/>
      <c r="IUD269" s="327"/>
      <c r="IUE269" s="337"/>
      <c r="IUF269" s="338"/>
      <c r="IUG269" s="335"/>
      <c r="IUH269" s="327"/>
      <c r="IUI269" s="337"/>
      <c r="IUJ269" s="338"/>
      <c r="IUK269" s="335"/>
      <c r="IUL269" s="327"/>
      <c r="IUM269" s="337"/>
      <c r="IUN269" s="338"/>
      <c r="IUO269" s="335"/>
      <c r="IUP269" s="327"/>
      <c r="IUQ269" s="337"/>
      <c r="IUR269" s="338"/>
      <c r="IUS269" s="335"/>
      <c r="IUT269" s="327"/>
      <c r="IUU269" s="337"/>
      <c r="IUV269" s="338"/>
      <c r="IUW269" s="335"/>
      <c r="IUX269" s="327"/>
      <c r="IUY269" s="337"/>
      <c r="IUZ269" s="338"/>
      <c r="IVA269" s="335"/>
      <c r="IVB269" s="327"/>
      <c r="IVC269" s="337"/>
      <c r="IVD269" s="338"/>
      <c r="IVE269" s="335"/>
      <c r="IVF269" s="327"/>
      <c r="IVG269" s="337"/>
      <c r="IVH269" s="338"/>
      <c r="IVI269" s="335"/>
      <c r="IVJ269" s="327"/>
      <c r="IVK269" s="337"/>
      <c r="IVL269" s="338"/>
      <c r="IVM269" s="335"/>
      <c r="IVN269" s="327"/>
      <c r="IVO269" s="337"/>
      <c r="IVP269" s="338"/>
      <c r="IVQ269" s="335"/>
      <c r="IVR269" s="327"/>
      <c r="IVS269" s="337"/>
      <c r="IVT269" s="338"/>
      <c r="IVU269" s="335"/>
      <c r="IVV269" s="327"/>
      <c r="IVW269" s="337"/>
      <c r="IVX269" s="338"/>
      <c r="IVY269" s="335"/>
      <c r="IVZ269" s="327"/>
      <c r="IWA269" s="337"/>
      <c r="IWB269" s="338"/>
      <c r="IWC269" s="335"/>
      <c r="IWD269" s="327"/>
      <c r="IWE269" s="337"/>
      <c r="IWF269" s="338"/>
      <c r="IWG269" s="335"/>
      <c r="IWH269" s="327"/>
      <c r="IWI269" s="337"/>
      <c r="IWJ269" s="338"/>
      <c r="IWK269" s="335"/>
      <c r="IWL269" s="327"/>
      <c r="IWM269" s="337"/>
      <c r="IWN269" s="338"/>
      <c r="IWO269" s="335"/>
      <c r="IWP269" s="327"/>
      <c r="IWQ269" s="337"/>
      <c r="IWR269" s="338"/>
      <c r="IWS269" s="335"/>
      <c r="IWT269" s="327"/>
      <c r="IWU269" s="337"/>
      <c r="IWV269" s="338"/>
      <c r="IWW269" s="335"/>
      <c r="IWX269" s="327"/>
      <c r="IWY269" s="337"/>
      <c r="IWZ269" s="338"/>
      <c r="IXA269" s="335"/>
      <c r="IXB269" s="327"/>
      <c r="IXC269" s="337"/>
      <c r="IXD269" s="338"/>
      <c r="IXE269" s="335"/>
      <c r="IXF269" s="327"/>
      <c r="IXG269" s="337"/>
      <c r="IXH269" s="338"/>
      <c r="IXI269" s="335"/>
      <c r="IXJ269" s="327"/>
      <c r="IXK269" s="337"/>
      <c r="IXL269" s="338"/>
      <c r="IXM269" s="335"/>
      <c r="IXN269" s="327"/>
      <c r="IXO269" s="337"/>
      <c r="IXP269" s="338"/>
      <c r="IXQ269" s="335"/>
      <c r="IXR269" s="327"/>
      <c r="IXS269" s="337"/>
      <c r="IXT269" s="338"/>
      <c r="IXU269" s="335"/>
      <c r="IXV269" s="327"/>
      <c r="IXW269" s="337"/>
      <c r="IXX269" s="338"/>
      <c r="IXY269" s="335"/>
      <c r="IXZ269" s="327"/>
      <c r="IYA269" s="337"/>
      <c r="IYB269" s="338"/>
      <c r="IYC269" s="335"/>
      <c r="IYD269" s="327"/>
      <c r="IYE269" s="337"/>
      <c r="IYF269" s="338"/>
      <c r="IYG269" s="335"/>
      <c r="IYH269" s="327"/>
      <c r="IYI269" s="337"/>
      <c r="IYJ269" s="338"/>
      <c r="IYK269" s="335"/>
      <c r="IYL269" s="327"/>
      <c r="IYM269" s="337"/>
      <c r="IYN269" s="338"/>
      <c r="IYO269" s="335"/>
      <c r="IYP269" s="327"/>
      <c r="IYQ269" s="337"/>
      <c r="IYR269" s="338"/>
      <c r="IYS269" s="335"/>
      <c r="IYT269" s="327"/>
      <c r="IYU269" s="337"/>
      <c r="IYV269" s="338"/>
      <c r="IYW269" s="335"/>
      <c r="IYX269" s="327"/>
      <c r="IYY269" s="337"/>
      <c r="IYZ269" s="338"/>
      <c r="IZA269" s="335"/>
      <c r="IZB269" s="327"/>
      <c r="IZC269" s="337"/>
      <c r="IZD269" s="338"/>
      <c r="IZE269" s="335"/>
      <c r="IZF269" s="327"/>
      <c r="IZG269" s="337"/>
      <c r="IZH269" s="338"/>
      <c r="IZI269" s="335"/>
      <c r="IZJ269" s="327"/>
      <c r="IZK269" s="337"/>
      <c r="IZL269" s="338"/>
      <c r="IZM269" s="335"/>
      <c r="IZN269" s="327"/>
      <c r="IZO269" s="337"/>
      <c r="IZP269" s="338"/>
      <c r="IZQ269" s="335"/>
      <c r="IZR269" s="327"/>
      <c r="IZS269" s="337"/>
      <c r="IZT269" s="338"/>
      <c r="IZU269" s="335"/>
      <c r="IZV269" s="327"/>
      <c r="IZW269" s="337"/>
      <c r="IZX269" s="338"/>
      <c r="IZY269" s="335"/>
      <c r="IZZ269" s="327"/>
      <c r="JAA269" s="337"/>
      <c r="JAB269" s="338"/>
      <c r="JAC269" s="335"/>
      <c r="JAD269" s="327"/>
      <c r="JAE269" s="337"/>
      <c r="JAF269" s="338"/>
      <c r="JAG269" s="335"/>
      <c r="JAH269" s="327"/>
      <c r="JAI269" s="337"/>
      <c r="JAJ269" s="338"/>
      <c r="JAK269" s="335"/>
      <c r="JAL269" s="327"/>
      <c r="JAM269" s="337"/>
      <c r="JAN269" s="338"/>
      <c r="JAO269" s="335"/>
      <c r="JAP269" s="327"/>
      <c r="JAQ269" s="337"/>
      <c r="JAR269" s="338"/>
      <c r="JAS269" s="335"/>
      <c r="JAT269" s="327"/>
      <c r="JAU269" s="337"/>
      <c r="JAV269" s="338"/>
      <c r="JAW269" s="335"/>
      <c r="JAX269" s="327"/>
      <c r="JAY269" s="337"/>
      <c r="JAZ269" s="338"/>
      <c r="JBA269" s="335"/>
      <c r="JBB269" s="327"/>
      <c r="JBC269" s="337"/>
      <c r="JBD269" s="338"/>
      <c r="JBE269" s="335"/>
      <c r="JBF269" s="327"/>
      <c r="JBG269" s="337"/>
      <c r="JBH269" s="338"/>
      <c r="JBI269" s="335"/>
      <c r="JBJ269" s="327"/>
      <c r="JBK269" s="337"/>
      <c r="JBL269" s="338"/>
      <c r="JBM269" s="335"/>
      <c r="JBN269" s="327"/>
      <c r="JBO269" s="337"/>
      <c r="JBP269" s="338"/>
      <c r="JBQ269" s="335"/>
      <c r="JBR269" s="327"/>
      <c r="JBS269" s="337"/>
      <c r="JBT269" s="338"/>
      <c r="JBU269" s="335"/>
      <c r="JBV269" s="327"/>
      <c r="JBW269" s="337"/>
      <c r="JBX269" s="338"/>
      <c r="JBY269" s="335"/>
      <c r="JBZ269" s="327"/>
      <c r="JCA269" s="337"/>
      <c r="JCB269" s="338"/>
      <c r="JCC269" s="335"/>
      <c r="JCD269" s="327"/>
      <c r="JCE269" s="337"/>
      <c r="JCF269" s="338"/>
      <c r="JCG269" s="335"/>
      <c r="JCH269" s="327"/>
      <c r="JCI269" s="337"/>
      <c r="JCJ269" s="338"/>
      <c r="JCK269" s="335"/>
      <c r="JCL269" s="327"/>
      <c r="JCM269" s="337"/>
      <c r="JCN269" s="338"/>
      <c r="JCO269" s="335"/>
      <c r="JCP269" s="327"/>
      <c r="JCQ269" s="337"/>
      <c r="JCR269" s="338"/>
      <c r="JCS269" s="335"/>
      <c r="JCT269" s="327"/>
      <c r="JCU269" s="337"/>
      <c r="JCV269" s="338"/>
      <c r="JCW269" s="335"/>
      <c r="JCX269" s="327"/>
      <c r="JCY269" s="337"/>
      <c r="JCZ269" s="338"/>
      <c r="JDA269" s="335"/>
      <c r="JDB269" s="327"/>
      <c r="JDC269" s="337"/>
      <c r="JDD269" s="338"/>
      <c r="JDE269" s="335"/>
      <c r="JDF269" s="327"/>
      <c r="JDG269" s="337"/>
      <c r="JDH269" s="338"/>
      <c r="JDI269" s="335"/>
      <c r="JDJ269" s="327"/>
      <c r="JDK269" s="337"/>
      <c r="JDL269" s="338"/>
      <c r="JDM269" s="335"/>
      <c r="JDN269" s="327"/>
      <c r="JDO269" s="337"/>
      <c r="JDP269" s="338"/>
      <c r="JDQ269" s="335"/>
      <c r="JDR269" s="327"/>
      <c r="JDS269" s="337"/>
      <c r="JDT269" s="338"/>
      <c r="JDU269" s="335"/>
      <c r="JDV269" s="327"/>
      <c r="JDW269" s="337"/>
      <c r="JDX269" s="338"/>
      <c r="JDY269" s="335"/>
      <c r="JDZ269" s="327"/>
      <c r="JEA269" s="337"/>
      <c r="JEB269" s="338"/>
      <c r="JEC269" s="335"/>
      <c r="JED269" s="327"/>
      <c r="JEE269" s="337"/>
      <c r="JEF269" s="338"/>
      <c r="JEG269" s="335"/>
      <c r="JEH269" s="327"/>
      <c r="JEI269" s="337"/>
      <c r="JEJ269" s="338"/>
      <c r="JEK269" s="335"/>
      <c r="JEL269" s="327"/>
      <c r="JEM269" s="337"/>
      <c r="JEN269" s="338"/>
      <c r="JEO269" s="335"/>
      <c r="JEP269" s="327"/>
      <c r="JEQ269" s="337"/>
      <c r="JER269" s="338"/>
      <c r="JES269" s="335"/>
      <c r="JET269" s="327"/>
      <c r="JEU269" s="337"/>
      <c r="JEV269" s="338"/>
      <c r="JEW269" s="335"/>
      <c r="JEX269" s="327"/>
      <c r="JEY269" s="337"/>
      <c r="JEZ269" s="338"/>
      <c r="JFA269" s="335"/>
      <c r="JFB269" s="327"/>
      <c r="JFC269" s="337"/>
      <c r="JFD269" s="338"/>
      <c r="JFE269" s="335"/>
      <c r="JFF269" s="327"/>
      <c r="JFG269" s="337"/>
      <c r="JFH269" s="338"/>
      <c r="JFI269" s="335"/>
      <c r="JFJ269" s="327"/>
      <c r="JFK269" s="337"/>
      <c r="JFL269" s="338"/>
      <c r="JFM269" s="335"/>
      <c r="JFN269" s="327"/>
      <c r="JFO269" s="337"/>
      <c r="JFP269" s="338"/>
      <c r="JFQ269" s="335"/>
      <c r="JFR269" s="327"/>
      <c r="JFS269" s="337"/>
      <c r="JFT269" s="338"/>
      <c r="JFU269" s="335"/>
      <c r="JFV269" s="327"/>
      <c r="JFW269" s="337"/>
      <c r="JFX269" s="338"/>
      <c r="JFY269" s="335"/>
      <c r="JFZ269" s="327"/>
      <c r="JGA269" s="337"/>
      <c r="JGB269" s="338"/>
      <c r="JGC269" s="335"/>
      <c r="JGD269" s="327"/>
      <c r="JGE269" s="337"/>
      <c r="JGF269" s="338"/>
      <c r="JGG269" s="335"/>
      <c r="JGH269" s="327"/>
      <c r="JGI269" s="337"/>
      <c r="JGJ269" s="338"/>
      <c r="JGK269" s="335"/>
      <c r="JGL269" s="327"/>
      <c r="JGM269" s="337"/>
      <c r="JGN269" s="338"/>
      <c r="JGO269" s="335"/>
      <c r="JGP269" s="327"/>
      <c r="JGQ269" s="337"/>
      <c r="JGR269" s="338"/>
      <c r="JGS269" s="335"/>
      <c r="JGT269" s="327"/>
      <c r="JGU269" s="337"/>
      <c r="JGV269" s="338"/>
      <c r="JGW269" s="335"/>
      <c r="JGX269" s="327"/>
      <c r="JGY269" s="337"/>
      <c r="JGZ269" s="338"/>
      <c r="JHA269" s="335"/>
      <c r="JHB269" s="327"/>
      <c r="JHC269" s="337"/>
      <c r="JHD269" s="338"/>
      <c r="JHE269" s="335"/>
      <c r="JHF269" s="327"/>
      <c r="JHG269" s="337"/>
      <c r="JHH269" s="338"/>
      <c r="JHI269" s="335"/>
      <c r="JHJ269" s="327"/>
      <c r="JHK269" s="337"/>
      <c r="JHL269" s="338"/>
      <c r="JHM269" s="335"/>
      <c r="JHN269" s="327"/>
      <c r="JHO269" s="337"/>
      <c r="JHP269" s="338"/>
      <c r="JHQ269" s="335"/>
      <c r="JHR269" s="327"/>
      <c r="JHS269" s="337"/>
      <c r="JHT269" s="338"/>
      <c r="JHU269" s="335"/>
      <c r="JHV269" s="327"/>
      <c r="JHW269" s="337"/>
      <c r="JHX269" s="338"/>
      <c r="JHY269" s="335"/>
      <c r="JHZ269" s="327"/>
      <c r="JIA269" s="337"/>
      <c r="JIB269" s="338"/>
      <c r="JIC269" s="335"/>
      <c r="JID269" s="327"/>
      <c r="JIE269" s="337"/>
      <c r="JIF269" s="338"/>
      <c r="JIG269" s="335"/>
      <c r="JIH269" s="327"/>
      <c r="JII269" s="337"/>
      <c r="JIJ269" s="338"/>
      <c r="JIK269" s="335"/>
      <c r="JIL269" s="327"/>
      <c r="JIM269" s="337"/>
      <c r="JIN269" s="338"/>
      <c r="JIO269" s="335"/>
      <c r="JIP269" s="327"/>
      <c r="JIQ269" s="337"/>
      <c r="JIR269" s="338"/>
      <c r="JIS269" s="335"/>
      <c r="JIT269" s="327"/>
      <c r="JIU269" s="337"/>
      <c r="JIV269" s="338"/>
      <c r="JIW269" s="335"/>
      <c r="JIX269" s="327"/>
      <c r="JIY269" s="337"/>
      <c r="JIZ269" s="338"/>
      <c r="JJA269" s="335"/>
      <c r="JJB269" s="327"/>
      <c r="JJC269" s="337"/>
      <c r="JJD269" s="338"/>
      <c r="JJE269" s="335"/>
      <c r="JJF269" s="327"/>
      <c r="JJG269" s="337"/>
      <c r="JJH269" s="338"/>
      <c r="JJI269" s="335"/>
      <c r="JJJ269" s="327"/>
      <c r="JJK269" s="337"/>
      <c r="JJL269" s="338"/>
      <c r="JJM269" s="335"/>
      <c r="JJN269" s="327"/>
      <c r="JJO269" s="337"/>
      <c r="JJP269" s="338"/>
      <c r="JJQ269" s="335"/>
      <c r="JJR269" s="327"/>
      <c r="JJS269" s="337"/>
      <c r="JJT269" s="338"/>
      <c r="JJU269" s="335"/>
      <c r="JJV269" s="327"/>
      <c r="JJW269" s="337"/>
      <c r="JJX269" s="338"/>
      <c r="JJY269" s="335"/>
      <c r="JJZ269" s="327"/>
      <c r="JKA269" s="337"/>
      <c r="JKB269" s="338"/>
      <c r="JKC269" s="335"/>
      <c r="JKD269" s="327"/>
      <c r="JKE269" s="337"/>
      <c r="JKF269" s="338"/>
      <c r="JKG269" s="335"/>
      <c r="JKH269" s="327"/>
      <c r="JKI269" s="337"/>
      <c r="JKJ269" s="338"/>
      <c r="JKK269" s="335"/>
      <c r="JKL269" s="327"/>
      <c r="JKM269" s="337"/>
      <c r="JKN269" s="338"/>
      <c r="JKO269" s="335"/>
      <c r="JKP269" s="327"/>
      <c r="JKQ269" s="337"/>
      <c r="JKR269" s="338"/>
      <c r="JKS269" s="335"/>
      <c r="JKT269" s="327"/>
      <c r="JKU269" s="337"/>
      <c r="JKV269" s="338"/>
      <c r="JKW269" s="335"/>
      <c r="JKX269" s="327"/>
      <c r="JKY269" s="337"/>
      <c r="JKZ269" s="338"/>
      <c r="JLA269" s="335"/>
      <c r="JLB269" s="327"/>
      <c r="JLC269" s="337"/>
      <c r="JLD269" s="338"/>
      <c r="JLE269" s="335"/>
      <c r="JLF269" s="327"/>
      <c r="JLG269" s="337"/>
      <c r="JLH269" s="338"/>
      <c r="JLI269" s="335"/>
      <c r="JLJ269" s="327"/>
      <c r="JLK269" s="337"/>
      <c r="JLL269" s="338"/>
      <c r="JLM269" s="335"/>
      <c r="JLN269" s="327"/>
      <c r="JLO269" s="337"/>
      <c r="JLP269" s="338"/>
      <c r="JLQ269" s="335"/>
      <c r="JLR269" s="327"/>
      <c r="JLS269" s="337"/>
      <c r="JLT269" s="338"/>
      <c r="JLU269" s="335"/>
      <c r="JLV269" s="327"/>
      <c r="JLW269" s="337"/>
      <c r="JLX269" s="338"/>
      <c r="JLY269" s="335"/>
      <c r="JLZ269" s="327"/>
      <c r="JMA269" s="337"/>
      <c r="JMB269" s="338"/>
      <c r="JMC269" s="335"/>
      <c r="JMD269" s="327"/>
      <c r="JME269" s="337"/>
      <c r="JMF269" s="338"/>
      <c r="JMG269" s="335"/>
      <c r="JMH269" s="327"/>
      <c r="JMI269" s="337"/>
      <c r="JMJ269" s="338"/>
      <c r="JMK269" s="335"/>
      <c r="JML269" s="327"/>
      <c r="JMM269" s="337"/>
      <c r="JMN269" s="338"/>
      <c r="JMO269" s="335"/>
      <c r="JMP269" s="327"/>
      <c r="JMQ269" s="337"/>
      <c r="JMR269" s="338"/>
      <c r="JMS269" s="335"/>
      <c r="JMT269" s="327"/>
      <c r="JMU269" s="337"/>
      <c r="JMV269" s="338"/>
      <c r="JMW269" s="335"/>
      <c r="JMX269" s="327"/>
      <c r="JMY269" s="337"/>
      <c r="JMZ269" s="338"/>
      <c r="JNA269" s="335"/>
      <c r="JNB269" s="327"/>
      <c r="JNC269" s="337"/>
      <c r="JND269" s="338"/>
      <c r="JNE269" s="335"/>
      <c r="JNF269" s="327"/>
      <c r="JNG269" s="337"/>
      <c r="JNH269" s="338"/>
      <c r="JNI269" s="335"/>
      <c r="JNJ269" s="327"/>
      <c r="JNK269" s="337"/>
      <c r="JNL269" s="338"/>
      <c r="JNM269" s="335"/>
      <c r="JNN269" s="327"/>
      <c r="JNO269" s="337"/>
      <c r="JNP269" s="338"/>
      <c r="JNQ269" s="335"/>
      <c r="JNR269" s="327"/>
      <c r="JNS269" s="337"/>
      <c r="JNT269" s="338"/>
      <c r="JNU269" s="335"/>
      <c r="JNV269" s="327"/>
      <c r="JNW269" s="337"/>
      <c r="JNX269" s="338"/>
      <c r="JNY269" s="335"/>
      <c r="JNZ269" s="327"/>
      <c r="JOA269" s="337"/>
      <c r="JOB269" s="338"/>
      <c r="JOC269" s="335"/>
      <c r="JOD269" s="327"/>
      <c r="JOE269" s="337"/>
      <c r="JOF269" s="338"/>
      <c r="JOG269" s="335"/>
      <c r="JOH269" s="327"/>
      <c r="JOI269" s="337"/>
      <c r="JOJ269" s="338"/>
      <c r="JOK269" s="335"/>
      <c r="JOL269" s="327"/>
      <c r="JOM269" s="337"/>
      <c r="JON269" s="338"/>
      <c r="JOO269" s="335"/>
      <c r="JOP269" s="327"/>
      <c r="JOQ269" s="337"/>
      <c r="JOR269" s="338"/>
      <c r="JOS269" s="335"/>
      <c r="JOT269" s="327"/>
      <c r="JOU269" s="337"/>
      <c r="JOV269" s="338"/>
      <c r="JOW269" s="335"/>
      <c r="JOX269" s="327"/>
      <c r="JOY269" s="337"/>
      <c r="JOZ269" s="338"/>
      <c r="JPA269" s="335"/>
      <c r="JPB269" s="327"/>
      <c r="JPC269" s="337"/>
      <c r="JPD269" s="338"/>
      <c r="JPE269" s="335"/>
      <c r="JPF269" s="327"/>
      <c r="JPG269" s="337"/>
      <c r="JPH269" s="338"/>
      <c r="JPI269" s="335"/>
      <c r="JPJ269" s="327"/>
      <c r="JPK269" s="337"/>
      <c r="JPL269" s="338"/>
      <c r="JPM269" s="335"/>
      <c r="JPN269" s="327"/>
      <c r="JPO269" s="337"/>
      <c r="JPP269" s="338"/>
      <c r="JPQ269" s="335"/>
      <c r="JPR269" s="327"/>
      <c r="JPS269" s="337"/>
      <c r="JPT269" s="338"/>
      <c r="JPU269" s="335"/>
      <c r="JPV269" s="327"/>
      <c r="JPW269" s="337"/>
      <c r="JPX269" s="338"/>
      <c r="JPY269" s="335"/>
      <c r="JPZ269" s="327"/>
      <c r="JQA269" s="337"/>
      <c r="JQB269" s="338"/>
      <c r="JQC269" s="335"/>
      <c r="JQD269" s="327"/>
      <c r="JQE269" s="337"/>
      <c r="JQF269" s="338"/>
      <c r="JQG269" s="335"/>
      <c r="JQH269" s="327"/>
      <c r="JQI269" s="337"/>
      <c r="JQJ269" s="338"/>
      <c r="JQK269" s="335"/>
      <c r="JQL269" s="327"/>
      <c r="JQM269" s="337"/>
      <c r="JQN269" s="338"/>
      <c r="JQO269" s="335"/>
      <c r="JQP269" s="327"/>
      <c r="JQQ269" s="337"/>
      <c r="JQR269" s="338"/>
      <c r="JQS269" s="335"/>
      <c r="JQT269" s="327"/>
      <c r="JQU269" s="337"/>
      <c r="JQV269" s="338"/>
      <c r="JQW269" s="335"/>
      <c r="JQX269" s="327"/>
      <c r="JQY269" s="337"/>
      <c r="JQZ269" s="338"/>
      <c r="JRA269" s="335"/>
      <c r="JRB269" s="327"/>
      <c r="JRC269" s="337"/>
      <c r="JRD269" s="338"/>
      <c r="JRE269" s="335"/>
      <c r="JRF269" s="327"/>
      <c r="JRG269" s="337"/>
      <c r="JRH269" s="338"/>
      <c r="JRI269" s="335"/>
      <c r="JRJ269" s="327"/>
      <c r="JRK269" s="337"/>
      <c r="JRL269" s="338"/>
      <c r="JRM269" s="335"/>
      <c r="JRN269" s="327"/>
      <c r="JRO269" s="337"/>
      <c r="JRP269" s="338"/>
      <c r="JRQ269" s="335"/>
      <c r="JRR269" s="327"/>
      <c r="JRS269" s="337"/>
      <c r="JRT269" s="338"/>
      <c r="JRU269" s="335"/>
      <c r="JRV269" s="327"/>
      <c r="JRW269" s="337"/>
      <c r="JRX269" s="338"/>
      <c r="JRY269" s="335"/>
      <c r="JRZ269" s="327"/>
      <c r="JSA269" s="337"/>
      <c r="JSB269" s="338"/>
      <c r="JSC269" s="335"/>
      <c r="JSD269" s="327"/>
      <c r="JSE269" s="337"/>
      <c r="JSF269" s="338"/>
      <c r="JSG269" s="335"/>
      <c r="JSH269" s="327"/>
      <c r="JSI269" s="337"/>
      <c r="JSJ269" s="338"/>
      <c r="JSK269" s="335"/>
      <c r="JSL269" s="327"/>
      <c r="JSM269" s="337"/>
      <c r="JSN269" s="338"/>
      <c r="JSO269" s="335"/>
      <c r="JSP269" s="327"/>
      <c r="JSQ269" s="337"/>
      <c r="JSR269" s="338"/>
      <c r="JSS269" s="335"/>
      <c r="JST269" s="327"/>
      <c r="JSU269" s="337"/>
      <c r="JSV269" s="338"/>
      <c r="JSW269" s="335"/>
      <c r="JSX269" s="327"/>
      <c r="JSY269" s="337"/>
      <c r="JSZ269" s="338"/>
      <c r="JTA269" s="335"/>
      <c r="JTB269" s="327"/>
      <c r="JTC269" s="337"/>
      <c r="JTD269" s="338"/>
      <c r="JTE269" s="335"/>
      <c r="JTF269" s="327"/>
      <c r="JTG269" s="337"/>
      <c r="JTH269" s="338"/>
      <c r="JTI269" s="335"/>
      <c r="JTJ269" s="327"/>
      <c r="JTK269" s="337"/>
      <c r="JTL269" s="338"/>
      <c r="JTM269" s="335"/>
      <c r="JTN269" s="327"/>
      <c r="JTO269" s="337"/>
      <c r="JTP269" s="338"/>
      <c r="JTQ269" s="335"/>
      <c r="JTR269" s="327"/>
      <c r="JTS269" s="337"/>
      <c r="JTT269" s="338"/>
      <c r="JTU269" s="335"/>
      <c r="JTV269" s="327"/>
      <c r="JTW269" s="337"/>
      <c r="JTX269" s="338"/>
      <c r="JTY269" s="335"/>
      <c r="JTZ269" s="327"/>
      <c r="JUA269" s="337"/>
      <c r="JUB269" s="338"/>
      <c r="JUC269" s="335"/>
      <c r="JUD269" s="327"/>
      <c r="JUE269" s="337"/>
      <c r="JUF269" s="338"/>
      <c r="JUG269" s="335"/>
      <c r="JUH269" s="327"/>
      <c r="JUI269" s="337"/>
      <c r="JUJ269" s="338"/>
      <c r="JUK269" s="335"/>
      <c r="JUL269" s="327"/>
      <c r="JUM269" s="337"/>
      <c r="JUN269" s="338"/>
      <c r="JUO269" s="335"/>
      <c r="JUP269" s="327"/>
      <c r="JUQ269" s="337"/>
      <c r="JUR269" s="338"/>
      <c r="JUS269" s="335"/>
      <c r="JUT269" s="327"/>
      <c r="JUU269" s="337"/>
      <c r="JUV269" s="338"/>
      <c r="JUW269" s="335"/>
      <c r="JUX269" s="327"/>
      <c r="JUY269" s="337"/>
      <c r="JUZ269" s="338"/>
      <c r="JVA269" s="335"/>
      <c r="JVB269" s="327"/>
      <c r="JVC269" s="337"/>
      <c r="JVD269" s="338"/>
      <c r="JVE269" s="335"/>
      <c r="JVF269" s="327"/>
      <c r="JVG269" s="337"/>
      <c r="JVH269" s="338"/>
      <c r="JVI269" s="335"/>
      <c r="JVJ269" s="327"/>
      <c r="JVK269" s="337"/>
      <c r="JVL269" s="338"/>
      <c r="JVM269" s="335"/>
      <c r="JVN269" s="327"/>
      <c r="JVO269" s="337"/>
      <c r="JVP269" s="338"/>
      <c r="JVQ269" s="335"/>
      <c r="JVR269" s="327"/>
      <c r="JVS269" s="337"/>
      <c r="JVT269" s="338"/>
      <c r="JVU269" s="335"/>
      <c r="JVV269" s="327"/>
      <c r="JVW269" s="337"/>
      <c r="JVX269" s="338"/>
      <c r="JVY269" s="335"/>
      <c r="JVZ269" s="327"/>
      <c r="JWA269" s="337"/>
      <c r="JWB269" s="338"/>
      <c r="JWC269" s="335"/>
      <c r="JWD269" s="327"/>
      <c r="JWE269" s="337"/>
      <c r="JWF269" s="338"/>
      <c r="JWG269" s="335"/>
      <c r="JWH269" s="327"/>
      <c r="JWI269" s="337"/>
      <c r="JWJ269" s="338"/>
      <c r="JWK269" s="335"/>
      <c r="JWL269" s="327"/>
      <c r="JWM269" s="337"/>
      <c r="JWN269" s="338"/>
      <c r="JWO269" s="335"/>
      <c r="JWP269" s="327"/>
      <c r="JWQ269" s="337"/>
      <c r="JWR269" s="338"/>
      <c r="JWS269" s="335"/>
      <c r="JWT269" s="327"/>
      <c r="JWU269" s="337"/>
      <c r="JWV269" s="338"/>
      <c r="JWW269" s="335"/>
      <c r="JWX269" s="327"/>
      <c r="JWY269" s="337"/>
      <c r="JWZ269" s="338"/>
      <c r="JXA269" s="335"/>
      <c r="JXB269" s="327"/>
      <c r="JXC269" s="337"/>
      <c r="JXD269" s="338"/>
      <c r="JXE269" s="335"/>
      <c r="JXF269" s="327"/>
      <c r="JXG269" s="337"/>
      <c r="JXH269" s="338"/>
      <c r="JXI269" s="335"/>
      <c r="JXJ269" s="327"/>
      <c r="JXK269" s="337"/>
      <c r="JXL269" s="338"/>
      <c r="JXM269" s="335"/>
      <c r="JXN269" s="327"/>
      <c r="JXO269" s="337"/>
      <c r="JXP269" s="338"/>
      <c r="JXQ269" s="335"/>
      <c r="JXR269" s="327"/>
      <c r="JXS269" s="337"/>
      <c r="JXT269" s="338"/>
      <c r="JXU269" s="335"/>
      <c r="JXV269" s="327"/>
      <c r="JXW269" s="337"/>
      <c r="JXX269" s="338"/>
      <c r="JXY269" s="335"/>
      <c r="JXZ269" s="327"/>
      <c r="JYA269" s="337"/>
      <c r="JYB269" s="338"/>
      <c r="JYC269" s="335"/>
      <c r="JYD269" s="327"/>
      <c r="JYE269" s="337"/>
      <c r="JYF269" s="338"/>
      <c r="JYG269" s="335"/>
      <c r="JYH269" s="327"/>
      <c r="JYI269" s="337"/>
      <c r="JYJ269" s="338"/>
      <c r="JYK269" s="335"/>
      <c r="JYL269" s="327"/>
      <c r="JYM269" s="337"/>
      <c r="JYN269" s="338"/>
      <c r="JYO269" s="335"/>
      <c r="JYP269" s="327"/>
      <c r="JYQ269" s="337"/>
      <c r="JYR269" s="338"/>
      <c r="JYS269" s="335"/>
      <c r="JYT269" s="327"/>
      <c r="JYU269" s="337"/>
      <c r="JYV269" s="338"/>
      <c r="JYW269" s="335"/>
      <c r="JYX269" s="327"/>
      <c r="JYY269" s="337"/>
      <c r="JYZ269" s="338"/>
      <c r="JZA269" s="335"/>
      <c r="JZB269" s="327"/>
      <c r="JZC269" s="337"/>
      <c r="JZD269" s="338"/>
      <c r="JZE269" s="335"/>
      <c r="JZF269" s="327"/>
      <c r="JZG269" s="337"/>
      <c r="JZH269" s="338"/>
      <c r="JZI269" s="335"/>
      <c r="JZJ269" s="327"/>
      <c r="JZK269" s="337"/>
      <c r="JZL269" s="338"/>
      <c r="JZM269" s="335"/>
      <c r="JZN269" s="327"/>
      <c r="JZO269" s="337"/>
      <c r="JZP269" s="338"/>
      <c r="JZQ269" s="335"/>
      <c r="JZR269" s="327"/>
      <c r="JZS269" s="337"/>
      <c r="JZT269" s="338"/>
      <c r="JZU269" s="335"/>
      <c r="JZV269" s="327"/>
      <c r="JZW269" s="337"/>
      <c r="JZX269" s="338"/>
      <c r="JZY269" s="335"/>
      <c r="JZZ269" s="327"/>
      <c r="KAA269" s="337"/>
      <c r="KAB269" s="338"/>
      <c r="KAC269" s="335"/>
      <c r="KAD269" s="327"/>
      <c r="KAE269" s="337"/>
      <c r="KAF269" s="338"/>
      <c r="KAG269" s="335"/>
      <c r="KAH269" s="327"/>
      <c r="KAI269" s="337"/>
      <c r="KAJ269" s="338"/>
      <c r="KAK269" s="335"/>
      <c r="KAL269" s="327"/>
      <c r="KAM269" s="337"/>
      <c r="KAN269" s="338"/>
      <c r="KAO269" s="335"/>
      <c r="KAP269" s="327"/>
      <c r="KAQ269" s="337"/>
      <c r="KAR269" s="338"/>
      <c r="KAS269" s="335"/>
      <c r="KAT269" s="327"/>
      <c r="KAU269" s="337"/>
      <c r="KAV269" s="338"/>
      <c r="KAW269" s="335"/>
      <c r="KAX269" s="327"/>
      <c r="KAY269" s="337"/>
      <c r="KAZ269" s="338"/>
      <c r="KBA269" s="335"/>
      <c r="KBB269" s="327"/>
      <c r="KBC269" s="337"/>
      <c r="KBD269" s="338"/>
      <c r="KBE269" s="335"/>
      <c r="KBF269" s="327"/>
      <c r="KBG269" s="337"/>
      <c r="KBH269" s="338"/>
      <c r="KBI269" s="335"/>
      <c r="KBJ269" s="327"/>
      <c r="KBK269" s="337"/>
      <c r="KBL269" s="338"/>
      <c r="KBM269" s="335"/>
      <c r="KBN269" s="327"/>
      <c r="KBO269" s="337"/>
      <c r="KBP269" s="338"/>
      <c r="KBQ269" s="335"/>
      <c r="KBR269" s="327"/>
      <c r="KBS269" s="337"/>
      <c r="KBT269" s="338"/>
      <c r="KBU269" s="335"/>
      <c r="KBV269" s="327"/>
      <c r="KBW269" s="337"/>
      <c r="KBX269" s="338"/>
      <c r="KBY269" s="335"/>
      <c r="KBZ269" s="327"/>
      <c r="KCA269" s="337"/>
      <c r="KCB269" s="338"/>
      <c r="KCC269" s="335"/>
      <c r="KCD269" s="327"/>
      <c r="KCE269" s="337"/>
      <c r="KCF269" s="338"/>
      <c r="KCG269" s="335"/>
      <c r="KCH269" s="327"/>
      <c r="KCI269" s="337"/>
      <c r="KCJ269" s="338"/>
      <c r="KCK269" s="335"/>
      <c r="KCL269" s="327"/>
      <c r="KCM269" s="337"/>
      <c r="KCN269" s="338"/>
      <c r="KCO269" s="335"/>
      <c r="KCP269" s="327"/>
      <c r="KCQ269" s="337"/>
      <c r="KCR269" s="338"/>
      <c r="KCS269" s="335"/>
      <c r="KCT269" s="327"/>
      <c r="KCU269" s="337"/>
      <c r="KCV269" s="338"/>
      <c r="KCW269" s="335"/>
      <c r="KCX269" s="327"/>
      <c r="KCY269" s="337"/>
      <c r="KCZ269" s="338"/>
      <c r="KDA269" s="335"/>
      <c r="KDB269" s="327"/>
      <c r="KDC269" s="337"/>
      <c r="KDD269" s="338"/>
      <c r="KDE269" s="335"/>
      <c r="KDF269" s="327"/>
      <c r="KDG269" s="337"/>
      <c r="KDH269" s="338"/>
      <c r="KDI269" s="335"/>
      <c r="KDJ269" s="327"/>
      <c r="KDK269" s="337"/>
      <c r="KDL269" s="338"/>
      <c r="KDM269" s="335"/>
      <c r="KDN269" s="327"/>
      <c r="KDO269" s="337"/>
      <c r="KDP269" s="338"/>
      <c r="KDQ269" s="335"/>
      <c r="KDR269" s="327"/>
      <c r="KDS269" s="337"/>
      <c r="KDT269" s="338"/>
      <c r="KDU269" s="335"/>
      <c r="KDV269" s="327"/>
      <c r="KDW269" s="337"/>
      <c r="KDX269" s="338"/>
      <c r="KDY269" s="335"/>
      <c r="KDZ269" s="327"/>
      <c r="KEA269" s="337"/>
      <c r="KEB269" s="338"/>
      <c r="KEC269" s="335"/>
      <c r="KED269" s="327"/>
      <c r="KEE269" s="337"/>
      <c r="KEF269" s="338"/>
      <c r="KEG269" s="335"/>
      <c r="KEH269" s="327"/>
      <c r="KEI269" s="337"/>
      <c r="KEJ269" s="338"/>
      <c r="KEK269" s="335"/>
      <c r="KEL269" s="327"/>
      <c r="KEM269" s="337"/>
      <c r="KEN269" s="338"/>
      <c r="KEO269" s="335"/>
      <c r="KEP269" s="327"/>
      <c r="KEQ269" s="337"/>
      <c r="KER269" s="338"/>
      <c r="KES269" s="335"/>
      <c r="KET269" s="327"/>
      <c r="KEU269" s="337"/>
      <c r="KEV269" s="338"/>
      <c r="KEW269" s="335"/>
      <c r="KEX269" s="327"/>
      <c r="KEY269" s="337"/>
      <c r="KEZ269" s="338"/>
      <c r="KFA269" s="335"/>
      <c r="KFB269" s="327"/>
      <c r="KFC269" s="337"/>
      <c r="KFD269" s="338"/>
      <c r="KFE269" s="335"/>
      <c r="KFF269" s="327"/>
      <c r="KFG269" s="337"/>
      <c r="KFH269" s="338"/>
      <c r="KFI269" s="335"/>
      <c r="KFJ269" s="327"/>
      <c r="KFK269" s="337"/>
      <c r="KFL269" s="338"/>
      <c r="KFM269" s="335"/>
      <c r="KFN269" s="327"/>
      <c r="KFO269" s="337"/>
      <c r="KFP269" s="338"/>
      <c r="KFQ269" s="335"/>
      <c r="KFR269" s="327"/>
      <c r="KFS269" s="337"/>
      <c r="KFT269" s="338"/>
      <c r="KFU269" s="335"/>
      <c r="KFV269" s="327"/>
      <c r="KFW269" s="337"/>
      <c r="KFX269" s="338"/>
      <c r="KFY269" s="335"/>
      <c r="KFZ269" s="327"/>
      <c r="KGA269" s="337"/>
      <c r="KGB269" s="338"/>
      <c r="KGC269" s="335"/>
      <c r="KGD269" s="327"/>
      <c r="KGE269" s="337"/>
      <c r="KGF269" s="338"/>
      <c r="KGG269" s="335"/>
      <c r="KGH269" s="327"/>
      <c r="KGI269" s="337"/>
      <c r="KGJ269" s="338"/>
      <c r="KGK269" s="335"/>
      <c r="KGL269" s="327"/>
      <c r="KGM269" s="337"/>
      <c r="KGN269" s="338"/>
      <c r="KGO269" s="335"/>
      <c r="KGP269" s="327"/>
      <c r="KGQ269" s="337"/>
      <c r="KGR269" s="338"/>
      <c r="KGS269" s="335"/>
      <c r="KGT269" s="327"/>
      <c r="KGU269" s="337"/>
      <c r="KGV269" s="338"/>
      <c r="KGW269" s="335"/>
      <c r="KGX269" s="327"/>
      <c r="KGY269" s="337"/>
      <c r="KGZ269" s="338"/>
      <c r="KHA269" s="335"/>
      <c r="KHB269" s="327"/>
      <c r="KHC269" s="337"/>
      <c r="KHD269" s="338"/>
      <c r="KHE269" s="335"/>
      <c r="KHF269" s="327"/>
      <c r="KHG269" s="337"/>
      <c r="KHH269" s="338"/>
      <c r="KHI269" s="335"/>
      <c r="KHJ269" s="327"/>
      <c r="KHK269" s="337"/>
      <c r="KHL269" s="338"/>
      <c r="KHM269" s="335"/>
      <c r="KHN269" s="327"/>
      <c r="KHO269" s="337"/>
      <c r="KHP269" s="338"/>
      <c r="KHQ269" s="335"/>
      <c r="KHR269" s="327"/>
      <c r="KHS269" s="337"/>
      <c r="KHT269" s="338"/>
      <c r="KHU269" s="335"/>
      <c r="KHV269" s="327"/>
      <c r="KHW269" s="337"/>
      <c r="KHX269" s="338"/>
      <c r="KHY269" s="335"/>
      <c r="KHZ269" s="327"/>
      <c r="KIA269" s="337"/>
      <c r="KIB269" s="338"/>
      <c r="KIC269" s="335"/>
      <c r="KID269" s="327"/>
      <c r="KIE269" s="337"/>
      <c r="KIF269" s="338"/>
      <c r="KIG269" s="335"/>
      <c r="KIH269" s="327"/>
      <c r="KII269" s="337"/>
      <c r="KIJ269" s="338"/>
      <c r="KIK269" s="335"/>
      <c r="KIL269" s="327"/>
      <c r="KIM269" s="337"/>
      <c r="KIN269" s="338"/>
      <c r="KIO269" s="335"/>
      <c r="KIP269" s="327"/>
      <c r="KIQ269" s="337"/>
      <c r="KIR269" s="338"/>
      <c r="KIS269" s="335"/>
      <c r="KIT269" s="327"/>
      <c r="KIU269" s="337"/>
      <c r="KIV269" s="338"/>
      <c r="KIW269" s="335"/>
      <c r="KIX269" s="327"/>
      <c r="KIY269" s="337"/>
      <c r="KIZ269" s="338"/>
      <c r="KJA269" s="335"/>
      <c r="KJB269" s="327"/>
      <c r="KJC269" s="337"/>
      <c r="KJD269" s="338"/>
      <c r="KJE269" s="335"/>
      <c r="KJF269" s="327"/>
      <c r="KJG269" s="337"/>
      <c r="KJH269" s="338"/>
      <c r="KJI269" s="335"/>
      <c r="KJJ269" s="327"/>
      <c r="KJK269" s="337"/>
      <c r="KJL269" s="338"/>
      <c r="KJM269" s="335"/>
      <c r="KJN269" s="327"/>
      <c r="KJO269" s="337"/>
      <c r="KJP269" s="338"/>
      <c r="KJQ269" s="335"/>
      <c r="KJR269" s="327"/>
      <c r="KJS269" s="337"/>
      <c r="KJT269" s="338"/>
      <c r="KJU269" s="335"/>
      <c r="KJV269" s="327"/>
      <c r="KJW269" s="337"/>
      <c r="KJX269" s="338"/>
      <c r="KJY269" s="335"/>
      <c r="KJZ269" s="327"/>
      <c r="KKA269" s="337"/>
      <c r="KKB269" s="338"/>
      <c r="KKC269" s="335"/>
      <c r="KKD269" s="327"/>
      <c r="KKE269" s="337"/>
      <c r="KKF269" s="338"/>
      <c r="KKG269" s="335"/>
      <c r="KKH269" s="327"/>
      <c r="KKI269" s="337"/>
      <c r="KKJ269" s="338"/>
      <c r="KKK269" s="335"/>
      <c r="KKL269" s="327"/>
      <c r="KKM269" s="337"/>
      <c r="KKN269" s="338"/>
      <c r="KKO269" s="335"/>
      <c r="KKP269" s="327"/>
      <c r="KKQ269" s="337"/>
      <c r="KKR269" s="338"/>
      <c r="KKS269" s="335"/>
      <c r="KKT269" s="327"/>
      <c r="KKU269" s="337"/>
      <c r="KKV269" s="338"/>
      <c r="KKW269" s="335"/>
      <c r="KKX269" s="327"/>
      <c r="KKY269" s="337"/>
      <c r="KKZ269" s="338"/>
      <c r="KLA269" s="335"/>
      <c r="KLB269" s="327"/>
      <c r="KLC269" s="337"/>
      <c r="KLD269" s="338"/>
      <c r="KLE269" s="335"/>
      <c r="KLF269" s="327"/>
      <c r="KLG269" s="337"/>
      <c r="KLH269" s="338"/>
      <c r="KLI269" s="335"/>
      <c r="KLJ269" s="327"/>
      <c r="KLK269" s="337"/>
      <c r="KLL269" s="338"/>
      <c r="KLM269" s="335"/>
      <c r="KLN269" s="327"/>
      <c r="KLO269" s="337"/>
      <c r="KLP269" s="338"/>
      <c r="KLQ269" s="335"/>
      <c r="KLR269" s="327"/>
      <c r="KLS269" s="337"/>
      <c r="KLT269" s="338"/>
      <c r="KLU269" s="335"/>
      <c r="KLV269" s="327"/>
      <c r="KLW269" s="337"/>
      <c r="KLX269" s="338"/>
      <c r="KLY269" s="335"/>
      <c r="KLZ269" s="327"/>
      <c r="KMA269" s="337"/>
      <c r="KMB269" s="338"/>
      <c r="KMC269" s="335"/>
      <c r="KMD269" s="327"/>
      <c r="KME269" s="337"/>
      <c r="KMF269" s="338"/>
      <c r="KMG269" s="335"/>
      <c r="KMH269" s="327"/>
      <c r="KMI269" s="337"/>
      <c r="KMJ269" s="338"/>
      <c r="KMK269" s="335"/>
      <c r="KML269" s="327"/>
      <c r="KMM269" s="337"/>
      <c r="KMN269" s="338"/>
      <c r="KMO269" s="335"/>
      <c r="KMP269" s="327"/>
      <c r="KMQ269" s="337"/>
      <c r="KMR269" s="338"/>
      <c r="KMS269" s="335"/>
      <c r="KMT269" s="327"/>
      <c r="KMU269" s="337"/>
      <c r="KMV269" s="338"/>
      <c r="KMW269" s="335"/>
      <c r="KMX269" s="327"/>
      <c r="KMY269" s="337"/>
      <c r="KMZ269" s="338"/>
      <c r="KNA269" s="335"/>
      <c r="KNB269" s="327"/>
      <c r="KNC269" s="337"/>
      <c r="KND269" s="338"/>
      <c r="KNE269" s="335"/>
      <c r="KNF269" s="327"/>
      <c r="KNG269" s="337"/>
      <c r="KNH269" s="338"/>
      <c r="KNI269" s="335"/>
      <c r="KNJ269" s="327"/>
      <c r="KNK269" s="337"/>
      <c r="KNL269" s="338"/>
      <c r="KNM269" s="335"/>
      <c r="KNN269" s="327"/>
      <c r="KNO269" s="337"/>
      <c r="KNP269" s="338"/>
      <c r="KNQ269" s="335"/>
      <c r="KNR269" s="327"/>
      <c r="KNS269" s="337"/>
      <c r="KNT269" s="338"/>
      <c r="KNU269" s="335"/>
      <c r="KNV269" s="327"/>
      <c r="KNW269" s="337"/>
      <c r="KNX269" s="338"/>
      <c r="KNY269" s="335"/>
      <c r="KNZ269" s="327"/>
      <c r="KOA269" s="337"/>
      <c r="KOB269" s="338"/>
      <c r="KOC269" s="335"/>
      <c r="KOD269" s="327"/>
      <c r="KOE269" s="337"/>
      <c r="KOF269" s="338"/>
      <c r="KOG269" s="335"/>
      <c r="KOH269" s="327"/>
      <c r="KOI269" s="337"/>
      <c r="KOJ269" s="338"/>
      <c r="KOK269" s="335"/>
      <c r="KOL269" s="327"/>
      <c r="KOM269" s="337"/>
      <c r="KON269" s="338"/>
      <c r="KOO269" s="335"/>
      <c r="KOP269" s="327"/>
      <c r="KOQ269" s="337"/>
      <c r="KOR269" s="338"/>
      <c r="KOS269" s="335"/>
      <c r="KOT269" s="327"/>
      <c r="KOU269" s="337"/>
      <c r="KOV269" s="338"/>
      <c r="KOW269" s="335"/>
      <c r="KOX269" s="327"/>
      <c r="KOY269" s="337"/>
      <c r="KOZ269" s="338"/>
      <c r="KPA269" s="335"/>
      <c r="KPB269" s="327"/>
      <c r="KPC269" s="337"/>
      <c r="KPD269" s="338"/>
      <c r="KPE269" s="335"/>
      <c r="KPF269" s="327"/>
      <c r="KPG269" s="337"/>
      <c r="KPH269" s="338"/>
      <c r="KPI269" s="335"/>
      <c r="KPJ269" s="327"/>
      <c r="KPK269" s="337"/>
      <c r="KPL269" s="338"/>
      <c r="KPM269" s="335"/>
      <c r="KPN269" s="327"/>
      <c r="KPO269" s="337"/>
      <c r="KPP269" s="338"/>
      <c r="KPQ269" s="335"/>
      <c r="KPR269" s="327"/>
      <c r="KPS269" s="337"/>
      <c r="KPT269" s="338"/>
      <c r="KPU269" s="335"/>
      <c r="KPV269" s="327"/>
      <c r="KPW269" s="337"/>
      <c r="KPX269" s="338"/>
      <c r="KPY269" s="335"/>
      <c r="KPZ269" s="327"/>
      <c r="KQA269" s="337"/>
      <c r="KQB269" s="338"/>
      <c r="KQC269" s="335"/>
      <c r="KQD269" s="327"/>
      <c r="KQE269" s="337"/>
      <c r="KQF269" s="338"/>
      <c r="KQG269" s="335"/>
      <c r="KQH269" s="327"/>
      <c r="KQI269" s="337"/>
      <c r="KQJ269" s="338"/>
      <c r="KQK269" s="335"/>
      <c r="KQL269" s="327"/>
      <c r="KQM269" s="337"/>
      <c r="KQN269" s="338"/>
      <c r="KQO269" s="335"/>
      <c r="KQP269" s="327"/>
      <c r="KQQ269" s="337"/>
      <c r="KQR269" s="338"/>
      <c r="KQS269" s="335"/>
      <c r="KQT269" s="327"/>
      <c r="KQU269" s="337"/>
      <c r="KQV269" s="338"/>
      <c r="KQW269" s="335"/>
      <c r="KQX269" s="327"/>
      <c r="KQY269" s="337"/>
      <c r="KQZ269" s="338"/>
      <c r="KRA269" s="335"/>
      <c r="KRB269" s="327"/>
      <c r="KRC269" s="337"/>
      <c r="KRD269" s="338"/>
      <c r="KRE269" s="335"/>
      <c r="KRF269" s="327"/>
      <c r="KRG269" s="337"/>
      <c r="KRH269" s="338"/>
      <c r="KRI269" s="335"/>
      <c r="KRJ269" s="327"/>
      <c r="KRK269" s="337"/>
      <c r="KRL269" s="338"/>
      <c r="KRM269" s="335"/>
      <c r="KRN269" s="327"/>
      <c r="KRO269" s="337"/>
      <c r="KRP269" s="338"/>
      <c r="KRQ269" s="335"/>
      <c r="KRR269" s="327"/>
      <c r="KRS269" s="337"/>
      <c r="KRT269" s="338"/>
      <c r="KRU269" s="335"/>
      <c r="KRV269" s="327"/>
      <c r="KRW269" s="337"/>
      <c r="KRX269" s="338"/>
      <c r="KRY269" s="335"/>
      <c r="KRZ269" s="327"/>
      <c r="KSA269" s="337"/>
      <c r="KSB269" s="338"/>
      <c r="KSC269" s="335"/>
      <c r="KSD269" s="327"/>
      <c r="KSE269" s="337"/>
      <c r="KSF269" s="338"/>
      <c r="KSG269" s="335"/>
      <c r="KSH269" s="327"/>
      <c r="KSI269" s="337"/>
      <c r="KSJ269" s="338"/>
      <c r="KSK269" s="335"/>
      <c r="KSL269" s="327"/>
      <c r="KSM269" s="337"/>
      <c r="KSN269" s="338"/>
      <c r="KSO269" s="335"/>
      <c r="KSP269" s="327"/>
      <c r="KSQ269" s="337"/>
      <c r="KSR269" s="338"/>
      <c r="KSS269" s="335"/>
      <c r="KST269" s="327"/>
      <c r="KSU269" s="337"/>
      <c r="KSV269" s="338"/>
      <c r="KSW269" s="335"/>
      <c r="KSX269" s="327"/>
      <c r="KSY269" s="337"/>
      <c r="KSZ269" s="338"/>
      <c r="KTA269" s="335"/>
      <c r="KTB269" s="327"/>
      <c r="KTC269" s="337"/>
      <c r="KTD269" s="338"/>
      <c r="KTE269" s="335"/>
      <c r="KTF269" s="327"/>
      <c r="KTG269" s="337"/>
      <c r="KTH269" s="338"/>
      <c r="KTI269" s="335"/>
      <c r="KTJ269" s="327"/>
      <c r="KTK269" s="337"/>
      <c r="KTL269" s="338"/>
      <c r="KTM269" s="335"/>
      <c r="KTN269" s="327"/>
      <c r="KTO269" s="337"/>
      <c r="KTP269" s="338"/>
      <c r="KTQ269" s="335"/>
      <c r="KTR269" s="327"/>
      <c r="KTS269" s="337"/>
      <c r="KTT269" s="338"/>
      <c r="KTU269" s="335"/>
      <c r="KTV269" s="327"/>
      <c r="KTW269" s="337"/>
      <c r="KTX269" s="338"/>
      <c r="KTY269" s="335"/>
      <c r="KTZ269" s="327"/>
      <c r="KUA269" s="337"/>
      <c r="KUB269" s="338"/>
      <c r="KUC269" s="335"/>
      <c r="KUD269" s="327"/>
      <c r="KUE269" s="337"/>
      <c r="KUF269" s="338"/>
      <c r="KUG269" s="335"/>
      <c r="KUH269" s="327"/>
      <c r="KUI269" s="337"/>
      <c r="KUJ269" s="338"/>
      <c r="KUK269" s="335"/>
      <c r="KUL269" s="327"/>
      <c r="KUM269" s="337"/>
      <c r="KUN269" s="338"/>
      <c r="KUO269" s="335"/>
      <c r="KUP269" s="327"/>
      <c r="KUQ269" s="337"/>
      <c r="KUR269" s="338"/>
      <c r="KUS269" s="335"/>
      <c r="KUT269" s="327"/>
      <c r="KUU269" s="337"/>
      <c r="KUV269" s="338"/>
      <c r="KUW269" s="335"/>
      <c r="KUX269" s="327"/>
      <c r="KUY269" s="337"/>
      <c r="KUZ269" s="338"/>
      <c r="KVA269" s="335"/>
      <c r="KVB269" s="327"/>
      <c r="KVC269" s="337"/>
      <c r="KVD269" s="338"/>
      <c r="KVE269" s="335"/>
      <c r="KVF269" s="327"/>
      <c r="KVG269" s="337"/>
      <c r="KVH269" s="338"/>
      <c r="KVI269" s="335"/>
      <c r="KVJ269" s="327"/>
      <c r="KVK269" s="337"/>
      <c r="KVL269" s="338"/>
      <c r="KVM269" s="335"/>
      <c r="KVN269" s="327"/>
      <c r="KVO269" s="337"/>
      <c r="KVP269" s="338"/>
      <c r="KVQ269" s="335"/>
      <c r="KVR269" s="327"/>
      <c r="KVS269" s="337"/>
      <c r="KVT269" s="338"/>
      <c r="KVU269" s="335"/>
      <c r="KVV269" s="327"/>
      <c r="KVW269" s="337"/>
      <c r="KVX269" s="338"/>
      <c r="KVY269" s="335"/>
      <c r="KVZ269" s="327"/>
      <c r="KWA269" s="337"/>
      <c r="KWB269" s="338"/>
      <c r="KWC269" s="335"/>
      <c r="KWD269" s="327"/>
      <c r="KWE269" s="337"/>
      <c r="KWF269" s="338"/>
      <c r="KWG269" s="335"/>
      <c r="KWH269" s="327"/>
      <c r="KWI269" s="337"/>
      <c r="KWJ269" s="338"/>
      <c r="KWK269" s="335"/>
      <c r="KWL269" s="327"/>
      <c r="KWM269" s="337"/>
      <c r="KWN269" s="338"/>
      <c r="KWO269" s="335"/>
      <c r="KWP269" s="327"/>
      <c r="KWQ269" s="337"/>
      <c r="KWR269" s="338"/>
      <c r="KWS269" s="335"/>
      <c r="KWT269" s="327"/>
      <c r="KWU269" s="337"/>
      <c r="KWV269" s="338"/>
      <c r="KWW269" s="335"/>
      <c r="KWX269" s="327"/>
      <c r="KWY269" s="337"/>
      <c r="KWZ269" s="338"/>
      <c r="KXA269" s="335"/>
      <c r="KXB269" s="327"/>
      <c r="KXC269" s="337"/>
      <c r="KXD269" s="338"/>
      <c r="KXE269" s="335"/>
      <c r="KXF269" s="327"/>
      <c r="KXG269" s="337"/>
      <c r="KXH269" s="338"/>
      <c r="KXI269" s="335"/>
      <c r="KXJ269" s="327"/>
      <c r="KXK269" s="337"/>
      <c r="KXL269" s="338"/>
      <c r="KXM269" s="335"/>
      <c r="KXN269" s="327"/>
      <c r="KXO269" s="337"/>
      <c r="KXP269" s="338"/>
      <c r="KXQ269" s="335"/>
      <c r="KXR269" s="327"/>
      <c r="KXS269" s="337"/>
      <c r="KXT269" s="338"/>
      <c r="KXU269" s="335"/>
      <c r="KXV269" s="327"/>
      <c r="KXW269" s="337"/>
      <c r="KXX269" s="338"/>
      <c r="KXY269" s="335"/>
      <c r="KXZ269" s="327"/>
      <c r="KYA269" s="337"/>
      <c r="KYB269" s="338"/>
      <c r="KYC269" s="335"/>
      <c r="KYD269" s="327"/>
      <c r="KYE269" s="337"/>
      <c r="KYF269" s="338"/>
      <c r="KYG269" s="335"/>
      <c r="KYH269" s="327"/>
      <c r="KYI269" s="337"/>
      <c r="KYJ269" s="338"/>
      <c r="KYK269" s="335"/>
      <c r="KYL269" s="327"/>
      <c r="KYM269" s="337"/>
      <c r="KYN269" s="338"/>
      <c r="KYO269" s="335"/>
      <c r="KYP269" s="327"/>
      <c r="KYQ269" s="337"/>
      <c r="KYR269" s="338"/>
      <c r="KYS269" s="335"/>
      <c r="KYT269" s="327"/>
      <c r="KYU269" s="337"/>
      <c r="KYV269" s="338"/>
      <c r="KYW269" s="335"/>
      <c r="KYX269" s="327"/>
      <c r="KYY269" s="337"/>
      <c r="KYZ269" s="338"/>
      <c r="KZA269" s="335"/>
      <c r="KZB269" s="327"/>
      <c r="KZC269" s="337"/>
      <c r="KZD269" s="338"/>
      <c r="KZE269" s="335"/>
      <c r="KZF269" s="327"/>
      <c r="KZG269" s="337"/>
      <c r="KZH269" s="338"/>
      <c r="KZI269" s="335"/>
      <c r="KZJ269" s="327"/>
      <c r="KZK269" s="337"/>
      <c r="KZL269" s="338"/>
      <c r="KZM269" s="335"/>
      <c r="KZN269" s="327"/>
      <c r="KZO269" s="337"/>
      <c r="KZP269" s="338"/>
      <c r="KZQ269" s="335"/>
      <c r="KZR269" s="327"/>
      <c r="KZS269" s="337"/>
      <c r="KZT269" s="338"/>
      <c r="KZU269" s="335"/>
      <c r="KZV269" s="327"/>
      <c r="KZW269" s="337"/>
      <c r="KZX269" s="338"/>
      <c r="KZY269" s="335"/>
      <c r="KZZ269" s="327"/>
      <c r="LAA269" s="337"/>
      <c r="LAB269" s="338"/>
      <c r="LAC269" s="335"/>
      <c r="LAD269" s="327"/>
      <c r="LAE269" s="337"/>
      <c r="LAF269" s="338"/>
      <c r="LAG269" s="335"/>
      <c r="LAH269" s="327"/>
      <c r="LAI269" s="337"/>
      <c r="LAJ269" s="338"/>
      <c r="LAK269" s="335"/>
      <c r="LAL269" s="327"/>
      <c r="LAM269" s="337"/>
      <c r="LAN269" s="338"/>
      <c r="LAO269" s="335"/>
      <c r="LAP269" s="327"/>
      <c r="LAQ269" s="337"/>
      <c r="LAR269" s="338"/>
      <c r="LAS269" s="335"/>
      <c r="LAT269" s="327"/>
      <c r="LAU269" s="337"/>
      <c r="LAV269" s="338"/>
      <c r="LAW269" s="335"/>
      <c r="LAX269" s="327"/>
      <c r="LAY269" s="337"/>
      <c r="LAZ269" s="338"/>
      <c r="LBA269" s="335"/>
      <c r="LBB269" s="327"/>
      <c r="LBC269" s="337"/>
      <c r="LBD269" s="338"/>
      <c r="LBE269" s="335"/>
      <c r="LBF269" s="327"/>
      <c r="LBG269" s="337"/>
      <c r="LBH269" s="338"/>
      <c r="LBI269" s="335"/>
      <c r="LBJ269" s="327"/>
      <c r="LBK269" s="337"/>
      <c r="LBL269" s="338"/>
      <c r="LBM269" s="335"/>
      <c r="LBN269" s="327"/>
      <c r="LBO269" s="337"/>
      <c r="LBP269" s="338"/>
      <c r="LBQ269" s="335"/>
      <c r="LBR269" s="327"/>
      <c r="LBS269" s="337"/>
      <c r="LBT269" s="338"/>
      <c r="LBU269" s="335"/>
      <c r="LBV269" s="327"/>
      <c r="LBW269" s="337"/>
      <c r="LBX269" s="338"/>
      <c r="LBY269" s="335"/>
      <c r="LBZ269" s="327"/>
      <c r="LCA269" s="337"/>
      <c r="LCB269" s="338"/>
      <c r="LCC269" s="335"/>
      <c r="LCD269" s="327"/>
      <c r="LCE269" s="337"/>
      <c r="LCF269" s="338"/>
      <c r="LCG269" s="335"/>
      <c r="LCH269" s="327"/>
      <c r="LCI269" s="337"/>
      <c r="LCJ269" s="338"/>
      <c r="LCK269" s="335"/>
      <c r="LCL269" s="327"/>
      <c r="LCM269" s="337"/>
      <c r="LCN269" s="338"/>
      <c r="LCO269" s="335"/>
      <c r="LCP269" s="327"/>
      <c r="LCQ269" s="337"/>
      <c r="LCR269" s="338"/>
      <c r="LCS269" s="335"/>
      <c r="LCT269" s="327"/>
      <c r="LCU269" s="337"/>
      <c r="LCV269" s="338"/>
      <c r="LCW269" s="335"/>
      <c r="LCX269" s="327"/>
      <c r="LCY269" s="337"/>
      <c r="LCZ269" s="338"/>
      <c r="LDA269" s="335"/>
      <c r="LDB269" s="327"/>
      <c r="LDC269" s="337"/>
      <c r="LDD269" s="338"/>
      <c r="LDE269" s="335"/>
      <c r="LDF269" s="327"/>
      <c r="LDG269" s="337"/>
      <c r="LDH269" s="338"/>
      <c r="LDI269" s="335"/>
      <c r="LDJ269" s="327"/>
      <c r="LDK269" s="337"/>
      <c r="LDL269" s="338"/>
      <c r="LDM269" s="335"/>
      <c r="LDN269" s="327"/>
      <c r="LDO269" s="337"/>
      <c r="LDP269" s="338"/>
      <c r="LDQ269" s="335"/>
      <c r="LDR269" s="327"/>
      <c r="LDS269" s="337"/>
      <c r="LDT269" s="338"/>
      <c r="LDU269" s="335"/>
      <c r="LDV269" s="327"/>
      <c r="LDW269" s="337"/>
      <c r="LDX269" s="338"/>
      <c r="LDY269" s="335"/>
      <c r="LDZ269" s="327"/>
      <c r="LEA269" s="337"/>
      <c r="LEB269" s="338"/>
      <c r="LEC269" s="335"/>
      <c r="LED269" s="327"/>
      <c r="LEE269" s="337"/>
      <c r="LEF269" s="338"/>
      <c r="LEG269" s="335"/>
      <c r="LEH269" s="327"/>
      <c r="LEI269" s="337"/>
      <c r="LEJ269" s="338"/>
      <c r="LEK269" s="335"/>
      <c r="LEL269" s="327"/>
      <c r="LEM269" s="337"/>
      <c r="LEN269" s="338"/>
      <c r="LEO269" s="335"/>
      <c r="LEP269" s="327"/>
      <c r="LEQ269" s="337"/>
      <c r="LER269" s="338"/>
      <c r="LES269" s="335"/>
      <c r="LET269" s="327"/>
      <c r="LEU269" s="337"/>
      <c r="LEV269" s="338"/>
      <c r="LEW269" s="335"/>
      <c r="LEX269" s="327"/>
      <c r="LEY269" s="337"/>
      <c r="LEZ269" s="338"/>
      <c r="LFA269" s="335"/>
      <c r="LFB269" s="327"/>
      <c r="LFC269" s="337"/>
      <c r="LFD269" s="338"/>
      <c r="LFE269" s="335"/>
      <c r="LFF269" s="327"/>
      <c r="LFG269" s="337"/>
      <c r="LFH269" s="338"/>
      <c r="LFI269" s="335"/>
      <c r="LFJ269" s="327"/>
      <c r="LFK269" s="337"/>
      <c r="LFL269" s="338"/>
      <c r="LFM269" s="335"/>
      <c r="LFN269" s="327"/>
      <c r="LFO269" s="337"/>
      <c r="LFP269" s="338"/>
      <c r="LFQ269" s="335"/>
      <c r="LFR269" s="327"/>
      <c r="LFS269" s="337"/>
      <c r="LFT269" s="338"/>
      <c r="LFU269" s="335"/>
      <c r="LFV269" s="327"/>
      <c r="LFW269" s="337"/>
      <c r="LFX269" s="338"/>
      <c r="LFY269" s="335"/>
      <c r="LFZ269" s="327"/>
      <c r="LGA269" s="337"/>
      <c r="LGB269" s="338"/>
      <c r="LGC269" s="335"/>
      <c r="LGD269" s="327"/>
      <c r="LGE269" s="337"/>
      <c r="LGF269" s="338"/>
      <c r="LGG269" s="335"/>
      <c r="LGH269" s="327"/>
      <c r="LGI269" s="337"/>
      <c r="LGJ269" s="338"/>
      <c r="LGK269" s="335"/>
      <c r="LGL269" s="327"/>
      <c r="LGM269" s="337"/>
      <c r="LGN269" s="338"/>
      <c r="LGO269" s="335"/>
      <c r="LGP269" s="327"/>
      <c r="LGQ269" s="337"/>
      <c r="LGR269" s="338"/>
      <c r="LGS269" s="335"/>
      <c r="LGT269" s="327"/>
      <c r="LGU269" s="337"/>
      <c r="LGV269" s="338"/>
      <c r="LGW269" s="335"/>
      <c r="LGX269" s="327"/>
      <c r="LGY269" s="337"/>
      <c r="LGZ269" s="338"/>
      <c r="LHA269" s="335"/>
      <c r="LHB269" s="327"/>
      <c r="LHC269" s="337"/>
      <c r="LHD269" s="338"/>
      <c r="LHE269" s="335"/>
      <c r="LHF269" s="327"/>
      <c r="LHG269" s="337"/>
      <c r="LHH269" s="338"/>
      <c r="LHI269" s="335"/>
      <c r="LHJ269" s="327"/>
      <c r="LHK269" s="337"/>
      <c r="LHL269" s="338"/>
      <c r="LHM269" s="335"/>
      <c r="LHN269" s="327"/>
      <c r="LHO269" s="337"/>
      <c r="LHP269" s="338"/>
      <c r="LHQ269" s="335"/>
      <c r="LHR269" s="327"/>
      <c r="LHS269" s="337"/>
      <c r="LHT269" s="338"/>
      <c r="LHU269" s="335"/>
      <c r="LHV269" s="327"/>
      <c r="LHW269" s="337"/>
      <c r="LHX269" s="338"/>
      <c r="LHY269" s="335"/>
      <c r="LHZ269" s="327"/>
      <c r="LIA269" s="337"/>
      <c r="LIB269" s="338"/>
      <c r="LIC269" s="335"/>
      <c r="LID269" s="327"/>
      <c r="LIE269" s="337"/>
      <c r="LIF269" s="338"/>
      <c r="LIG269" s="335"/>
      <c r="LIH269" s="327"/>
      <c r="LII269" s="337"/>
      <c r="LIJ269" s="338"/>
      <c r="LIK269" s="335"/>
      <c r="LIL269" s="327"/>
      <c r="LIM269" s="337"/>
      <c r="LIN269" s="338"/>
      <c r="LIO269" s="335"/>
      <c r="LIP269" s="327"/>
      <c r="LIQ269" s="337"/>
      <c r="LIR269" s="338"/>
      <c r="LIS269" s="335"/>
      <c r="LIT269" s="327"/>
      <c r="LIU269" s="337"/>
      <c r="LIV269" s="338"/>
      <c r="LIW269" s="335"/>
      <c r="LIX269" s="327"/>
      <c r="LIY269" s="337"/>
      <c r="LIZ269" s="338"/>
      <c r="LJA269" s="335"/>
      <c r="LJB269" s="327"/>
      <c r="LJC269" s="337"/>
      <c r="LJD269" s="338"/>
      <c r="LJE269" s="335"/>
      <c r="LJF269" s="327"/>
      <c r="LJG269" s="337"/>
      <c r="LJH269" s="338"/>
      <c r="LJI269" s="335"/>
      <c r="LJJ269" s="327"/>
      <c r="LJK269" s="337"/>
      <c r="LJL269" s="338"/>
      <c r="LJM269" s="335"/>
      <c r="LJN269" s="327"/>
      <c r="LJO269" s="337"/>
      <c r="LJP269" s="338"/>
      <c r="LJQ269" s="335"/>
      <c r="LJR269" s="327"/>
      <c r="LJS269" s="337"/>
      <c r="LJT269" s="338"/>
      <c r="LJU269" s="335"/>
      <c r="LJV269" s="327"/>
      <c r="LJW269" s="337"/>
      <c r="LJX269" s="338"/>
      <c r="LJY269" s="335"/>
      <c r="LJZ269" s="327"/>
      <c r="LKA269" s="337"/>
      <c r="LKB269" s="338"/>
      <c r="LKC269" s="335"/>
      <c r="LKD269" s="327"/>
      <c r="LKE269" s="337"/>
      <c r="LKF269" s="338"/>
      <c r="LKG269" s="335"/>
      <c r="LKH269" s="327"/>
      <c r="LKI269" s="337"/>
      <c r="LKJ269" s="338"/>
      <c r="LKK269" s="335"/>
      <c r="LKL269" s="327"/>
      <c r="LKM269" s="337"/>
      <c r="LKN269" s="338"/>
      <c r="LKO269" s="335"/>
      <c r="LKP269" s="327"/>
      <c r="LKQ269" s="337"/>
      <c r="LKR269" s="338"/>
      <c r="LKS269" s="335"/>
      <c r="LKT269" s="327"/>
      <c r="LKU269" s="337"/>
      <c r="LKV269" s="338"/>
      <c r="LKW269" s="335"/>
      <c r="LKX269" s="327"/>
      <c r="LKY269" s="337"/>
      <c r="LKZ269" s="338"/>
      <c r="LLA269" s="335"/>
      <c r="LLB269" s="327"/>
      <c r="LLC269" s="337"/>
      <c r="LLD269" s="338"/>
      <c r="LLE269" s="335"/>
      <c r="LLF269" s="327"/>
      <c r="LLG269" s="337"/>
      <c r="LLH269" s="338"/>
      <c r="LLI269" s="335"/>
      <c r="LLJ269" s="327"/>
      <c r="LLK269" s="337"/>
      <c r="LLL269" s="338"/>
      <c r="LLM269" s="335"/>
      <c r="LLN269" s="327"/>
      <c r="LLO269" s="337"/>
      <c r="LLP269" s="338"/>
      <c r="LLQ269" s="335"/>
      <c r="LLR269" s="327"/>
      <c r="LLS269" s="337"/>
      <c r="LLT269" s="338"/>
      <c r="LLU269" s="335"/>
      <c r="LLV269" s="327"/>
      <c r="LLW269" s="337"/>
      <c r="LLX269" s="338"/>
      <c r="LLY269" s="335"/>
      <c r="LLZ269" s="327"/>
      <c r="LMA269" s="337"/>
      <c r="LMB269" s="338"/>
      <c r="LMC269" s="335"/>
      <c r="LMD269" s="327"/>
      <c r="LME269" s="337"/>
      <c r="LMF269" s="338"/>
      <c r="LMG269" s="335"/>
      <c r="LMH269" s="327"/>
      <c r="LMI269" s="337"/>
      <c r="LMJ269" s="338"/>
      <c r="LMK269" s="335"/>
      <c r="LML269" s="327"/>
      <c r="LMM269" s="337"/>
      <c r="LMN269" s="338"/>
      <c r="LMO269" s="335"/>
      <c r="LMP269" s="327"/>
      <c r="LMQ269" s="337"/>
      <c r="LMR269" s="338"/>
      <c r="LMS269" s="335"/>
      <c r="LMT269" s="327"/>
      <c r="LMU269" s="337"/>
      <c r="LMV269" s="338"/>
      <c r="LMW269" s="335"/>
      <c r="LMX269" s="327"/>
      <c r="LMY269" s="337"/>
      <c r="LMZ269" s="338"/>
      <c r="LNA269" s="335"/>
      <c r="LNB269" s="327"/>
      <c r="LNC269" s="337"/>
      <c r="LND269" s="338"/>
      <c r="LNE269" s="335"/>
      <c r="LNF269" s="327"/>
      <c r="LNG269" s="337"/>
      <c r="LNH269" s="338"/>
      <c r="LNI269" s="335"/>
      <c r="LNJ269" s="327"/>
      <c r="LNK269" s="337"/>
      <c r="LNL269" s="338"/>
      <c r="LNM269" s="335"/>
      <c r="LNN269" s="327"/>
      <c r="LNO269" s="337"/>
      <c r="LNP269" s="338"/>
      <c r="LNQ269" s="335"/>
      <c r="LNR269" s="327"/>
      <c r="LNS269" s="337"/>
      <c r="LNT269" s="338"/>
      <c r="LNU269" s="335"/>
      <c r="LNV269" s="327"/>
      <c r="LNW269" s="337"/>
      <c r="LNX269" s="338"/>
      <c r="LNY269" s="335"/>
      <c r="LNZ269" s="327"/>
      <c r="LOA269" s="337"/>
      <c r="LOB269" s="338"/>
      <c r="LOC269" s="335"/>
      <c r="LOD269" s="327"/>
      <c r="LOE269" s="337"/>
      <c r="LOF269" s="338"/>
      <c r="LOG269" s="335"/>
      <c r="LOH269" s="327"/>
      <c r="LOI269" s="337"/>
      <c r="LOJ269" s="338"/>
      <c r="LOK269" s="335"/>
      <c r="LOL269" s="327"/>
      <c r="LOM269" s="337"/>
      <c r="LON269" s="338"/>
      <c r="LOO269" s="335"/>
      <c r="LOP269" s="327"/>
      <c r="LOQ269" s="337"/>
      <c r="LOR269" s="338"/>
      <c r="LOS269" s="335"/>
      <c r="LOT269" s="327"/>
      <c r="LOU269" s="337"/>
      <c r="LOV269" s="338"/>
      <c r="LOW269" s="335"/>
      <c r="LOX269" s="327"/>
      <c r="LOY269" s="337"/>
      <c r="LOZ269" s="338"/>
      <c r="LPA269" s="335"/>
      <c r="LPB269" s="327"/>
      <c r="LPC269" s="337"/>
      <c r="LPD269" s="338"/>
      <c r="LPE269" s="335"/>
      <c r="LPF269" s="327"/>
      <c r="LPG269" s="337"/>
      <c r="LPH269" s="338"/>
      <c r="LPI269" s="335"/>
      <c r="LPJ269" s="327"/>
      <c r="LPK269" s="337"/>
      <c r="LPL269" s="338"/>
      <c r="LPM269" s="335"/>
      <c r="LPN269" s="327"/>
      <c r="LPO269" s="337"/>
      <c r="LPP269" s="338"/>
      <c r="LPQ269" s="335"/>
      <c r="LPR269" s="327"/>
      <c r="LPS269" s="337"/>
      <c r="LPT269" s="338"/>
      <c r="LPU269" s="335"/>
      <c r="LPV269" s="327"/>
      <c r="LPW269" s="337"/>
      <c r="LPX269" s="338"/>
      <c r="LPY269" s="335"/>
      <c r="LPZ269" s="327"/>
      <c r="LQA269" s="337"/>
      <c r="LQB269" s="338"/>
      <c r="LQC269" s="335"/>
      <c r="LQD269" s="327"/>
      <c r="LQE269" s="337"/>
      <c r="LQF269" s="338"/>
      <c r="LQG269" s="335"/>
      <c r="LQH269" s="327"/>
      <c r="LQI269" s="337"/>
      <c r="LQJ269" s="338"/>
      <c r="LQK269" s="335"/>
      <c r="LQL269" s="327"/>
      <c r="LQM269" s="337"/>
      <c r="LQN269" s="338"/>
      <c r="LQO269" s="335"/>
      <c r="LQP269" s="327"/>
      <c r="LQQ269" s="337"/>
      <c r="LQR269" s="338"/>
      <c r="LQS269" s="335"/>
      <c r="LQT269" s="327"/>
      <c r="LQU269" s="337"/>
      <c r="LQV269" s="338"/>
      <c r="LQW269" s="335"/>
      <c r="LQX269" s="327"/>
      <c r="LQY269" s="337"/>
      <c r="LQZ269" s="338"/>
      <c r="LRA269" s="335"/>
      <c r="LRB269" s="327"/>
      <c r="LRC269" s="337"/>
      <c r="LRD269" s="338"/>
      <c r="LRE269" s="335"/>
      <c r="LRF269" s="327"/>
      <c r="LRG269" s="337"/>
      <c r="LRH269" s="338"/>
      <c r="LRI269" s="335"/>
      <c r="LRJ269" s="327"/>
      <c r="LRK269" s="337"/>
      <c r="LRL269" s="338"/>
      <c r="LRM269" s="335"/>
      <c r="LRN269" s="327"/>
      <c r="LRO269" s="337"/>
      <c r="LRP269" s="338"/>
      <c r="LRQ269" s="335"/>
      <c r="LRR269" s="327"/>
      <c r="LRS269" s="337"/>
      <c r="LRT269" s="338"/>
      <c r="LRU269" s="335"/>
      <c r="LRV269" s="327"/>
      <c r="LRW269" s="337"/>
      <c r="LRX269" s="338"/>
      <c r="LRY269" s="335"/>
      <c r="LRZ269" s="327"/>
      <c r="LSA269" s="337"/>
      <c r="LSB269" s="338"/>
      <c r="LSC269" s="335"/>
      <c r="LSD269" s="327"/>
      <c r="LSE269" s="337"/>
      <c r="LSF269" s="338"/>
      <c r="LSG269" s="335"/>
      <c r="LSH269" s="327"/>
      <c r="LSI269" s="337"/>
      <c r="LSJ269" s="338"/>
      <c r="LSK269" s="335"/>
      <c r="LSL269" s="327"/>
      <c r="LSM269" s="337"/>
      <c r="LSN269" s="338"/>
      <c r="LSO269" s="335"/>
      <c r="LSP269" s="327"/>
      <c r="LSQ269" s="337"/>
      <c r="LSR269" s="338"/>
      <c r="LSS269" s="335"/>
      <c r="LST269" s="327"/>
      <c r="LSU269" s="337"/>
      <c r="LSV269" s="338"/>
      <c r="LSW269" s="335"/>
      <c r="LSX269" s="327"/>
      <c r="LSY269" s="337"/>
      <c r="LSZ269" s="338"/>
      <c r="LTA269" s="335"/>
      <c r="LTB269" s="327"/>
      <c r="LTC269" s="337"/>
      <c r="LTD269" s="338"/>
      <c r="LTE269" s="335"/>
      <c r="LTF269" s="327"/>
      <c r="LTG269" s="337"/>
      <c r="LTH269" s="338"/>
      <c r="LTI269" s="335"/>
      <c r="LTJ269" s="327"/>
      <c r="LTK269" s="337"/>
      <c r="LTL269" s="338"/>
      <c r="LTM269" s="335"/>
      <c r="LTN269" s="327"/>
      <c r="LTO269" s="337"/>
      <c r="LTP269" s="338"/>
      <c r="LTQ269" s="335"/>
      <c r="LTR269" s="327"/>
      <c r="LTS269" s="337"/>
      <c r="LTT269" s="338"/>
      <c r="LTU269" s="335"/>
      <c r="LTV269" s="327"/>
      <c r="LTW269" s="337"/>
      <c r="LTX269" s="338"/>
      <c r="LTY269" s="335"/>
      <c r="LTZ269" s="327"/>
      <c r="LUA269" s="337"/>
      <c r="LUB269" s="338"/>
      <c r="LUC269" s="335"/>
      <c r="LUD269" s="327"/>
      <c r="LUE269" s="337"/>
      <c r="LUF269" s="338"/>
      <c r="LUG269" s="335"/>
      <c r="LUH269" s="327"/>
      <c r="LUI269" s="337"/>
      <c r="LUJ269" s="338"/>
      <c r="LUK269" s="335"/>
      <c r="LUL269" s="327"/>
      <c r="LUM269" s="337"/>
      <c r="LUN269" s="338"/>
      <c r="LUO269" s="335"/>
      <c r="LUP269" s="327"/>
      <c r="LUQ269" s="337"/>
      <c r="LUR269" s="338"/>
      <c r="LUS269" s="335"/>
      <c r="LUT269" s="327"/>
      <c r="LUU269" s="337"/>
      <c r="LUV269" s="338"/>
      <c r="LUW269" s="335"/>
      <c r="LUX269" s="327"/>
      <c r="LUY269" s="337"/>
      <c r="LUZ269" s="338"/>
      <c r="LVA269" s="335"/>
      <c r="LVB269" s="327"/>
      <c r="LVC269" s="337"/>
      <c r="LVD269" s="338"/>
      <c r="LVE269" s="335"/>
      <c r="LVF269" s="327"/>
      <c r="LVG269" s="337"/>
      <c r="LVH269" s="338"/>
      <c r="LVI269" s="335"/>
      <c r="LVJ269" s="327"/>
      <c r="LVK269" s="337"/>
      <c r="LVL269" s="338"/>
      <c r="LVM269" s="335"/>
      <c r="LVN269" s="327"/>
      <c r="LVO269" s="337"/>
      <c r="LVP269" s="338"/>
      <c r="LVQ269" s="335"/>
      <c r="LVR269" s="327"/>
      <c r="LVS269" s="337"/>
      <c r="LVT269" s="338"/>
      <c r="LVU269" s="335"/>
      <c r="LVV269" s="327"/>
      <c r="LVW269" s="337"/>
      <c r="LVX269" s="338"/>
      <c r="LVY269" s="335"/>
      <c r="LVZ269" s="327"/>
      <c r="LWA269" s="337"/>
      <c r="LWB269" s="338"/>
      <c r="LWC269" s="335"/>
      <c r="LWD269" s="327"/>
      <c r="LWE269" s="337"/>
      <c r="LWF269" s="338"/>
      <c r="LWG269" s="335"/>
      <c r="LWH269" s="327"/>
      <c r="LWI269" s="337"/>
      <c r="LWJ269" s="338"/>
      <c r="LWK269" s="335"/>
      <c r="LWL269" s="327"/>
      <c r="LWM269" s="337"/>
      <c r="LWN269" s="338"/>
      <c r="LWO269" s="335"/>
      <c r="LWP269" s="327"/>
      <c r="LWQ269" s="337"/>
      <c r="LWR269" s="338"/>
      <c r="LWS269" s="335"/>
      <c r="LWT269" s="327"/>
      <c r="LWU269" s="337"/>
      <c r="LWV269" s="338"/>
      <c r="LWW269" s="335"/>
      <c r="LWX269" s="327"/>
      <c r="LWY269" s="337"/>
      <c r="LWZ269" s="338"/>
      <c r="LXA269" s="335"/>
      <c r="LXB269" s="327"/>
      <c r="LXC269" s="337"/>
      <c r="LXD269" s="338"/>
      <c r="LXE269" s="335"/>
      <c r="LXF269" s="327"/>
      <c r="LXG269" s="337"/>
      <c r="LXH269" s="338"/>
      <c r="LXI269" s="335"/>
      <c r="LXJ269" s="327"/>
      <c r="LXK269" s="337"/>
      <c r="LXL269" s="338"/>
      <c r="LXM269" s="335"/>
      <c r="LXN269" s="327"/>
      <c r="LXO269" s="337"/>
      <c r="LXP269" s="338"/>
      <c r="LXQ269" s="335"/>
      <c r="LXR269" s="327"/>
      <c r="LXS269" s="337"/>
      <c r="LXT269" s="338"/>
      <c r="LXU269" s="335"/>
      <c r="LXV269" s="327"/>
      <c r="LXW269" s="337"/>
      <c r="LXX269" s="338"/>
      <c r="LXY269" s="335"/>
      <c r="LXZ269" s="327"/>
      <c r="LYA269" s="337"/>
      <c r="LYB269" s="338"/>
      <c r="LYC269" s="335"/>
      <c r="LYD269" s="327"/>
      <c r="LYE269" s="337"/>
      <c r="LYF269" s="338"/>
      <c r="LYG269" s="335"/>
      <c r="LYH269" s="327"/>
      <c r="LYI269" s="337"/>
      <c r="LYJ269" s="338"/>
      <c r="LYK269" s="335"/>
      <c r="LYL269" s="327"/>
      <c r="LYM269" s="337"/>
      <c r="LYN269" s="338"/>
      <c r="LYO269" s="335"/>
      <c r="LYP269" s="327"/>
      <c r="LYQ269" s="337"/>
      <c r="LYR269" s="338"/>
      <c r="LYS269" s="335"/>
      <c r="LYT269" s="327"/>
      <c r="LYU269" s="337"/>
      <c r="LYV269" s="338"/>
      <c r="LYW269" s="335"/>
      <c r="LYX269" s="327"/>
      <c r="LYY269" s="337"/>
      <c r="LYZ269" s="338"/>
      <c r="LZA269" s="335"/>
      <c r="LZB269" s="327"/>
      <c r="LZC269" s="337"/>
      <c r="LZD269" s="338"/>
      <c r="LZE269" s="335"/>
      <c r="LZF269" s="327"/>
      <c r="LZG269" s="337"/>
      <c r="LZH269" s="338"/>
      <c r="LZI269" s="335"/>
      <c r="LZJ269" s="327"/>
      <c r="LZK269" s="337"/>
      <c r="LZL269" s="338"/>
      <c r="LZM269" s="335"/>
      <c r="LZN269" s="327"/>
      <c r="LZO269" s="337"/>
      <c r="LZP269" s="338"/>
      <c r="LZQ269" s="335"/>
      <c r="LZR269" s="327"/>
      <c r="LZS269" s="337"/>
      <c r="LZT269" s="338"/>
      <c r="LZU269" s="335"/>
      <c r="LZV269" s="327"/>
      <c r="LZW269" s="337"/>
      <c r="LZX269" s="338"/>
      <c r="LZY269" s="335"/>
      <c r="LZZ269" s="327"/>
      <c r="MAA269" s="337"/>
      <c r="MAB269" s="338"/>
      <c r="MAC269" s="335"/>
      <c r="MAD269" s="327"/>
      <c r="MAE269" s="337"/>
      <c r="MAF269" s="338"/>
      <c r="MAG269" s="335"/>
      <c r="MAH269" s="327"/>
      <c r="MAI269" s="337"/>
      <c r="MAJ269" s="338"/>
      <c r="MAK269" s="335"/>
      <c r="MAL269" s="327"/>
      <c r="MAM269" s="337"/>
      <c r="MAN269" s="338"/>
      <c r="MAO269" s="335"/>
      <c r="MAP269" s="327"/>
      <c r="MAQ269" s="337"/>
      <c r="MAR269" s="338"/>
      <c r="MAS269" s="335"/>
      <c r="MAT269" s="327"/>
      <c r="MAU269" s="337"/>
      <c r="MAV269" s="338"/>
      <c r="MAW269" s="335"/>
      <c r="MAX269" s="327"/>
      <c r="MAY269" s="337"/>
      <c r="MAZ269" s="338"/>
      <c r="MBA269" s="335"/>
      <c r="MBB269" s="327"/>
      <c r="MBC269" s="337"/>
      <c r="MBD269" s="338"/>
      <c r="MBE269" s="335"/>
      <c r="MBF269" s="327"/>
      <c r="MBG269" s="337"/>
      <c r="MBH269" s="338"/>
      <c r="MBI269" s="335"/>
      <c r="MBJ269" s="327"/>
      <c r="MBK269" s="337"/>
      <c r="MBL269" s="338"/>
      <c r="MBM269" s="335"/>
      <c r="MBN269" s="327"/>
      <c r="MBO269" s="337"/>
      <c r="MBP269" s="338"/>
      <c r="MBQ269" s="335"/>
      <c r="MBR269" s="327"/>
      <c r="MBS269" s="337"/>
      <c r="MBT269" s="338"/>
      <c r="MBU269" s="335"/>
      <c r="MBV269" s="327"/>
      <c r="MBW269" s="337"/>
      <c r="MBX269" s="338"/>
      <c r="MBY269" s="335"/>
      <c r="MBZ269" s="327"/>
      <c r="MCA269" s="337"/>
      <c r="MCB269" s="338"/>
      <c r="MCC269" s="335"/>
      <c r="MCD269" s="327"/>
      <c r="MCE269" s="337"/>
      <c r="MCF269" s="338"/>
      <c r="MCG269" s="335"/>
      <c r="MCH269" s="327"/>
      <c r="MCI269" s="337"/>
      <c r="MCJ269" s="338"/>
      <c r="MCK269" s="335"/>
      <c r="MCL269" s="327"/>
      <c r="MCM269" s="337"/>
      <c r="MCN269" s="338"/>
      <c r="MCO269" s="335"/>
      <c r="MCP269" s="327"/>
      <c r="MCQ269" s="337"/>
      <c r="MCR269" s="338"/>
      <c r="MCS269" s="335"/>
      <c r="MCT269" s="327"/>
      <c r="MCU269" s="337"/>
      <c r="MCV269" s="338"/>
      <c r="MCW269" s="335"/>
      <c r="MCX269" s="327"/>
      <c r="MCY269" s="337"/>
      <c r="MCZ269" s="338"/>
      <c r="MDA269" s="335"/>
      <c r="MDB269" s="327"/>
      <c r="MDC269" s="337"/>
      <c r="MDD269" s="338"/>
      <c r="MDE269" s="335"/>
      <c r="MDF269" s="327"/>
      <c r="MDG269" s="337"/>
      <c r="MDH269" s="338"/>
      <c r="MDI269" s="335"/>
      <c r="MDJ269" s="327"/>
      <c r="MDK269" s="337"/>
      <c r="MDL269" s="338"/>
      <c r="MDM269" s="335"/>
      <c r="MDN269" s="327"/>
      <c r="MDO269" s="337"/>
      <c r="MDP269" s="338"/>
      <c r="MDQ269" s="335"/>
      <c r="MDR269" s="327"/>
      <c r="MDS269" s="337"/>
      <c r="MDT269" s="338"/>
      <c r="MDU269" s="335"/>
      <c r="MDV269" s="327"/>
      <c r="MDW269" s="337"/>
      <c r="MDX269" s="338"/>
      <c r="MDY269" s="335"/>
      <c r="MDZ269" s="327"/>
      <c r="MEA269" s="337"/>
      <c r="MEB269" s="338"/>
      <c r="MEC269" s="335"/>
      <c r="MED269" s="327"/>
      <c r="MEE269" s="337"/>
      <c r="MEF269" s="338"/>
      <c r="MEG269" s="335"/>
      <c r="MEH269" s="327"/>
      <c r="MEI269" s="337"/>
      <c r="MEJ269" s="338"/>
      <c r="MEK269" s="335"/>
      <c r="MEL269" s="327"/>
      <c r="MEM269" s="337"/>
      <c r="MEN269" s="338"/>
      <c r="MEO269" s="335"/>
      <c r="MEP269" s="327"/>
      <c r="MEQ269" s="337"/>
      <c r="MER269" s="338"/>
      <c r="MES269" s="335"/>
      <c r="MET269" s="327"/>
      <c r="MEU269" s="337"/>
      <c r="MEV269" s="338"/>
      <c r="MEW269" s="335"/>
      <c r="MEX269" s="327"/>
      <c r="MEY269" s="337"/>
      <c r="MEZ269" s="338"/>
      <c r="MFA269" s="335"/>
      <c r="MFB269" s="327"/>
      <c r="MFC269" s="337"/>
      <c r="MFD269" s="338"/>
      <c r="MFE269" s="335"/>
      <c r="MFF269" s="327"/>
      <c r="MFG269" s="337"/>
      <c r="MFH269" s="338"/>
      <c r="MFI269" s="335"/>
      <c r="MFJ269" s="327"/>
      <c r="MFK269" s="337"/>
      <c r="MFL269" s="338"/>
      <c r="MFM269" s="335"/>
      <c r="MFN269" s="327"/>
      <c r="MFO269" s="337"/>
      <c r="MFP269" s="338"/>
      <c r="MFQ269" s="335"/>
      <c r="MFR269" s="327"/>
      <c r="MFS269" s="337"/>
      <c r="MFT269" s="338"/>
      <c r="MFU269" s="335"/>
      <c r="MFV269" s="327"/>
      <c r="MFW269" s="337"/>
      <c r="MFX269" s="338"/>
      <c r="MFY269" s="335"/>
      <c r="MFZ269" s="327"/>
      <c r="MGA269" s="337"/>
      <c r="MGB269" s="338"/>
      <c r="MGC269" s="335"/>
      <c r="MGD269" s="327"/>
      <c r="MGE269" s="337"/>
      <c r="MGF269" s="338"/>
      <c r="MGG269" s="335"/>
      <c r="MGH269" s="327"/>
      <c r="MGI269" s="337"/>
      <c r="MGJ269" s="338"/>
      <c r="MGK269" s="335"/>
      <c r="MGL269" s="327"/>
      <c r="MGM269" s="337"/>
      <c r="MGN269" s="338"/>
      <c r="MGO269" s="335"/>
      <c r="MGP269" s="327"/>
      <c r="MGQ269" s="337"/>
      <c r="MGR269" s="338"/>
      <c r="MGS269" s="335"/>
      <c r="MGT269" s="327"/>
      <c r="MGU269" s="337"/>
      <c r="MGV269" s="338"/>
      <c r="MGW269" s="335"/>
      <c r="MGX269" s="327"/>
      <c r="MGY269" s="337"/>
      <c r="MGZ269" s="338"/>
      <c r="MHA269" s="335"/>
      <c r="MHB269" s="327"/>
      <c r="MHC269" s="337"/>
      <c r="MHD269" s="338"/>
      <c r="MHE269" s="335"/>
      <c r="MHF269" s="327"/>
      <c r="MHG269" s="337"/>
      <c r="MHH269" s="338"/>
      <c r="MHI269" s="335"/>
      <c r="MHJ269" s="327"/>
      <c r="MHK269" s="337"/>
      <c r="MHL269" s="338"/>
      <c r="MHM269" s="335"/>
      <c r="MHN269" s="327"/>
      <c r="MHO269" s="337"/>
      <c r="MHP269" s="338"/>
      <c r="MHQ269" s="335"/>
      <c r="MHR269" s="327"/>
      <c r="MHS269" s="337"/>
      <c r="MHT269" s="338"/>
      <c r="MHU269" s="335"/>
      <c r="MHV269" s="327"/>
      <c r="MHW269" s="337"/>
      <c r="MHX269" s="338"/>
      <c r="MHY269" s="335"/>
      <c r="MHZ269" s="327"/>
      <c r="MIA269" s="337"/>
      <c r="MIB269" s="338"/>
      <c r="MIC269" s="335"/>
      <c r="MID269" s="327"/>
      <c r="MIE269" s="337"/>
      <c r="MIF269" s="338"/>
      <c r="MIG269" s="335"/>
      <c r="MIH269" s="327"/>
      <c r="MII269" s="337"/>
      <c r="MIJ269" s="338"/>
      <c r="MIK269" s="335"/>
      <c r="MIL269" s="327"/>
      <c r="MIM269" s="337"/>
      <c r="MIN269" s="338"/>
      <c r="MIO269" s="335"/>
      <c r="MIP269" s="327"/>
      <c r="MIQ269" s="337"/>
      <c r="MIR269" s="338"/>
      <c r="MIS269" s="335"/>
      <c r="MIT269" s="327"/>
      <c r="MIU269" s="337"/>
      <c r="MIV269" s="338"/>
      <c r="MIW269" s="335"/>
      <c r="MIX269" s="327"/>
      <c r="MIY269" s="337"/>
      <c r="MIZ269" s="338"/>
      <c r="MJA269" s="335"/>
      <c r="MJB269" s="327"/>
      <c r="MJC269" s="337"/>
      <c r="MJD269" s="338"/>
      <c r="MJE269" s="335"/>
      <c r="MJF269" s="327"/>
      <c r="MJG269" s="337"/>
      <c r="MJH269" s="338"/>
      <c r="MJI269" s="335"/>
      <c r="MJJ269" s="327"/>
      <c r="MJK269" s="337"/>
      <c r="MJL269" s="338"/>
      <c r="MJM269" s="335"/>
      <c r="MJN269" s="327"/>
      <c r="MJO269" s="337"/>
      <c r="MJP269" s="338"/>
      <c r="MJQ269" s="335"/>
      <c r="MJR269" s="327"/>
      <c r="MJS269" s="337"/>
      <c r="MJT269" s="338"/>
      <c r="MJU269" s="335"/>
      <c r="MJV269" s="327"/>
      <c r="MJW269" s="337"/>
      <c r="MJX269" s="338"/>
      <c r="MJY269" s="335"/>
      <c r="MJZ269" s="327"/>
      <c r="MKA269" s="337"/>
      <c r="MKB269" s="338"/>
      <c r="MKC269" s="335"/>
      <c r="MKD269" s="327"/>
      <c r="MKE269" s="337"/>
      <c r="MKF269" s="338"/>
      <c r="MKG269" s="335"/>
      <c r="MKH269" s="327"/>
      <c r="MKI269" s="337"/>
      <c r="MKJ269" s="338"/>
      <c r="MKK269" s="335"/>
      <c r="MKL269" s="327"/>
      <c r="MKM269" s="337"/>
      <c r="MKN269" s="338"/>
      <c r="MKO269" s="335"/>
      <c r="MKP269" s="327"/>
      <c r="MKQ269" s="337"/>
      <c r="MKR269" s="338"/>
      <c r="MKS269" s="335"/>
      <c r="MKT269" s="327"/>
      <c r="MKU269" s="337"/>
      <c r="MKV269" s="338"/>
      <c r="MKW269" s="335"/>
      <c r="MKX269" s="327"/>
      <c r="MKY269" s="337"/>
      <c r="MKZ269" s="338"/>
      <c r="MLA269" s="335"/>
      <c r="MLB269" s="327"/>
      <c r="MLC269" s="337"/>
      <c r="MLD269" s="338"/>
      <c r="MLE269" s="335"/>
      <c r="MLF269" s="327"/>
      <c r="MLG269" s="337"/>
      <c r="MLH269" s="338"/>
      <c r="MLI269" s="335"/>
      <c r="MLJ269" s="327"/>
      <c r="MLK269" s="337"/>
      <c r="MLL269" s="338"/>
      <c r="MLM269" s="335"/>
      <c r="MLN269" s="327"/>
      <c r="MLO269" s="337"/>
      <c r="MLP269" s="338"/>
      <c r="MLQ269" s="335"/>
      <c r="MLR269" s="327"/>
      <c r="MLS269" s="337"/>
      <c r="MLT269" s="338"/>
      <c r="MLU269" s="335"/>
      <c r="MLV269" s="327"/>
      <c r="MLW269" s="337"/>
      <c r="MLX269" s="338"/>
      <c r="MLY269" s="335"/>
      <c r="MLZ269" s="327"/>
      <c r="MMA269" s="337"/>
      <c r="MMB269" s="338"/>
      <c r="MMC269" s="335"/>
      <c r="MMD269" s="327"/>
      <c r="MME269" s="337"/>
      <c r="MMF269" s="338"/>
      <c r="MMG269" s="335"/>
      <c r="MMH269" s="327"/>
      <c r="MMI269" s="337"/>
      <c r="MMJ269" s="338"/>
      <c r="MMK269" s="335"/>
      <c r="MML269" s="327"/>
      <c r="MMM269" s="337"/>
      <c r="MMN269" s="338"/>
      <c r="MMO269" s="335"/>
      <c r="MMP269" s="327"/>
      <c r="MMQ269" s="337"/>
      <c r="MMR269" s="338"/>
      <c r="MMS269" s="335"/>
      <c r="MMT269" s="327"/>
      <c r="MMU269" s="337"/>
      <c r="MMV269" s="338"/>
      <c r="MMW269" s="335"/>
      <c r="MMX269" s="327"/>
      <c r="MMY269" s="337"/>
      <c r="MMZ269" s="338"/>
      <c r="MNA269" s="335"/>
      <c r="MNB269" s="327"/>
      <c r="MNC269" s="337"/>
      <c r="MND269" s="338"/>
      <c r="MNE269" s="335"/>
      <c r="MNF269" s="327"/>
      <c r="MNG269" s="337"/>
      <c r="MNH269" s="338"/>
      <c r="MNI269" s="335"/>
      <c r="MNJ269" s="327"/>
      <c r="MNK269" s="337"/>
      <c r="MNL269" s="338"/>
      <c r="MNM269" s="335"/>
      <c r="MNN269" s="327"/>
      <c r="MNO269" s="337"/>
      <c r="MNP269" s="338"/>
      <c r="MNQ269" s="335"/>
      <c r="MNR269" s="327"/>
      <c r="MNS269" s="337"/>
      <c r="MNT269" s="338"/>
      <c r="MNU269" s="335"/>
      <c r="MNV269" s="327"/>
      <c r="MNW269" s="337"/>
      <c r="MNX269" s="338"/>
      <c r="MNY269" s="335"/>
      <c r="MNZ269" s="327"/>
      <c r="MOA269" s="337"/>
      <c r="MOB269" s="338"/>
      <c r="MOC269" s="335"/>
      <c r="MOD269" s="327"/>
      <c r="MOE269" s="337"/>
      <c r="MOF269" s="338"/>
      <c r="MOG269" s="335"/>
      <c r="MOH269" s="327"/>
      <c r="MOI269" s="337"/>
      <c r="MOJ269" s="338"/>
      <c r="MOK269" s="335"/>
      <c r="MOL269" s="327"/>
      <c r="MOM269" s="337"/>
      <c r="MON269" s="338"/>
      <c r="MOO269" s="335"/>
      <c r="MOP269" s="327"/>
      <c r="MOQ269" s="337"/>
      <c r="MOR269" s="338"/>
      <c r="MOS269" s="335"/>
      <c r="MOT269" s="327"/>
      <c r="MOU269" s="337"/>
      <c r="MOV269" s="338"/>
      <c r="MOW269" s="335"/>
      <c r="MOX269" s="327"/>
      <c r="MOY269" s="337"/>
      <c r="MOZ269" s="338"/>
      <c r="MPA269" s="335"/>
      <c r="MPB269" s="327"/>
      <c r="MPC269" s="337"/>
      <c r="MPD269" s="338"/>
      <c r="MPE269" s="335"/>
      <c r="MPF269" s="327"/>
      <c r="MPG269" s="337"/>
      <c r="MPH269" s="338"/>
      <c r="MPI269" s="335"/>
      <c r="MPJ269" s="327"/>
      <c r="MPK269" s="337"/>
      <c r="MPL269" s="338"/>
      <c r="MPM269" s="335"/>
      <c r="MPN269" s="327"/>
      <c r="MPO269" s="337"/>
      <c r="MPP269" s="338"/>
      <c r="MPQ269" s="335"/>
      <c r="MPR269" s="327"/>
      <c r="MPS269" s="337"/>
      <c r="MPT269" s="338"/>
      <c r="MPU269" s="335"/>
      <c r="MPV269" s="327"/>
      <c r="MPW269" s="337"/>
      <c r="MPX269" s="338"/>
      <c r="MPY269" s="335"/>
      <c r="MPZ269" s="327"/>
      <c r="MQA269" s="337"/>
      <c r="MQB269" s="338"/>
      <c r="MQC269" s="335"/>
      <c r="MQD269" s="327"/>
      <c r="MQE269" s="337"/>
      <c r="MQF269" s="338"/>
      <c r="MQG269" s="335"/>
      <c r="MQH269" s="327"/>
      <c r="MQI269" s="337"/>
      <c r="MQJ269" s="338"/>
      <c r="MQK269" s="335"/>
      <c r="MQL269" s="327"/>
      <c r="MQM269" s="337"/>
      <c r="MQN269" s="338"/>
      <c r="MQO269" s="335"/>
      <c r="MQP269" s="327"/>
      <c r="MQQ269" s="337"/>
      <c r="MQR269" s="338"/>
      <c r="MQS269" s="335"/>
      <c r="MQT269" s="327"/>
      <c r="MQU269" s="337"/>
      <c r="MQV269" s="338"/>
      <c r="MQW269" s="335"/>
      <c r="MQX269" s="327"/>
      <c r="MQY269" s="337"/>
      <c r="MQZ269" s="338"/>
      <c r="MRA269" s="335"/>
      <c r="MRB269" s="327"/>
      <c r="MRC269" s="337"/>
      <c r="MRD269" s="338"/>
      <c r="MRE269" s="335"/>
      <c r="MRF269" s="327"/>
      <c r="MRG269" s="337"/>
      <c r="MRH269" s="338"/>
      <c r="MRI269" s="335"/>
      <c r="MRJ269" s="327"/>
      <c r="MRK269" s="337"/>
      <c r="MRL269" s="338"/>
      <c r="MRM269" s="335"/>
      <c r="MRN269" s="327"/>
      <c r="MRO269" s="337"/>
      <c r="MRP269" s="338"/>
      <c r="MRQ269" s="335"/>
      <c r="MRR269" s="327"/>
      <c r="MRS269" s="337"/>
      <c r="MRT269" s="338"/>
      <c r="MRU269" s="335"/>
      <c r="MRV269" s="327"/>
      <c r="MRW269" s="337"/>
      <c r="MRX269" s="338"/>
      <c r="MRY269" s="335"/>
      <c r="MRZ269" s="327"/>
      <c r="MSA269" s="337"/>
      <c r="MSB269" s="338"/>
      <c r="MSC269" s="335"/>
      <c r="MSD269" s="327"/>
      <c r="MSE269" s="337"/>
      <c r="MSF269" s="338"/>
      <c r="MSG269" s="335"/>
      <c r="MSH269" s="327"/>
      <c r="MSI269" s="337"/>
      <c r="MSJ269" s="338"/>
      <c r="MSK269" s="335"/>
      <c r="MSL269" s="327"/>
      <c r="MSM269" s="337"/>
      <c r="MSN269" s="338"/>
      <c r="MSO269" s="335"/>
      <c r="MSP269" s="327"/>
      <c r="MSQ269" s="337"/>
      <c r="MSR269" s="338"/>
      <c r="MSS269" s="335"/>
      <c r="MST269" s="327"/>
      <c r="MSU269" s="337"/>
      <c r="MSV269" s="338"/>
      <c r="MSW269" s="335"/>
      <c r="MSX269" s="327"/>
      <c r="MSY269" s="337"/>
      <c r="MSZ269" s="338"/>
      <c r="MTA269" s="335"/>
      <c r="MTB269" s="327"/>
      <c r="MTC269" s="337"/>
      <c r="MTD269" s="338"/>
      <c r="MTE269" s="335"/>
      <c r="MTF269" s="327"/>
      <c r="MTG269" s="337"/>
      <c r="MTH269" s="338"/>
      <c r="MTI269" s="335"/>
      <c r="MTJ269" s="327"/>
      <c r="MTK269" s="337"/>
      <c r="MTL269" s="338"/>
      <c r="MTM269" s="335"/>
      <c r="MTN269" s="327"/>
      <c r="MTO269" s="337"/>
      <c r="MTP269" s="338"/>
      <c r="MTQ269" s="335"/>
      <c r="MTR269" s="327"/>
      <c r="MTS269" s="337"/>
      <c r="MTT269" s="338"/>
      <c r="MTU269" s="335"/>
      <c r="MTV269" s="327"/>
      <c r="MTW269" s="337"/>
      <c r="MTX269" s="338"/>
      <c r="MTY269" s="335"/>
      <c r="MTZ269" s="327"/>
      <c r="MUA269" s="337"/>
      <c r="MUB269" s="338"/>
      <c r="MUC269" s="335"/>
      <c r="MUD269" s="327"/>
      <c r="MUE269" s="337"/>
      <c r="MUF269" s="338"/>
      <c r="MUG269" s="335"/>
      <c r="MUH269" s="327"/>
      <c r="MUI269" s="337"/>
      <c r="MUJ269" s="338"/>
      <c r="MUK269" s="335"/>
      <c r="MUL269" s="327"/>
      <c r="MUM269" s="337"/>
      <c r="MUN269" s="338"/>
      <c r="MUO269" s="335"/>
      <c r="MUP269" s="327"/>
      <c r="MUQ269" s="337"/>
      <c r="MUR269" s="338"/>
      <c r="MUS269" s="335"/>
      <c r="MUT269" s="327"/>
      <c r="MUU269" s="337"/>
      <c r="MUV269" s="338"/>
      <c r="MUW269" s="335"/>
      <c r="MUX269" s="327"/>
      <c r="MUY269" s="337"/>
      <c r="MUZ269" s="338"/>
      <c r="MVA269" s="335"/>
      <c r="MVB269" s="327"/>
      <c r="MVC269" s="337"/>
      <c r="MVD269" s="338"/>
      <c r="MVE269" s="335"/>
      <c r="MVF269" s="327"/>
      <c r="MVG269" s="337"/>
      <c r="MVH269" s="338"/>
      <c r="MVI269" s="335"/>
      <c r="MVJ269" s="327"/>
      <c r="MVK269" s="337"/>
      <c r="MVL269" s="338"/>
      <c r="MVM269" s="335"/>
      <c r="MVN269" s="327"/>
      <c r="MVO269" s="337"/>
      <c r="MVP269" s="338"/>
      <c r="MVQ269" s="335"/>
      <c r="MVR269" s="327"/>
      <c r="MVS269" s="337"/>
      <c r="MVT269" s="338"/>
      <c r="MVU269" s="335"/>
      <c r="MVV269" s="327"/>
      <c r="MVW269" s="337"/>
      <c r="MVX269" s="338"/>
      <c r="MVY269" s="335"/>
      <c r="MVZ269" s="327"/>
      <c r="MWA269" s="337"/>
      <c r="MWB269" s="338"/>
      <c r="MWC269" s="335"/>
      <c r="MWD269" s="327"/>
      <c r="MWE269" s="337"/>
      <c r="MWF269" s="338"/>
      <c r="MWG269" s="335"/>
      <c r="MWH269" s="327"/>
      <c r="MWI269" s="337"/>
      <c r="MWJ269" s="338"/>
      <c r="MWK269" s="335"/>
      <c r="MWL269" s="327"/>
      <c r="MWM269" s="337"/>
      <c r="MWN269" s="338"/>
      <c r="MWO269" s="335"/>
      <c r="MWP269" s="327"/>
      <c r="MWQ269" s="337"/>
      <c r="MWR269" s="338"/>
      <c r="MWS269" s="335"/>
      <c r="MWT269" s="327"/>
      <c r="MWU269" s="337"/>
      <c r="MWV269" s="338"/>
      <c r="MWW269" s="335"/>
      <c r="MWX269" s="327"/>
      <c r="MWY269" s="337"/>
      <c r="MWZ269" s="338"/>
      <c r="MXA269" s="335"/>
      <c r="MXB269" s="327"/>
      <c r="MXC269" s="337"/>
      <c r="MXD269" s="338"/>
      <c r="MXE269" s="335"/>
      <c r="MXF269" s="327"/>
      <c r="MXG269" s="337"/>
      <c r="MXH269" s="338"/>
      <c r="MXI269" s="335"/>
      <c r="MXJ269" s="327"/>
      <c r="MXK269" s="337"/>
      <c r="MXL269" s="338"/>
      <c r="MXM269" s="335"/>
      <c r="MXN269" s="327"/>
      <c r="MXO269" s="337"/>
      <c r="MXP269" s="338"/>
      <c r="MXQ269" s="335"/>
      <c r="MXR269" s="327"/>
      <c r="MXS269" s="337"/>
      <c r="MXT269" s="338"/>
      <c r="MXU269" s="335"/>
      <c r="MXV269" s="327"/>
      <c r="MXW269" s="337"/>
      <c r="MXX269" s="338"/>
      <c r="MXY269" s="335"/>
      <c r="MXZ269" s="327"/>
      <c r="MYA269" s="337"/>
      <c r="MYB269" s="338"/>
      <c r="MYC269" s="335"/>
      <c r="MYD269" s="327"/>
      <c r="MYE269" s="337"/>
      <c r="MYF269" s="338"/>
      <c r="MYG269" s="335"/>
      <c r="MYH269" s="327"/>
      <c r="MYI269" s="337"/>
      <c r="MYJ269" s="338"/>
      <c r="MYK269" s="335"/>
      <c r="MYL269" s="327"/>
      <c r="MYM269" s="337"/>
      <c r="MYN269" s="338"/>
      <c r="MYO269" s="335"/>
      <c r="MYP269" s="327"/>
      <c r="MYQ269" s="337"/>
      <c r="MYR269" s="338"/>
      <c r="MYS269" s="335"/>
      <c r="MYT269" s="327"/>
      <c r="MYU269" s="337"/>
      <c r="MYV269" s="338"/>
      <c r="MYW269" s="335"/>
      <c r="MYX269" s="327"/>
      <c r="MYY269" s="337"/>
      <c r="MYZ269" s="338"/>
      <c r="MZA269" s="335"/>
      <c r="MZB269" s="327"/>
      <c r="MZC269" s="337"/>
      <c r="MZD269" s="338"/>
      <c r="MZE269" s="335"/>
      <c r="MZF269" s="327"/>
      <c r="MZG269" s="337"/>
      <c r="MZH269" s="338"/>
      <c r="MZI269" s="335"/>
      <c r="MZJ269" s="327"/>
      <c r="MZK269" s="337"/>
      <c r="MZL269" s="338"/>
      <c r="MZM269" s="335"/>
      <c r="MZN269" s="327"/>
      <c r="MZO269" s="337"/>
      <c r="MZP269" s="338"/>
      <c r="MZQ269" s="335"/>
      <c r="MZR269" s="327"/>
      <c r="MZS269" s="337"/>
      <c r="MZT269" s="338"/>
      <c r="MZU269" s="335"/>
      <c r="MZV269" s="327"/>
      <c r="MZW269" s="337"/>
      <c r="MZX269" s="338"/>
      <c r="MZY269" s="335"/>
      <c r="MZZ269" s="327"/>
      <c r="NAA269" s="337"/>
      <c r="NAB269" s="338"/>
      <c r="NAC269" s="335"/>
      <c r="NAD269" s="327"/>
      <c r="NAE269" s="337"/>
      <c r="NAF269" s="338"/>
      <c r="NAG269" s="335"/>
      <c r="NAH269" s="327"/>
      <c r="NAI269" s="337"/>
      <c r="NAJ269" s="338"/>
      <c r="NAK269" s="335"/>
      <c r="NAL269" s="327"/>
      <c r="NAM269" s="337"/>
      <c r="NAN269" s="338"/>
      <c r="NAO269" s="335"/>
      <c r="NAP269" s="327"/>
      <c r="NAQ269" s="337"/>
      <c r="NAR269" s="338"/>
      <c r="NAS269" s="335"/>
      <c r="NAT269" s="327"/>
      <c r="NAU269" s="337"/>
      <c r="NAV269" s="338"/>
      <c r="NAW269" s="335"/>
      <c r="NAX269" s="327"/>
      <c r="NAY269" s="337"/>
      <c r="NAZ269" s="338"/>
      <c r="NBA269" s="335"/>
      <c r="NBB269" s="327"/>
      <c r="NBC269" s="337"/>
      <c r="NBD269" s="338"/>
      <c r="NBE269" s="335"/>
      <c r="NBF269" s="327"/>
      <c r="NBG269" s="337"/>
      <c r="NBH269" s="338"/>
      <c r="NBI269" s="335"/>
      <c r="NBJ269" s="327"/>
      <c r="NBK269" s="337"/>
      <c r="NBL269" s="338"/>
      <c r="NBM269" s="335"/>
      <c r="NBN269" s="327"/>
      <c r="NBO269" s="337"/>
      <c r="NBP269" s="338"/>
      <c r="NBQ269" s="335"/>
      <c r="NBR269" s="327"/>
      <c r="NBS269" s="337"/>
      <c r="NBT269" s="338"/>
      <c r="NBU269" s="335"/>
      <c r="NBV269" s="327"/>
      <c r="NBW269" s="337"/>
      <c r="NBX269" s="338"/>
      <c r="NBY269" s="335"/>
      <c r="NBZ269" s="327"/>
      <c r="NCA269" s="337"/>
      <c r="NCB269" s="338"/>
      <c r="NCC269" s="335"/>
      <c r="NCD269" s="327"/>
      <c r="NCE269" s="337"/>
      <c r="NCF269" s="338"/>
      <c r="NCG269" s="335"/>
      <c r="NCH269" s="327"/>
      <c r="NCI269" s="337"/>
      <c r="NCJ269" s="338"/>
      <c r="NCK269" s="335"/>
      <c r="NCL269" s="327"/>
      <c r="NCM269" s="337"/>
      <c r="NCN269" s="338"/>
      <c r="NCO269" s="335"/>
      <c r="NCP269" s="327"/>
      <c r="NCQ269" s="337"/>
      <c r="NCR269" s="338"/>
      <c r="NCS269" s="335"/>
      <c r="NCT269" s="327"/>
      <c r="NCU269" s="337"/>
      <c r="NCV269" s="338"/>
      <c r="NCW269" s="335"/>
      <c r="NCX269" s="327"/>
      <c r="NCY269" s="337"/>
      <c r="NCZ269" s="338"/>
      <c r="NDA269" s="335"/>
      <c r="NDB269" s="327"/>
      <c r="NDC269" s="337"/>
      <c r="NDD269" s="338"/>
      <c r="NDE269" s="335"/>
      <c r="NDF269" s="327"/>
      <c r="NDG269" s="337"/>
      <c r="NDH269" s="338"/>
      <c r="NDI269" s="335"/>
      <c r="NDJ269" s="327"/>
      <c r="NDK269" s="337"/>
      <c r="NDL269" s="338"/>
      <c r="NDM269" s="335"/>
      <c r="NDN269" s="327"/>
      <c r="NDO269" s="337"/>
      <c r="NDP269" s="338"/>
      <c r="NDQ269" s="335"/>
      <c r="NDR269" s="327"/>
      <c r="NDS269" s="337"/>
      <c r="NDT269" s="338"/>
      <c r="NDU269" s="335"/>
      <c r="NDV269" s="327"/>
      <c r="NDW269" s="337"/>
      <c r="NDX269" s="338"/>
      <c r="NDY269" s="335"/>
      <c r="NDZ269" s="327"/>
      <c r="NEA269" s="337"/>
      <c r="NEB269" s="338"/>
      <c r="NEC269" s="335"/>
      <c r="NED269" s="327"/>
      <c r="NEE269" s="337"/>
      <c r="NEF269" s="338"/>
      <c r="NEG269" s="335"/>
      <c r="NEH269" s="327"/>
      <c r="NEI269" s="337"/>
      <c r="NEJ269" s="338"/>
      <c r="NEK269" s="335"/>
      <c r="NEL269" s="327"/>
      <c r="NEM269" s="337"/>
      <c r="NEN269" s="338"/>
      <c r="NEO269" s="335"/>
      <c r="NEP269" s="327"/>
      <c r="NEQ269" s="337"/>
      <c r="NER269" s="338"/>
      <c r="NES269" s="335"/>
      <c r="NET269" s="327"/>
      <c r="NEU269" s="337"/>
      <c r="NEV269" s="338"/>
      <c r="NEW269" s="335"/>
      <c r="NEX269" s="327"/>
      <c r="NEY269" s="337"/>
      <c r="NEZ269" s="338"/>
      <c r="NFA269" s="335"/>
      <c r="NFB269" s="327"/>
      <c r="NFC269" s="337"/>
      <c r="NFD269" s="338"/>
      <c r="NFE269" s="335"/>
      <c r="NFF269" s="327"/>
      <c r="NFG269" s="337"/>
      <c r="NFH269" s="338"/>
      <c r="NFI269" s="335"/>
      <c r="NFJ269" s="327"/>
      <c r="NFK269" s="337"/>
      <c r="NFL269" s="338"/>
      <c r="NFM269" s="335"/>
      <c r="NFN269" s="327"/>
      <c r="NFO269" s="337"/>
      <c r="NFP269" s="338"/>
      <c r="NFQ269" s="335"/>
      <c r="NFR269" s="327"/>
      <c r="NFS269" s="337"/>
      <c r="NFT269" s="338"/>
      <c r="NFU269" s="335"/>
      <c r="NFV269" s="327"/>
      <c r="NFW269" s="337"/>
      <c r="NFX269" s="338"/>
      <c r="NFY269" s="335"/>
      <c r="NFZ269" s="327"/>
      <c r="NGA269" s="337"/>
      <c r="NGB269" s="338"/>
      <c r="NGC269" s="335"/>
      <c r="NGD269" s="327"/>
      <c r="NGE269" s="337"/>
      <c r="NGF269" s="338"/>
      <c r="NGG269" s="335"/>
      <c r="NGH269" s="327"/>
      <c r="NGI269" s="337"/>
      <c r="NGJ269" s="338"/>
      <c r="NGK269" s="335"/>
      <c r="NGL269" s="327"/>
      <c r="NGM269" s="337"/>
      <c r="NGN269" s="338"/>
      <c r="NGO269" s="335"/>
      <c r="NGP269" s="327"/>
      <c r="NGQ269" s="337"/>
      <c r="NGR269" s="338"/>
      <c r="NGS269" s="335"/>
      <c r="NGT269" s="327"/>
      <c r="NGU269" s="337"/>
      <c r="NGV269" s="338"/>
      <c r="NGW269" s="335"/>
      <c r="NGX269" s="327"/>
      <c r="NGY269" s="337"/>
      <c r="NGZ269" s="338"/>
      <c r="NHA269" s="335"/>
      <c r="NHB269" s="327"/>
      <c r="NHC269" s="337"/>
      <c r="NHD269" s="338"/>
      <c r="NHE269" s="335"/>
      <c r="NHF269" s="327"/>
      <c r="NHG269" s="337"/>
      <c r="NHH269" s="338"/>
      <c r="NHI269" s="335"/>
      <c r="NHJ269" s="327"/>
      <c r="NHK269" s="337"/>
      <c r="NHL269" s="338"/>
      <c r="NHM269" s="335"/>
      <c r="NHN269" s="327"/>
      <c r="NHO269" s="337"/>
      <c r="NHP269" s="338"/>
      <c r="NHQ269" s="335"/>
      <c r="NHR269" s="327"/>
      <c r="NHS269" s="337"/>
      <c r="NHT269" s="338"/>
      <c r="NHU269" s="335"/>
      <c r="NHV269" s="327"/>
      <c r="NHW269" s="337"/>
      <c r="NHX269" s="338"/>
      <c r="NHY269" s="335"/>
      <c r="NHZ269" s="327"/>
      <c r="NIA269" s="337"/>
      <c r="NIB269" s="338"/>
      <c r="NIC269" s="335"/>
      <c r="NID269" s="327"/>
      <c r="NIE269" s="337"/>
      <c r="NIF269" s="338"/>
      <c r="NIG269" s="335"/>
      <c r="NIH269" s="327"/>
      <c r="NII269" s="337"/>
      <c r="NIJ269" s="338"/>
      <c r="NIK269" s="335"/>
      <c r="NIL269" s="327"/>
      <c r="NIM269" s="337"/>
      <c r="NIN269" s="338"/>
      <c r="NIO269" s="335"/>
      <c r="NIP269" s="327"/>
      <c r="NIQ269" s="337"/>
      <c r="NIR269" s="338"/>
      <c r="NIS269" s="335"/>
      <c r="NIT269" s="327"/>
      <c r="NIU269" s="337"/>
      <c r="NIV269" s="338"/>
      <c r="NIW269" s="335"/>
      <c r="NIX269" s="327"/>
      <c r="NIY269" s="337"/>
      <c r="NIZ269" s="338"/>
      <c r="NJA269" s="335"/>
      <c r="NJB269" s="327"/>
      <c r="NJC269" s="337"/>
      <c r="NJD269" s="338"/>
      <c r="NJE269" s="335"/>
      <c r="NJF269" s="327"/>
      <c r="NJG269" s="337"/>
      <c r="NJH269" s="338"/>
      <c r="NJI269" s="335"/>
      <c r="NJJ269" s="327"/>
      <c r="NJK269" s="337"/>
      <c r="NJL269" s="338"/>
      <c r="NJM269" s="335"/>
      <c r="NJN269" s="327"/>
      <c r="NJO269" s="337"/>
      <c r="NJP269" s="338"/>
      <c r="NJQ269" s="335"/>
      <c r="NJR269" s="327"/>
      <c r="NJS269" s="337"/>
      <c r="NJT269" s="338"/>
      <c r="NJU269" s="335"/>
      <c r="NJV269" s="327"/>
      <c r="NJW269" s="337"/>
      <c r="NJX269" s="338"/>
      <c r="NJY269" s="335"/>
      <c r="NJZ269" s="327"/>
      <c r="NKA269" s="337"/>
      <c r="NKB269" s="338"/>
      <c r="NKC269" s="335"/>
      <c r="NKD269" s="327"/>
      <c r="NKE269" s="337"/>
      <c r="NKF269" s="338"/>
      <c r="NKG269" s="335"/>
      <c r="NKH269" s="327"/>
      <c r="NKI269" s="337"/>
      <c r="NKJ269" s="338"/>
      <c r="NKK269" s="335"/>
      <c r="NKL269" s="327"/>
      <c r="NKM269" s="337"/>
      <c r="NKN269" s="338"/>
      <c r="NKO269" s="335"/>
      <c r="NKP269" s="327"/>
      <c r="NKQ269" s="337"/>
      <c r="NKR269" s="338"/>
      <c r="NKS269" s="335"/>
      <c r="NKT269" s="327"/>
      <c r="NKU269" s="337"/>
      <c r="NKV269" s="338"/>
      <c r="NKW269" s="335"/>
      <c r="NKX269" s="327"/>
      <c r="NKY269" s="337"/>
      <c r="NKZ269" s="338"/>
      <c r="NLA269" s="335"/>
      <c r="NLB269" s="327"/>
      <c r="NLC269" s="337"/>
      <c r="NLD269" s="338"/>
      <c r="NLE269" s="335"/>
      <c r="NLF269" s="327"/>
      <c r="NLG269" s="337"/>
      <c r="NLH269" s="338"/>
      <c r="NLI269" s="335"/>
      <c r="NLJ269" s="327"/>
      <c r="NLK269" s="337"/>
      <c r="NLL269" s="338"/>
      <c r="NLM269" s="335"/>
      <c r="NLN269" s="327"/>
      <c r="NLO269" s="337"/>
      <c r="NLP269" s="338"/>
      <c r="NLQ269" s="335"/>
      <c r="NLR269" s="327"/>
      <c r="NLS269" s="337"/>
      <c r="NLT269" s="338"/>
      <c r="NLU269" s="335"/>
      <c r="NLV269" s="327"/>
      <c r="NLW269" s="337"/>
      <c r="NLX269" s="338"/>
      <c r="NLY269" s="335"/>
      <c r="NLZ269" s="327"/>
      <c r="NMA269" s="337"/>
      <c r="NMB269" s="338"/>
      <c r="NMC269" s="335"/>
      <c r="NMD269" s="327"/>
      <c r="NME269" s="337"/>
      <c r="NMF269" s="338"/>
      <c r="NMG269" s="335"/>
      <c r="NMH269" s="327"/>
      <c r="NMI269" s="337"/>
      <c r="NMJ269" s="338"/>
      <c r="NMK269" s="335"/>
      <c r="NML269" s="327"/>
      <c r="NMM269" s="337"/>
      <c r="NMN269" s="338"/>
      <c r="NMO269" s="335"/>
      <c r="NMP269" s="327"/>
      <c r="NMQ269" s="337"/>
      <c r="NMR269" s="338"/>
      <c r="NMS269" s="335"/>
      <c r="NMT269" s="327"/>
      <c r="NMU269" s="337"/>
      <c r="NMV269" s="338"/>
      <c r="NMW269" s="335"/>
      <c r="NMX269" s="327"/>
      <c r="NMY269" s="337"/>
      <c r="NMZ269" s="338"/>
      <c r="NNA269" s="335"/>
      <c r="NNB269" s="327"/>
      <c r="NNC269" s="337"/>
      <c r="NND269" s="338"/>
      <c r="NNE269" s="335"/>
      <c r="NNF269" s="327"/>
      <c r="NNG269" s="337"/>
      <c r="NNH269" s="338"/>
      <c r="NNI269" s="335"/>
      <c r="NNJ269" s="327"/>
      <c r="NNK269" s="337"/>
      <c r="NNL269" s="338"/>
      <c r="NNM269" s="335"/>
      <c r="NNN269" s="327"/>
      <c r="NNO269" s="337"/>
      <c r="NNP269" s="338"/>
      <c r="NNQ269" s="335"/>
      <c r="NNR269" s="327"/>
      <c r="NNS269" s="337"/>
      <c r="NNT269" s="338"/>
      <c r="NNU269" s="335"/>
      <c r="NNV269" s="327"/>
      <c r="NNW269" s="337"/>
      <c r="NNX269" s="338"/>
      <c r="NNY269" s="335"/>
      <c r="NNZ269" s="327"/>
      <c r="NOA269" s="337"/>
      <c r="NOB269" s="338"/>
      <c r="NOC269" s="335"/>
      <c r="NOD269" s="327"/>
      <c r="NOE269" s="337"/>
      <c r="NOF269" s="338"/>
      <c r="NOG269" s="335"/>
      <c r="NOH269" s="327"/>
      <c r="NOI269" s="337"/>
      <c r="NOJ269" s="338"/>
      <c r="NOK269" s="335"/>
      <c r="NOL269" s="327"/>
      <c r="NOM269" s="337"/>
      <c r="NON269" s="338"/>
      <c r="NOO269" s="335"/>
      <c r="NOP269" s="327"/>
      <c r="NOQ269" s="337"/>
      <c r="NOR269" s="338"/>
      <c r="NOS269" s="335"/>
      <c r="NOT269" s="327"/>
      <c r="NOU269" s="337"/>
      <c r="NOV269" s="338"/>
      <c r="NOW269" s="335"/>
      <c r="NOX269" s="327"/>
      <c r="NOY269" s="337"/>
      <c r="NOZ269" s="338"/>
      <c r="NPA269" s="335"/>
      <c r="NPB269" s="327"/>
      <c r="NPC269" s="337"/>
      <c r="NPD269" s="338"/>
      <c r="NPE269" s="335"/>
      <c r="NPF269" s="327"/>
      <c r="NPG269" s="337"/>
      <c r="NPH269" s="338"/>
      <c r="NPI269" s="335"/>
      <c r="NPJ269" s="327"/>
      <c r="NPK269" s="337"/>
      <c r="NPL269" s="338"/>
      <c r="NPM269" s="335"/>
      <c r="NPN269" s="327"/>
      <c r="NPO269" s="337"/>
      <c r="NPP269" s="338"/>
      <c r="NPQ269" s="335"/>
      <c r="NPR269" s="327"/>
      <c r="NPS269" s="337"/>
      <c r="NPT269" s="338"/>
      <c r="NPU269" s="335"/>
      <c r="NPV269" s="327"/>
      <c r="NPW269" s="337"/>
      <c r="NPX269" s="338"/>
      <c r="NPY269" s="335"/>
      <c r="NPZ269" s="327"/>
      <c r="NQA269" s="337"/>
      <c r="NQB269" s="338"/>
      <c r="NQC269" s="335"/>
      <c r="NQD269" s="327"/>
      <c r="NQE269" s="337"/>
      <c r="NQF269" s="338"/>
      <c r="NQG269" s="335"/>
      <c r="NQH269" s="327"/>
      <c r="NQI269" s="337"/>
      <c r="NQJ269" s="338"/>
      <c r="NQK269" s="335"/>
      <c r="NQL269" s="327"/>
      <c r="NQM269" s="337"/>
      <c r="NQN269" s="338"/>
      <c r="NQO269" s="335"/>
      <c r="NQP269" s="327"/>
      <c r="NQQ269" s="337"/>
      <c r="NQR269" s="338"/>
      <c r="NQS269" s="335"/>
      <c r="NQT269" s="327"/>
      <c r="NQU269" s="337"/>
      <c r="NQV269" s="338"/>
      <c r="NQW269" s="335"/>
      <c r="NQX269" s="327"/>
      <c r="NQY269" s="337"/>
      <c r="NQZ269" s="338"/>
      <c r="NRA269" s="335"/>
      <c r="NRB269" s="327"/>
      <c r="NRC269" s="337"/>
      <c r="NRD269" s="338"/>
      <c r="NRE269" s="335"/>
      <c r="NRF269" s="327"/>
      <c r="NRG269" s="337"/>
      <c r="NRH269" s="338"/>
      <c r="NRI269" s="335"/>
      <c r="NRJ269" s="327"/>
      <c r="NRK269" s="337"/>
      <c r="NRL269" s="338"/>
      <c r="NRM269" s="335"/>
      <c r="NRN269" s="327"/>
      <c r="NRO269" s="337"/>
      <c r="NRP269" s="338"/>
      <c r="NRQ269" s="335"/>
      <c r="NRR269" s="327"/>
      <c r="NRS269" s="337"/>
      <c r="NRT269" s="338"/>
      <c r="NRU269" s="335"/>
      <c r="NRV269" s="327"/>
      <c r="NRW269" s="337"/>
      <c r="NRX269" s="338"/>
      <c r="NRY269" s="335"/>
      <c r="NRZ269" s="327"/>
      <c r="NSA269" s="337"/>
      <c r="NSB269" s="338"/>
      <c r="NSC269" s="335"/>
      <c r="NSD269" s="327"/>
      <c r="NSE269" s="337"/>
      <c r="NSF269" s="338"/>
      <c r="NSG269" s="335"/>
      <c r="NSH269" s="327"/>
      <c r="NSI269" s="337"/>
      <c r="NSJ269" s="338"/>
      <c r="NSK269" s="335"/>
      <c r="NSL269" s="327"/>
      <c r="NSM269" s="337"/>
      <c r="NSN269" s="338"/>
      <c r="NSO269" s="335"/>
      <c r="NSP269" s="327"/>
      <c r="NSQ269" s="337"/>
      <c r="NSR269" s="338"/>
      <c r="NSS269" s="335"/>
      <c r="NST269" s="327"/>
      <c r="NSU269" s="337"/>
      <c r="NSV269" s="338"/>
      <c r="NSW269" s="335"/>
      <c r="NSX269" s="327"/>
      <c r="NSY269" s="337"/>
      <c r="NSZ269" s="338"/>
      <c r="NTA269" s="335"/>
      <c r="NTB269" s="327"/>
      <c r="NTC269" s="337"/>
      <c r="NTD269" s="338"/>
      <c r="NTE269" s="335"/>
      <c r="NTF269" s="327"/>
      <c r="NTG269" s="337"/>
      <c r="NTH269" s="338"/>
      <c r="NTI269" s="335"/>
      <c r="NTJ269" s="327"/>
      <c r="NTK269" s="337"/>
      <c r="NTL269" s="338"/>
      <c r="NTM269" s="335"/>
      <c r="NTN269" s="327"/>
      <c r="NTO269" s="337"/>
      <c r="NTP269" s="338"/>
      <c r="NTQ269" s="335"/>
      <c r="NTR269" s="327"/>
      <c r="NTS269" s="337"/>
      <c r="NTT269" s="338"/>
      <c r="NTU269" s="335"/>
      <c r="NTV269" s="327"/>
      <c r="NTW269" s="337"/>
      <c r="NTX269" s="338"/>
      <c r="NTY269" s="335"/>
      <c r="NTZ269" s="327"/>
      <c r="NUA269" s="337"/>
      <c r="NUB269" s="338"/>
      <c r="NUC269" s="335"/>
      <c r="NUD269" s="327"/>
      <c r="NUE269" s="337"/>
      <c r="NUF269" s="338"/>
      <c r="NUG269" s="335"/>
      <c r="NUH269" s="327"/>
      <c r="NUI269" s="337"/>
      <c r="NUJ269" s="338"/>
      <c r="NUK269" s="335"/>
      <c r="NUL269" s="327"/>
      <c r="NUM269" s="337"/>
      <c r="NUN269" s="338"/>
      <c r="NUO269" s="335"/>
      <c r="NUP269" s="327"/>
      <c r="NUQ269" s="337"/>
      <c r="NUR269" s="338"/>
      <c r="NUS269" s="335"/>
      <c r="NUT269" s="327"/>
      <c r="NUU269" s="337"/>
      <c r="NUV269" s="338"/>
      <c r="NUW269" s="335"/>
      <c r="NUX269" s="327"/>
      <c r="NUY269" s="337"/>
      <c r="NUZ269" s="338"/>
      <c r="NVA269" s="335"/>
      <c r="NVB269" s="327"/>
      <c r="NVC269" s="337"/>
      <c r="NVD269" s="338"/>
      <c r="NVE269" s="335"/>
      <c r="NVF269" s="327"/>
      <c r="NVG269" s="337"/>
      <c r="NVH269" s="338"/>
      <c r="NVI269" s="335"/>
      <c r="NVJ269" s="327"/>
      <c r="NVK269" s="337"/>
      <c r="NVL269" s="338"/>
      <c r="NVM269" s="335"/>
      <c r="NVN269" s="327"/>
      <c r="NVO269" s="337"/>
      <c r="NVP269" s="338"/>
      <c r="NVQ269" s="335"/>
      <c r="NVR269" s="327"/>
      <c r="NVS269" s="337"/>
      <c r="NVT269" s="338"/>
      <c r="NVU269" s="335"/>
      <c r="NVV269" s="327"/>
      <c r="NVW269" s="337"/>
      <c r="NVX269" s="338"/>
      <c r="NVY269" s="335"/>
      <c r="NVZ269" s="327"/>
      <c r="NWA269" s="337"/>
      <c r="NWB269" s="338"/>
      <c r="NWC269" s="335"/>
      <c r="NWD269" s="327"/>
      <c r="NWE269" s="337"/>
      <c r="NWF269" s="338"/>
      <c r="NWG269" s="335"/>
      <c r="NWH269" s="327"/>
      <c r="NWI269" s="337"/>
      <c r="NWJ269" s="338"/>
      <c r="NWK269" s="335"/>
      <c r="NWL269" s="327"/>
      <c r="NWM269" s="337"/>
      <c r="NWN269" s="338"/>
      <c r="NWO269" s="335"/>
      <c r="NWP269" s="327"/>
      <c r="NWQ269" s="337"/>
      <c r="NWR269" s="338"/>
      <c r="NWS269" s="335"/>
      <c r="NWT269" s="327"/>
      <c r="NWU269" s="337"/>
      <c r="NWV269" s="338"/>
      <c r="NWW269" s="335"/>
      <c r="NWX269" s="327"/>
      <c r="NWY269" s="337"/>
      <c r="NWZ269" s="338"/>
      <c r="NXA269" s="335"/>
      <c r="NXB269" s="327"/>
      <c r="NXC269" s="337"/>
      <c r="NXD269" s="338"/>
      <c r="NXE269" s="335"/>
      <c r="NXF269" s="327"/>
      <c r="NXG269" s="337"/>
      <c r="NXH269" s="338"/>
      <c r="NXI269" s="335"/>
      <c r="NXJ269" s="327"/>
      <c r="NXK269" s="337"/>
      <c r="NXL269" s="338"/>
      <c r="NXM269" s="335"/>
      <c r="NXN269" s="327"/>
      <c r="NXO269" s="337"/>
      <c r="NXP269" s="338"/>
      <c r="NXQ269" s="335"/>
      <c r="NXR269" s="327"/>
      <c r="NXS269" s="337"/>
      <c r="NXT269" s="338"/>
      <c r="NXU269" s="335"/>
      <c r="NXV269" s="327"/>
      <c r="NXW269" s="337"/>
      <c r="NXX269" s="338"/>
      <c r="NXY269" s="335"/>
      <c r="NXZ269" s="327"/>
      <c r="NYA269" s="337"/>
      <c r="NYB269" s="338"/>
      <c r="NYC269" s="335"/>
      <c r="NYD269" s="327"/>
      <c r="NYE269" s="337"/>
      <c r="NYF269" s="338"/>
      <c r="NYG269" s="335"/>
      <c r="NYH269" s="327"/>
      <c r="NYI269" s="337"/>
      <c r="NYJ269" s="338"/>
      <c r="NYK269" s="335"/>
      <c r="NYL269" s="327"/>
      <c r="NYM269" s="337"/>
      <c r="NYN269" s="338"/>
      <c r="NYO269" s="335"/>
      <c r="NYP269" s="327"/>
      <c r="NYQ269" s="337"/>
      <c r="NYR269" s="338"/>
      <c r="NYS269" s="335"/>
      <c r="NYT269" s="327"/>
      <c r="NYU269" s="337"/>
      <c r="NYV269" s="338"/>
      <c r="NYW269" s="335"/>
      <c r="NYX269" s="327"/>
      <c r="NYY269" s="337"/>
      <c r="NYZ269" s="338"/>
      <c r="NZA269" s="335"/>
      <c r="NZB269" s="327"/>
      <c r="NZC269" s="337"/>
      <c r="NZD269" s="338"/>
      <c r="NZE269" s="335"/>
      <c r="NZF269" s="327"/>
      <c r="NZG269" s="337"/>
      <c r="NZH269" s="338"/>
      <c r="NZI269" s="335"/>
      <c r="NZJ269" s="327"/>
      <c r="NZK269" s="337"/>
      <c r="NZL269" s="338"/>
      <c r="NZM269" s="335"/>
      <c r="NZN269" s="327"/>
      <c r="NZO269" s="337"/>
      <c r="NZP269" s="338"/>
      <c r="NZQ269" s="335"/>
      <c r="NZR269" s="327"/>
      <c r="NZS269" s="337"/>
      <c r="NZT269" s="338"/>
      <c r="NZU269" s="335"/>
      <c r="NZV269" s="327"/>
      <c r="NZW269" s="337"/>
      <c r="NZX269" s="338"/>
      <c r="NZY269" s="335"/>
      <c r="NZZ269" s="327"/>
      <c r="OAA269" s="337"/>
      <c r="OAB269" s="338"/>
      <c r="OAC269" s="335"/>
      <c r="OAD269" s="327"/>
      <c r="OAE269" s="337"/>
      <c r="OAF269" s="338"/>
      <c r="OAG269" s="335"/>
      <c r="OAH269" s="327"/>
      <c r="OAI269" s="337"/>
      <c r="OAJ269" s="338"/>
      <c r="OAK269" s="335"/>
      <c r="OAL269" s="327"/>
      <c r="OAM269" s="337"/>
      <c r="OAN269" s="338"/>
      <c r="OAO269" s="335"/>
      <c r="OAP269" s="327"/>
      <c r="OAQ269" s="337"/>
      <c r="OAR269" s="338"/>
      <c r="OAS269" s="335"/>
      <c r="OAT269" s="327"/>
      <c r="OAU269" s="337"/>
      <c r="OAV269" s="338"/>
      <c r="OAW269" s="335"/>
      <c r="OAX269" s="327"/>
      <c r="OAY269" s="337"/>
      <c r="OAZ269" s="338"/>
      <c r="OBA269" s="335"/>
      <c r="OBB269" s="327"/>
      <c r="OBC269" s="337"/>
      <c r="OBD269" s="338"/>
      <c r="OBE269" s="335"/>
      <c r="OBF269" s="327"/>
      <c r="OBG269" s="337"/>
      <c r="OBH269" s="338"/>
      <c r="OBI269" s="335"/>
      <c r="OBJ269" s="327"/>
      <c r="OBK269" s="337"/>
      <c r="OBL269" s="338"/>
      <c r="OBM269" s="335"/>
      <c r="OBN269" s="327"/>
      <c r="OBO269" s="337"/>
      <c r="OBP269" s="338"/>
      <c r="OBQ269" s="335"/>
      <c r="OBR269" s="327"/>
      <c r="OBS269" s="337"/>
      <c r="OBT269" s="338"/>
      <c r="OBU269" s="335"/>
      <c r="OBV269" s="327"/>
      <c r="OBW269" s="337"/>
      <c r="OBX269" s="338"/>
      <c r="OBY269" s="335"/>
      <c r="OBZ269" s="327"/>
      <c r="OCA269" s="337"/>
      <c r="OCB269" s="338"/>
      <c r="OCC269" s="335"/>
      <c r="OCD269" s="327"/>
      <c r="OCE269" s="337"/>
      <c r="OCF269" s="338"/>
      <c r="OCG269" s="335"/>
      <c r="OCH269" s="327"/>
      <c r="OCI269" s="337"/>
      <c r="OCJ269" s="338"/>
      <c r="OCK269" s="335"/>
      <c r="OCL269" s="327"/>
      <c r="OCM269" s="337"/>
      <c r="OCN269" s="338"/>
      <c r="OCO269" s="335"/>
      <c r="OCP269" s="327"/>
      <c r="OCQ269" s="337"/>
      <c r="OCR269" s="338"/>
      <c r="OCS269" s="335"/>
      <c r="OCT269" s="327"/>
      <c r="OCU269" s="337"/>
      <c r="OCV269" s="338"/>
      <c r="OCW269" s="335"/>
      <c r="OCX269" s="327"/>
      <c r="OCY269" s="337"/>
      <c r="OCZ269" s="338"/>
      <c r="ODA269" s="335"/>
      <c r="ODB269" s="327"/>
      <c r="ODC269" s="337"/>
      <c r="ODD269" s="338"/>
      <c r="ODE269" s="335"/>
      <c r="ODF269" s="327"/>
      <c r="ODG269" s="337"/>
      <c r="ODH269" s="338"/>
      <c r="ODI269" s="335"/>
      <c r="ODJ269" s="327"/>
      <c r="ODK269" s="337"/>
      <c r="ODL269" s="338"/>
      <c r="ODM269" s="335"/>
      <c r="ODN269" s="327"/>
      <c r="ODO269" s="337"/>
      <c r="ODP269" s="338"/>
      <c r="ODQ269" s="335"/>
      <c r="ODR269" s="327"/>
      <c r="ODS269" s="337"/>
      <c r="ODT269" s="338"/>
      <c r="ODU269" s="335"/>
      <c r="ODV269" s="327"/>
      <c r="ODW269" s="337"/>
      <c r="ODX269" s="338"/>
      <c r="ODY269" s="335"/>
      <c r="ODZ269" s="327"/>
      <c r="OEA269" s="337"/>
      <c r="OEB269" s="338"/>
      <c r="OEC269" s="335"/>
      <c r="OED269" s="327"/>
      <c r="OEE269" s="337"/>
      <c r="OEF269" s="338"/>
      <c r="OEG269" s="335"/>
      <c r="OEH269" s="327"/>
      <c r="OEI269" s="337"/>
      <c r="OEJ269" s="338"/>
      <c r="OEK269" s="335"/>
      <c r="OEL269" s="327"/>
      <c r="OEM269" s="337"/>
      <c r="OEN269" s="338"/>
      <c r="OEO269" s="335"/>
      <c r="OEP269" s="327"/>
      <c r="OEQ269" s="337"/>
      <c r="OER269" s="338"/>
      <c r="OES269" s="335"/>
      <c r="OET269" s="327"/>
      <c r="OEU269" s="337"/>
      <c r="OEV269" s="338"/>
      <c r="OEW269" s="335"/>
      <c r="OEX269" s="327"/>
      <c r="OEY269" s="337"/>
      <c r="OEZ269" s="338"/>
      <c r="OFA269" s="335"/>
      <c r="OFB269" s="327"/>
      <c r="OFC269" s="337"/>
      <c r="OFD269" s="338"/>
      <c r="OFE269" s="335"/>
      <c r="OFF269" s="327"/>
      <c r="OFG269" s="337"/>
      <c r="OFH269" s="338"/>
      <c r="OFI269" s="335"/>
      <c r="OFJ269" s="327"/>
      <c r="OFK269" s="337"/>
      <c r="OFL269" s="338"/>
      <c r="OFM269" s="335"/>
      <c r="OFN269" s="327"/>
      <c r="OFO269" s="337"/>
      <c r="OFP269" s="338"/>
      <c r="OFQ269" s="335"/>
      <c r="OFR269" s="327"/>
      <c r="OFS269" s="337"/>
      <c r="OFT269" s="338"/>
      <c r="OFU269" s="335"/>
      <c r="OFV269" s="327"/>
      <c r="OFW269" s="337"/>
      <c r="OFX269" s="338"/>
      <c r="OFY269" s="335"/>
      <c r="OFZ269" s="327"/>
      <c r="OGA269" s="337"/>
      <c r="OGB269" s="338"/>
      <c r="OGC269" s="335"/>
      <c r="OGD269" s="327"/>
      <c r="OGE269" s="337"/>
      <c r="OGF269" s="338"/>
      <c r="OGG269" s="335"/>
      <c r="OGH269" s="327"/>
      <c r="OGI269" s="337"/>
      <c r="OGJ269" s="338"/>
      <c r="OGK269" s="335"/>
      <c r="OGL269" s="327"/>
      <c r="OGM269" s="337"/>
      <c r="OGN269" s="338"/>
      <c r="OGO269" s="335"/>
      <c r="OGP269" s="327"/>
      <c r="OGQ269" s="337"/>
      <c r="OGR269" s="338"/>
      <c r="OGS269" s="335"/>
      <c r="OGT269" s="327"/>
      <c r="OGU269" s="337"/>
      <c r="OGV269" s="338"/>
      <c r="OGW269" s="335"/>
      <c r="OGX269" s="327"/>
      <c r="OGY269" s="337"/>
      <c r="OGZ269" s="338"/>
      <c r="OHA269" s="335"/>
      <c r="OHB269" s="327"/>
      <c r="OHC269" s="337"/>
      <c r="OHD269" s="338"/>
      <c r="OHE269" s="335"/>
      <c r="OHF269" s="327"/>
      <c r="OHG269" s="337"/>
      <c r="OHH269" s="338"/>
      <c r="OHI269" s="335"/>
      <c r="OHJ269" s="327"/>
      <c r="OHK269" s="337"/>
      <c r="OHL269" s="338"/>
      <c r="OHM269" s="335"/>
      <c r="OHN269" s="327"/>
      <c r="OHO269" s="337"/>
      <c r="OHP269" s="338"/>
      <c r="OHQ269" s="335"/>
      <c r="OHR269" s="327"/>
      <c r="OHS269" s="337"/>
      <c r="OHT269" s="338"/>
      <c r="OHU269" s="335"/>
      <c r="OHV269" s="327"/>
      <c r="OHW269" s="337"/>
      <c r="OHX269" s="338"/>
      <c r="OHY269" s="335"/>
      <c r="OHZ269" s="327"/>
      <c r="OIA269" s="337"/>
      <c r="OIB269" s="338"/>
      <c r="OIC269" s="335"/>
      <c r="OID269" s="327"/>
      <c r="OIE269" s="337"/>
      <c r="OIF269" s="338"/>
      <c r="OIG269" s="335"/>
      <c r="OIH269" s="327"/>
      <c r="OII269" s="337"/>
      <c r="OIJ269" s="338"/>
      <c r="OIK269" s="335"/>
      <c r="OIL269" s="327"/>
      <c r="OIM269" s="337"/>
      <c r="OIN269" s="338"/>
      <c r="OIO269" s="335"/>
      <c r="OIP269" s="327"/>
      <c r="OIQ269" s="337"/>
      <c r="OIR269" s="338"/>
      <c r="OIS269" s="335"/>
      <c r="OIT269" s="327"/>
      <c r="OIU269" s="337"/>
      <c r="OIV269" s="338"/>
      <c r="OIW269" s="335"/>
      <c r="OIX269" s="327"/>
      <c r="OIY269" s="337"/>
      <c r="OIZ269" s="338"/>
      <c r="OJA269" s="335"/>
      <c r="OJB269" s="327"/>
      <c r="OJC269" s="337"/>
      <c r="OJD269" s="338"/>
      <c r="OJE269" s="335"/>
      <c r="OJF269" s="327"/>
      <c r="OJG269" s="337"/>
      <c r="OJH269" s="338"/>
      <c r="OJI269" s="335"/>
      <c r="OJJ269" s="327"/>
      <c r="OJK269" s="337"/>
      <c r="OJL269" s="338"/>
      <c r="OJM269" s="335"/>
      <c r="OJN269" s="327"/>
      <c r="OJO269" s="337"/>
      <c r="OJP269" s="338"/>
      <c r="OJQ269" s="335"/>
      <c r="OJR269" s="327"/>
      <c r="OJS269" s="337"/>
      <c r="OJT269" s="338"/>
      <c r="OJU269" s="335"/>
      <c r="OJV269" s="327"/>
      <c r="OJW269" s="337"/>
      <c r="OJX269" s="338"/>
      <c r="OJY269" s="335"/>
      <c r="OJZ269" s="327"/>
      <c r="OKA269" s="337"/>
      <c r="OKB269" s="338"/>
      <c r="OKC269" s="335"/>
      <c r="OKD269" s="327"/>
      <c r="OKE269" s="337"/>
      <c r="OKF269" s="338"/>
      <c r="OKG269" s="335"/>
      <c r="OKH269" s="327"/>
      <c r="OKI269" s="337"/>
      <c r="OKJ269" s="338"/>
      <c r="OKK269" s="335"/>
      <c r="OKL269" s="327"/>
      <c r="OKM269" s="337"/>
      <c r="OKN269" s="338"/>
      <c r="OKO269" s="335"/>
      <c r="OKP269" s="327"/>
      <c r="OKQ269" s="337"/>
      <c r="OKR269" s="338"/>
      <c r="OKS269" s="335"/>
      <c r="OKT269" s="327"/>
      <c r="OKU269" s="337"/>
      <c r="OKV269" s="338"/>
      <c r="OKW269" s="335"/>
      <c r="OKX269" s="327"/>
      <c r="OKY269" s="337"/>
      <c r="OKZ269" s="338"/>
      <c r="OLA269" s="335"/>
      <c r="OLB269" s="327"/>
      <c r="OLC269" s="337"/>
      <c r="OLD269" s="338"/>
      <c r="OLE269" s="335"/>
      <c r="OLF269" s="327"/>
      <c r="OLG269" s="337"/>
      <c r="OLH269" s="338"/>
      <c r="OLI269" s="335"/>
      <c r="OLJ269" s="327"/>
      <c r="OLK269" s="337"/>
      <c r="OLL269" s="338"/>
      <c r="OLM269" s="335"/>
      <c r="OLN269" s="327"/>
      <c r="OLO269" s="337"/>
      <c r="OLP269" s="338"/>
      <c r="OLQ269" s="335"/>
      <c r="OLR269" s="327"/>
      <c r="OLS269" s="337"/>
      <c r="OLT269" s="338"/>
      <c r="OLU269" s="335"/>
      <c r="OLV269" s="327"/>
      <c r="OLW269" s="337"/>
      <c r="OLX269" s="338"/>
      <c r="OLY269" s="335"/>
      <c r="OLZ269" s="327"/>
      <c r="OMA269" s="337"/>
      <c r="OMB269" s="338"/>
      <c r="OMC269" s="335"/>
      <c r="OMD269" s="327"/>
      <c r="OME269" s="337"/>
      <c r="OMF269" s="338"/>
      <c r="OMG269" s="335"/>
      <c r="OMH269" s="327"/>
      <c r="OMI269" s="337"/>
      <c r="OMJ269" s="338"/>
      <c r="OMK269" s="335"/>
      <c r="OML269" s="327"/>
      <c r="OMM269" s="337"/>
      <c r="OMN269" s="338"/>
      <c r="OMO269" s="335"/>
      <c r="OMP269" s="327"/>
      <c r="OMQ269" s="337"/>
      <c r="OMR269" s="338"/>
      <c r="OMS269" s="335"/>
      <c r="OMT269" s="327"/>
      <c r="OMU269" s="337"/>
      <c r="OMV269" s="338"/>
      <c r="OMW269" s="335"/>
      <c r="OMX269" s="327"/>
      <c r="OMY269" s="337"/>
      <c r="OMZ269" s="338"/>
      <c r="ONA269" s="335"/>
      <c r="ONB269" s="327"/>
      <c r="ONC269" s="337"/>
      <c r="OND269" s="338"/>
      <c r="ONE269" s="335"/>
      <c r="ONF269" s="327"/>
      <c r="ONG269" s="337"/>
      <c r="ONH269" s="338"/>
      <c r="ONI269" s="335"/>
      <c r="ONJ269" s="327"/>
      <c r="ONK269" s="337"/>
      <c r="ONL269" s="338"/>
      <c r="ONM269" s="335"/>
      <c r="ONN269" s="327"/>
      <c r="ONO269" s="337"/>
      <c r="ONP269" s="338"/>
      <c r="ONQ269" s="335"/>
      <c r="ONR269" s="327"/>
      <c r="ONS269" s="337"/>
      <c r="ONT269" s="338"/>
      <c r="ONU269" s="335"/>
      <c r="ONV269" s="327"/>
      <c r="ONW269" s="337"/>
      <c r="ONX269" s="338"/>
      <c r="ONY269" s="335"/>
      <c r="ONZ269" s="327"/>
      <c r="OOA269" s="337"/>
      <c r="OOB269" s="338"/>
      <c r="OOC269" s="335"/>
      <c r="OOD269" s="327"/>
      <c r="OOE269" s="337"/>
      <c r="OOF269" s="338"/>
      <c r="OOG269" s="335"/>
      <c r="OOH269" s="327"/>
      <c r="OOI269" s="337"/>
      <c r="OOJ269" s="338"/>
      <c r="OOK269" s="335"/>
      <c r="OOL269" s="327"/>
      <c r="OOM269" s="337"/>
      <c r="OON269" s="338"/>
      <c r="OOO269" s="335"/>
      <c r="OOP269" s="327"/>
      <c r="OOQ269" s="337"/>
      <c r="OOR269" s="338"/>
      <c r="OOS269" s="335"/>
      <c r="OOT269" s="327"/>
      <c r="OOU269" s="337"/>
      <c r="OOV269" s="338"/>
      <c r="OOW269" s="335"/>
      <c r="OOX269" s="327"/>
      <c r="OOY269" s="337"/>
      <c r="OOZ269" s="338"/>
      <c r="OPA269" s="335"/>
      <c r="OPB269" s="327"/>
      <c r="OPC269" s="337"/>
      <c r="OPD269" s="338"/>
      <c r="OPE269" s="335"/>
      <c r="OPF269" s="327"/>
      <c r="OPG269" s="337"/>
      <c r="OPH269" s="338"/>
      <c r="OPI269" s="335"/>
      <c r="OPJ269" s="327"/>
      <c r="OPK269" s="337"/>
      <c r="OPL269" s="338"/>
      <c r="OPM269" s="335"/>
      <c r="OPN269" s="327"/>
      <c r="OPO269" s="337"/>
      <c r="OPP269" s="338"/>
      <c r="OPQ269" s="335"/>
      <c r="OPR269" s="327"/>
      <c r="OPS269" s="337"/>
      <c r="OPT269" s="338"/>
      <c r="OPU269" s="335"/>
      <c r="OPV269" s="327"/>
      <c r="OPW269" s="337"/>
      <c r="OPX269" s="338"/>
      <c r="OPY269" s="335"/>
      <c r="OPZ269" s="327"/>
      <c r="OQA269" s="337"/>
      <c r="OQB269" s="338"/>
      <c r="OQC269" s="335"/>
      <c r="OQD269" s="327"/>
      <c r="OQE269" s="337"/>
      <c r="OQF269" s="338"/>
      <c r="OQG269" s="335"/>
      <c r="OQH269" s="327"/>
      <c r="OQI269" s="337"/>
      <c r="OQJ269" s="338"/>
      <c r="OQK269" s="335"/>
      <c r="OQL269" s="327"/>
      <c r="OQM269" s="337"/>
      <c r="OQN269" s="338"/>
      <c r="OQO269" s="335"/>
      <c r="OQP269" s="327"/>
      <c r="OQQ269" s="337"/>
      <c r="OQR269" s="338"/>
      <c r="OQS269" s="335"/>
      <c r="OQT269" s="327"/>
      <c r="OQU269" s="337"/>
      <c r="OQV269" s="338"/>
      <c r="OQW269" s="335"/>
      <c r="OQX269" s="327"/>
      <c r="OQY269" s="337"/>
      <c r="OQZ269" s="338"/>
      <c r="ORA269" s="335"/>
      <c r="ORB269" s="327"/>
      <c r="ORC269" s="337"/>
      <c r="ORD269" s="338"/>
      <c r="ORE269" s="335"/>
      <c r="ORF269" s="327"/>
      <c r="ORG269" s="337"/>
      <c r="ORH269" s="338"/>
      <c r="ORI269" s="335"/>
      <c r="ORJ269" s="327"/>
      <c r="ORK269" s="337"/>
      <c r="ORL269" s="338"/>
      <c r="ORM269" s="335"/>
      <c r="ORN269" s="327"/>
      <c r="ORO269" s="337"/>
      <c r="ORP269" s="338"/>
      <c r="ORQ269" s="335"/>
      <c r="ORR269" s="327"/>
      <c r="ORS269" s="337"/>
      <c r="ORT269" s="338"/>
      <c r="ORU269" s="335"/>
      <c r="ORV269" s="327"/>
      <c r="ORW269" s="337"/>
      <c r="ORX269" s="338"/>
      <c r="ORY269" s="335"/>
      <c r="ORZ269" s="327"/>
      <c r="OSA269" s="337"/>
      <c r="OSB269" s="338"/>
      <c r="OSC269" s="335"/>
      <c r="OSD269" s="327"/>
      <c r="OSE269" s="337"/>
      <c r="OSF269" s="338"/>
      <c r="OSG269" s="335"/>
      <c r="OSH269" s="327"/>
      <c r="OSI269" s="337"/>
      <c r="OSJ269" s="338"/>
      <c r="OSK269" s="335"/>
      <c r="OSL269" s="327"/>
      <c r="OSM269" s="337"/>
      <c r="OSN269" s="338"/>
      <c r="OSO269" s="335"/>
      <c r="OSP269" s="327"/>
      <c r="OSQ269" s="337"/>
      <c r="OSR269" s="338"/>
      <c r="OSS269" s="335"/>
      <c r="OST269" s="327"/>
      <c r="OSU269" s="337"/>
      <c r="OSV269" s="338"/>
      <c r="OSW269" s="335"/>
      <c r="OSX269" s="327"/>
      <c r="OSY269" s="337"/>
      <c r="OSZ269" s="338"/>
      <c r="OTA269" s="335"/>
      <c r="OTB269" s="327"/>
      <c r="OTC269" s="337"/>
      <c r="OTD269" s="338"/>
      <c r="OTE269" s="335"/>
      <c r="OTF269" s="327"/>
      <c r="OTG269" s="337"/>
      <c r="OTH269" s="338"/>
      <c r="OTI269" s="335"/>
      <c r="OTJ269" s="327"/>
      <c r="OTK269" s="337"/>
      <c r="OTL269" s="338"/>
      <c r="OTM269" s="335"/>
      <c r="OTN269" s="327"/>
      <c r="OTO269" s="337"/>
      <c r="OTP269" s="338"/>
      <c r="OTQ269" s="335"/>
      <c r="OTR269" s="327"/>
      <c r="OTS269" s="337"/>
      <c r="OTT269" s="338"/>
      <c r="OTU269" s="335"/>
      <c r="OTV269" s="327"/>
      <c r="OTW269" s="337"/>
      <c r="OTX269" s="338"/>
      <c r="OTY269" s="335"/>
      <c r="OTZ269" s="327"/>
      <c r="OUA269" s="337"/>
      <c r="OUB269" s="338"/>
      <c r="OUC269" s="335"/>
      <c r="OUD269" s="327"/>
      <c r="OUE269" s="337"/>
      <c r="OUF269" s="338"/>
      <c r="OUG269" s="335"/>
      <c r="OUH269" s="327"/>
      <c r="OUI269" s="337"/>
      <c r="OUJ269" s="338"/>
      <c r="OUK269" s="335"/>
      <c r="OUL269" s="327"/>
      <c r="OUM269" s="337"/>
      <c r="OUN269" s="338"/>
      <c r="OUO269" s="335"/>
      <c r="OUP269" s="327"/>
      <c r="OUQ269" s="337"/>
      <c r="OUR269" s="338"/>
      <c r="OUS269" s="335"/>
      <c r="OUT269" s="327"/>
      <c r="OUU269" s="337"/>
      <c r="OUV269" s="338"/>
      <c r="OUW269" s="335"/>
      <c r="OUX269" s="327"/>
      <c r="OUY269" s="337"/>
      <c r="OUZ269" s="338"/>
      <c r="OVA269" s="335"/>
      <c r="OVB269" s="327"/>
      <c r="OVC269" s="337"/>
      <c r="OVD269" s="338"/>
      <c r="OVE269" s="335"/>
      <c r="OVF269" s="327"/>
      <c r="OVG269" s="337"/>
      <c r="OVH269" s="338"/>
      <c r="OVI269" s="335"/>
      <c r="OVJ269" s="327"/>
      <c r="OVK269" s="337"/>
      <c r="OVL269" s="338"/>
      <c r="OVM269" s="335"/>
      <c r="OVN269" s="327"/>
      <c r="OVO269" s="337"/>
      <c r="OVP269" s="338"/>
      <c r="OVQ269" s="335"/>
      <c r="OVR269" s="327"/>
      <c r="OVS269" s="337"/>
      <c r="OVT269" s="338"/>
      <c r="OVU269" s="335"/>
      <c r="OVV269" s="327"/>
      <c r="OVW269" s="337"/>
      <c r="OVX269" s="338"/>
      <c r="OVY269" s="335"/>
      <c r="OVZ269" s="327"/>
      <c r="OWA269" s="337"/>
      <c r="OWB269" s="338"/>
      <c r="OWC269" s="335"/>
      <c r="OWD269" s="327"/>
      <c r="OWE269" s="337"/>
      <c r="OWF269" s="338"/>
      <c r="OWG269" s="335"/>
      <c r="OWH269" s="327"/>
      <c r="OWI269" s="337"/>
      <c r="OWJ269" s="338"/>
      <c r="OWK269" s="335"/>
      <c r="OWL269" s="327"/>
      <c r="OWM269" s="337"/>
      <c r="OWN269" s="338"/>
      <c r="OWO269" s="335"/>
      <c r="OWP269" s="327"/>
      <c r="OWQ269" s="337"/>
      <c r="OWR269" s="338"/>
      <c r="OWS269" s="335"/>
      <c r="OWT269" s="327"/>
      <c r="OWU269" s="337"/>
      <c r="OWV269" s="338"/>
      <c r="OWW269" s="335"/>
      <c r="OWX269" s="327"/>
      <c r="OWY269" s="337"/>
      <c r="OWZ269" s="338"/>
      <c r="OXA269" s="335"/>
      <c r="OXB269" s="327"/>
      <c r="OXC269" s="337"/>
      <c r="OXD269" s="338"/>
      <c r="OXE269" s="335"/>
      <c r="OXF269" s="327"/>
      <c r="OXG269" s="337"/>
      <c r="OXH269" s="338"/>
      <c r="OXI269" s="335"/>
      <c r="OXJ269" s="327"/>
      <c r="OXK269" s="337"/>
      <c r="OXL269" s="338"/>
      <c r="OXM269" s="335"/>
      <c r="OXN269" s="327"/>
      <c r="OXO269" s="337"/>
      <c r="OXP269" s="338"/>
      <c r="OXQ269" s="335"/>
      <c r="OXR269" s="327"/>
      <c r="OXS269" s="337"/>
      <c r="OXT269" s="338"/>
      <c r="OXU269" s="335"/>
      <c r="OXV269" s="327"/>
      <c r="OXW269" s="337"/>
      <c r="OXX269" s="338"/>
      <c r="OXY269" s="335"/>
      <c r="OXZ269" s="327"/>
      <c r="OYA269" s="337"/>
      <c r="OYB269" s="338"/>
      <c r="OYC269" s="335"/>
      <c r="OYD269" s="327"/>
      <c r="OYE269" s="337"/>
      <c r="OYF269" s="338"/>
      <c r="OYG269" s="335"/>
      <c r="OYH269" s="327"/>
      <c r="OYI269" s="337"/>
      <c r="OYJ269" s="338"/>
      <c r="OYK269" s="335"/>
      <c r="OYL269" s="327"/>
      <c r="OYM269" s="337"/>
      <c r="OYN269" s="338"/>
      <c r="OYO269" s="335"/>
      <c r="OYP269" s="327"/>
      <c r="OYQ269" s="337"/>
      <c r="OYR269" s="338"/>
      <c r="OYS269" s="335"/>
      <c r="OYT269" s="327"/>
      <c r="OYU269" s="337"/>
      <c r="OYV269" s="338"/>
      <c r="OYW269" s="335"/>
      <c r="OYX269" s="327"/>
      <c r="OYY269" s="337"/>
      <c r="OYZ269" s="338"/>
      <c r="OZA269" s="335"/>
      <c r="OZB269" s="327"/>
      <c r="OZC269" s="337"/>
      <c r="OZD269" s="338"/>
      <c r="OZE269" s="335"/>
      <c r="OZF269" s="327"/>
      <c r="OZG269" s="337"/>
      <c r="OZH269" s="338"/>
      <c r="OZI269" s="335"/>
      <c r="OZJ269" s="327"/>
      <c r="OZK269" s="337"/>
      <c r="OZL269" s="338"/>
      <c r="OZM269" s="335"/>
      <c r="OZN269" s="327"/>
      <c r="OZO269" s="337"/>
      <c r="OZP269" s="338"/>
      <c r="OZQ269" s="335"/>
      <c r="OZR269" s="327"/>
      <c r="OZS269" s="337"/>
      <c r="OZT269" s="338"/>
      <c r="OZU269" s="335"/>
      <c r="OZV269" s="327"/>
      <c r="OZW269" s="337"/>
      <c r="OZX269" s="338"/>
      <c r="OZY269" s="335"/>
      <c r="OZZ269" s="327"/>
      <c r="PAA269" s="337"/>
      <c r="PAB269" s="338"/>
      <c r="PAC269" s="335"/>
      <c r="PAD269" s="327"/>
      <c r="PAE269" s="337"/>
      <c r="PAF269" s="338"/>
      <c r="PAG269" s="335"/>
      <c r="PAH269" s="327"/>
      <c r="PAI269" s="337"/>
      <c r="PAJ269" s="338"/>
      <c r="PAK269" s="335"/>
      <c r="PAL269" s="327"/>
      <c r="PAM269" s="337"/>
      <c r="PAN269" s="338"/>
      <c r="PAO269" s="335"/>
      <c r="PAP269" s="327"/>
      <c r="PAQ269" s="337"/>
      <c r="PAR269" s="338"/>
      <c r="PAS269" s="335"/>
      <c r="PAT269" s="327"/>
      <c r="PAU269" s="337"/>
      <c r="PAV269" s="338"/>
      <c r="PAW269" s="335"/>
      <c r="PAX269" s="327"/>
      <c r="PAY269" s="337"/>
      <c r="PAZ269" s="338"/>
      <c r="PBA269" s="335"/>
      <c r="PBB269" s="327"/>
      <c r="PBC269" s="337"/>
      <c r="PBD269" s="338"/>
      <c r="PBE269" s="335"/>
      <c r="PBF269" s="327"/>
      <c r="PBG269" s="337"/>
      <c r="PBH269" s="338"/>
      <c r="PBI269" s="335"/>
      <c r="PBJ269" s="327"/>
      <c r="PBK269" s="337"/>
      <c r="PBL269" s="338"/>
      <c r="PBM269" s="335"/>
      <c r="PBN269" s="327"/>
      <c r="PBO269" s="337"/>
      <c r="PBP269" s="338"/>
      <c r="PBQ269" s="335"/>
      <c r="PBR269" s="327"/>
      <c r="PBS269" s="337"/>
      <c r="PBT269" s="338"/>
      <c r="PBU269" s="335"/>
      <c r="PBV269" s="327"/>
      <c r="PBW269" s="337"/>
      <c r="PBX269" s="338"/>
      <c r="PBY269" s="335"/>
      <c r="PBZ269" s="327"/>
      <c r="PCA269" s="337"/>
      <c r="PCB269" s="338"/>
      <c r="PCC269" s="335"/>
      <c r="PCD269" s="327"/>
      <c r="PCE269" s="337"/>
      <c r="PCF269" s="338"/>
      <c r="PCG269" s="335"/>
      <c r="PCH269" s="327"/>
      <c r="PCI269" s="337"/>
      <c r="PCJ269" s="338"/>
      <c r="PCK269" s="335"/>
      <c r="PCL269" s="327"/>
      <c r="PCM269" s="337"/>
      <c r="PCN269" s="338"/>
      <c r="PCO269" s="335"/>
      <c r="PCP269" s="327"/>
      <c r="PCQ269" s="337"/>
      <c r="PCR269" s="338"/>
      <c r="PCS269" s="335"/>
      <c r="PCT269" s="327"/>
      <c r="PCU269" s="337"/>
      <c r="PCV269" s="338"/>
      <c r="PCW269" s="335"/>
      <c r="PCX269" s="327"/>
      <c r="PCY269" s="337"/>
      <c r="PCZ269" s="338"/>
      <c r="PDA269" s="335"/>
      <c r="PDB269" s="327"/>
      <c r="PDC269" s="337"/>
      <c r="PDD269" s="338"/>
      <c r="PDE269" s="335"/>
      <c r="PDF269" s="327"/>
      <c r="PDG269" s="337"/>
      <c r="PDH269" s="338"/>
      <c r="PDI269" s="335"/>
      <c r="PDJ269" s="327"/>
      <c r="PDK269" s="337"/>
      <c r="PDL269" s="338"/>
      <c r="PDM269" s="335"/>
      <c r="PDN269" s="327"/>
      <c r="PDO269" s="337"/>
      <c r="PDP269" s="338"/>
      <c r="PDQ269" s="335"/>
      <c r="PDR269" s="327"/>
      <c r="PDS269" s="337"/>
      <c r="PDT269" s="338"/>
      <c r="PDU269" s="335"/>
      <c r="PDV269" s="327"/>
      <c r="PDW269" s="337"/>
      <c r="PDX269" s="338"/>
      <c r="PDY269" s="335"/>
      <c r="PDZ269" s="327"/>
      <c r="PEA269" s="337"/>
      <c r="PEB269" s="338"/>
      <c r="PEC269" s="335"/>
      <c r="PED269" s="327"/>
      <c r="PEE269" s="337"/>
      <c r="PEF269" s="338"/>
      <c r="PEG269" s="335"/>
      <c r="PEH269" s="327"/>
      <c r="PEI269" s="337"/>
      <c r="PEJ269" s="338"/>
      <c r="PEK269" s="335"/>
      <c r="PEL269" s="327"/>
      <c r="PEM269" s="337"/>
      <c r="PEN269" s="338"/>
      <c r="PEO269" s="335"/>
      <c r="PEP269" s="327"/>
      <c r="PEQ269" s="337"/>
      <c r="PER269" s="338"/>
      <c r="PES269" s="335"/>
      <c r="PET269" s="327"/>
      <c r="PEU269" s="337"/>
      <c r="PEV269" s="338"/>
      <c r="PEW269" s="335"/>
      <c r="PEX269" s="327"/>
      <c r="PEY269" s="337"/>
      <c r="PEZ269" s="338"/>
      <c r="PFA269" s="335"/>
      <c r="PFB269" s="327"/>
      <c r="PFC269" s="337"/>
      <c r="PFD269" s="338"/>
      <c r="PFE269" s="335"/>
      <c r="PFF269" s="327"/>
      <c r="PFG269" s="337"/>
      <c r="PFH269" s="338"/>
      <c r="PFI269" s="335"/>
      <c r="PFJ269" s="327"/>
      <c r="PFK269" s="337"/>
      <c r="PFL269" s="338"/>
      <c r="PFM269" s="335"/>
      <c r="PFN269" s="327"/>
      <c r="PFO269" s="337"/>
      <c r="PFP269" s="338"/>
      <c r="PFQ269" s="335"/>
      <c r="PFR269" s="327"/>
      <c r="PFS269" s="337"/>
      <c r="PFT269" s="338"/>
      <c r="PFU269" s="335"/>
      <c r="PFV269" s="327"/>
      <c r="PFW269" s="337"/>
      <c r="PFX269" s="338"/>
      <c r="PFY269" s="335"/>
      <c r="PFZ269" s="327"/>
      <c r="PGA269" s="337"/>
      <c r="PGB269" s="338"/>
      <c r="PGC269" s="335"/>
      <c r="PGD269" s="327"/>
      <c r="PGE269" s="337"/>
      <c r="PGF269" s="338"/>
      <c r="PGG269" s="335"/>
      <c r="PGH269" s="327"/>
      <c r="PGI269" s="337"/>
      <c r="PGJ269" s="338"/>
      <c r="PGK269" s="335"/>
      <c r="PGL269" s="327"/>
      <c r="PGM269" s="337"/>
      <c r="PGN269" s="338"/>
      <c r="PGO269" s="335"/>
      <c r="PGP269" s="327"/>
      <c r="PGQ269" s="337"/>
      <c r="PGR269" s="338"/>
      <c r="PGS269" s="335"/>
      <c r="PGT269" s="327"/>
      <c r="PGU269" s="337"/>
      <c r="PGV269" s="338"/>
      <c r="PGW269" s="335"/>
      <c r="PGX269" s="327"/>
      <c r="PGY269" s="337"/>
      <c r="PGZ269" s="338"/>
      <c r="PHA269" s="335"/>
      <c r="PHB269" s="327"/>
      <c r="PHC269" s="337"/>
      <c r="PHD269" s="338"/>
      <c r="PHE269" s="335"/>
      <c r="PHF269" s="327"/>
      <c r="PHG269" s="337"/>
      <c r="PHH269" s="338"/>
      <c r="PHI269" s="335"/>
      <c r="PHJ269" s="327"/>
      <c r="PHK269" s="337"/>
      <c r="PHL269" s="338"/>
      <c r="PHM269" s="335"/>
      <c r="PHN269" s="327"/>
      <c r="PHO269" s="337"/>
      <c r="PHP269" s="338"/>
      <c r="PHQ269" s="335"/>
      <c r="PHR269" s="327"/>
      <c r="PHS269" s="337"/>
      <c r="PHT269" s="338"/>
      <c r="PHU269" s="335"/>
      <c r="PHV269" s="327"/>
      <c r="PHW269" s="337"/>
      <c r="PHX269" s="338"/>
      <c r="PHY269" s="335"/>
      <c r="PHZ269" s="327"/>
      <c r="PIA269" s="337"/>
      <c r="PIB269" s="338"/>
      <c r="PIC269" s="335"/>
      <c r="PID269" s="327"/>
      <c r="PIE269" s="337"/>
      <c r="PIF269" s="338"/>
      <c r="PIG269" s="335"/>
      <c r="PIH269" s="327"/>
      <c r="PII269" s="337"/>
      <c r="PIJ269" s="338"/>
      <c r="PIK269" s="335"/>
      <c r="PIL269" s="327"/>
      <c r="PIM269" s="337"/>
      <c r="PIN269" s="338"/>
      <c r="PIO269" s="335"/>
      <c r="PIP269" s="327"/>
      <c r="PIQ269" s="337"/>
      <c r="PIR269" s="338"/>
      <c r="PIS269" s="335"/>
      <c r="PIT269" s="327"/>
      <c r="PIU269" s="337"/>
      <c r="PIV269" s="338"/>
      <c r="PIW269" s="335"/>
      <c r="PIX269" s="327"/>
      <c r="PIY269" s="337"/>
      <c r="PIZ269" s="338"/>
      <c r="PJA269" s="335"/>
      <c r="PJB269" s="327"/>
      <c r="PJC269" s="337"/>
      <c r="PJD269" s="338"/>
      <c r="PJE269" s="335"/>
      <c r="PJF269" s="327"/>
      <c r="PJG269" s="337"/>
      <c r="PJH269" s="338"/>
      <c r="PJI269" s="335"/>
      <c r="PJJ269" s="327"/>
      <c r="PJK269" s="337"/>
      <c r="PJL269" s="338"/>
      <c r="PJM269" s="335"/>
      <c r="PJN269" s="327"/>
      <c r="PJO269" s="337"/>
      <c r="PJP269" s="338"/>
      <c r="PJQ269" s="335"/>
      <c r="PJR269" s="327"/>
      <c r="PJS269" s="337"/>
      <c r="PJT269" s="338"/>
      <c r="PJU269" s="335"/>
      <c r="PJV269" s="327"/>
      <c r="PJW269" s="337"/>
      <c r="PJX269" s="338"/>
      <c r="PJY269" s="335"/>
      <c r="PJZ269" s="327"/>
      <c r="PKA269" s="337"/>
      <c r="PKB269" s="338"/>
      <c r="PKC269" s="335"/>
      <c r="PKD269" s="327"/>
      <c r="PKE269" s="337"/>
      <c r="PKF269" s="338"/>
      <c r="PKG269" s="335"/>
      <c r="PKH269" s="327"/>
      <c r="PKI269" s="337"/>
      <c r="PKJ269" s="338"/>
      <c r="PKK269" s="335"/>
      <c r="PKL269" s="327"/>
      <c r="PKM269" s="337"/>
      <c r="PKN269" s="338"/>
      <c r="PKO269" s="335"/>
      <c r="PKP269" s="327"/>
      <c r="PKQ269" s="337"/>
      <c r="PKR269" s="338"/>
      <c r="PKS269" s="335"/>
      <c r="PKT269" s="327"/>
      <c r="PKU269" s="337"/>
      <c r="PKV269" s="338"/>
      <c r="PKW269" s="335"/>
      <c r="PKX269" s="327"/>
      <c r="PKY269" s="337"/>
      <c r="PKZ269" s="338"/>
      <c r="PLA269" s="335"/>
      <c r="PLB269" s="327"/>
      <c r="PLC269" s="337"/>
      <c r="PLD269" s="338"/>
      <c r="PLE269" s="335"/>
      <c r="PLF269" s="327"/>
      <c r="PLG269" s="337"/>
      <c r="PLH269" s="338"/>
      <c r="PLI269" s="335"/>
      <c r="PLJ269" s="327"/>
      <c r="PLK269" s="337"/>
      <c r="PLL269" s="338"/>
      <c r="PLM269" s="335"/>
      <c r="PLN269" s="327"/>
      <c r="PLO269" s="337"/>
      <c r="PLP269" s="338"/>
      <c r="PLQ269" s="335"/>
      <c r="PLR269" s="327"/>
      <c r="PLS269" s="337"/>
      <c r="PLT269" s="338"/>
      <c r="PLU269" s="335"/>
      <c r="PLV269" s="327"/>
      <c r="PLW269" s="337"/>
      <c r="PLX269" s="338"/>
      <c r="PLY269" s="335"/>
      <c r="PLZ269" s="327"/>
      <c r="PMA269" s="337"/>
      <c r="PMB269" s="338"/>
      <c r="PMC269" s="335"/>
      <c r="PMD269" s="327"/>
      <c r="PME269" s="337"/>
      <c r="PMF269" s="338"/>
      <c r="PMG269" s="335"/>
      <c r="PMH269" s="327"/>
      <c r="PMI269" s="337"/>
      <c r="PMJ269" s="338"/>
      <c r="PMK269" s="335"/>
      <c r="PML269" s="327"/>
      <c r="PMM269" s="337"/>
      <c r="PMN269" s="338"/>
      <c r="PMO269" s="335"/>
      <c r="PMP269" s="327"/>
      <c r="PMQ269" s="337"/>
      <c r="PMR269" s="338"/>
      <c r="PMS269" s="335"/>
      <c r="PMT269" s="327"/>
      <c r="PMU269" s="337"/>
      <c r="PMV269" s="338"/>
      <c r="PMW269" s="335"/>
      <c r="PMX269" s="327"/>
      <c r="PMY269" s="337"/>
      <c r="PMZ269" s="338"/>
      <c r="PNA269" s="335"/>
      <c r="PNB269" s="327"/>
      <c r="PNC269" s="337"/>
      <c r="PND269" s="338"/>
      <c r="PNE269" s="335"/>
      <c r="PNF269" s="327"/>
      <c r="PNG269" s="337"/>
      <c r="PNH269" s="338"/>
      <c r="PNI269" s="335"/>
      <c r="PNJ269" s="327"/>
      <c r="PNK269" s="337"/>
      <c r="PNL269" s="338"/>
      <c r="PNM269" s="335"/>
      <c r="PNN269" s="327"/>
      <c r="PNO269" s="337"/>
      <c r="PNP269" s="338"/>
      <c r="PNQ269" s="335"/>
      <c r="PNR269" s="327"/>
      <c r="PNS269" s="337"/>
      <c r="PNT269" s="338"/>
      <c r="PNU269" s="335"/>
      <c r="PNV269" s="327"/>
      <c r="PNW269" s="337"/>
      <c r="PNX269" s="338"/>
      <c r="PNY269" s="335"/>
      <c r="PNZ269" s="327"/>
      <c r="POA269" s="337"/>
      <c r="POB269" s="338"/>
      <c r="POC269" s="335"/>
      <c r="POD269" s="327"/>
      <c r="POE269" s="337"/>
      <c r="POF269" s="338"/>
      <c r="POG269" s="335"/>
      <c r="POH269" s="327"/>
      <c r="POI269" s="337"/>
      <c r="POJ269" s="338"/>
      <c r="POK269" s="335"/>
      <c r="POL269" s="327"/>
      <c r="POM269" s="337"/>
      <c r="PON269" s="338"/>
      <c r="POO269" s="335"/>
      <c r="POP269" s="327"/>
      <c r="POQ269" s="337"/>
      <c r="POR269" s="338"/>
      <c r="POS269" s="335"/>
      <c r="POT269" s="327"/>
      <c r="POU269" s="337"/>
      <c r="POV269" s="338"/>
      <c r="POW269" s="335"/>
      <c r="POX269" s="327"/>
      <c r="POY269" s="337"/>
      <c r="POZ269" s="338"/>
      <c r="PPA269" s="335"/>
      <c r="PPB269" s="327"/>
      <c r="PPC269" s="337"/>
      <c r="PPD269" s="338"/>
      <c r="PPE269" s="335"/>
      <c r="PPF269" s="327"/>
      <c r="PPG269" s="337"/>
      <c r="PPH269" s="338"/>
      <c r="PPI269" s="335"/>
      <c r="PPJ269" s="327"/>
      <c r="PPK269" s="337"/>
      <c r="PPL269" s="338"/>
      <c r="PPM269" s="335"/>
      <c r="PPN269" s="327"/>
      <c r="PPO269" s="337"/>
      <c r="PPP269" s="338"/>
      <c r="PPQ269" s="335"/>
      <c r="PPR269" s="327"/>
      <c r="PPS269" s="337"/>
      <c r="PPT269" s="338"/>
      <c r="PPU269" s="335"/>
      <c r="PPV269" s="327"/>
      <c r="PPW269" s="337"/>
      <c r="PPX269" s="338"/>
      <c r="PPY269" s="335"/>
      <c r="PPZ269" s="327"/>
      <c r="PQA269" s="337"/>
      <c r="PQB269" s="338"/>
      <c r="PQC269" s="335"/>
      <c r="PQD269" s="327"/>
      <c r="PQE269" s="337"/>
      <c r="PQF269" s="338"/>
      <c r="PQG269" s="335"/>
      <c r="PQH269" s="327"/>
      <c r="PQI269" s="337"/>
      <c r="PQJ269" s="338"/>
      <c r="PQK269" s="335"/>
      <c r="PQL269" s="327"/>
      <c r="PQM269" s="337"/>
      <c r="PQN269" s="338"/>
      <c r="PQO269" s="335"/>
      <c r="PQP269" s="327"/>
      <c r="PQQ269" s="337"/>
      <c r="PQR269" s="338"/>
      <c r="PQS269" s="335"/>
      <c r="PQT269" s="327"/>
      <c r="PQU269" s="337"/>
      <c r="PQV269" s="338"/>
      <c r="PQW269" s="335"/>
      <c r="PQX269" s="327"/>
      <c r="PQY269" s="337"/>
      <c r="PQZ269" s="338"/>
      <c r="PRA269" s="335"/>
      <c r="PRB269" s="327"/>
      <c r="PRC269" s="337"/>
      <c r="PRD269" s="338"/>
      <c r="PRE269" s="335"/>
      <c r="PRF269" s="327"/>
      <c r="PRG269" s="337"/>
      <c r="PRH269" s="338"/>
      <c r="PRI269" s="335"/>
      <c r="PRJ269" s="327"/>
      <c r="PRK269" s="337"/>
      <c r="PRL269" s="338"/>
      <c r="PRM269" s="335"/>
      <c r="PRN269" s="327"/>
      <c r="PRO269" s="337"/>
      <c r="PRP269" s="338"/>
      <c r="PRQ269" s="335"/>
      <c r="PRR269" s="327"/>
      <c r="PRS269" s="337"/>
      <c r="PRT269" s="338"/>
      <c r="PRU269" s="335"/>
      <c r="PRV269" s="327"/>
      <c r="PRW269" s="337"/>
      <c r="PRX269" s="338"/>
      <c r="PRY269" s="335"/>
      <c r="PRZ269" s="327"/>
      <c r="PSA269" s="337"/>
      <c r="PSB269" s="338"/>
      <c r="PSC269" s="335"/>
      <c r="PSD269" s="327"/>
      <c r="PSE269" s="337"/>
      <c r="PSF269" s="338"/>
      <c r="PSG269" s="335"/>
      <c r="PSH269" s="327"/>
      <c r="PSI269" s="337"/>
      <c r="PSJ269" s="338"/>
      <c r="PSK269" s="335"/>
      <c r="PSL269" s="327"/>
      <c r="PSM269" s="337"/>
      <c r="PSN269" s="338"/>
      <c r="PSO269" s="335"/>
      <c r="PSP269" s="327"/>
      <c r="PSQ269" s="337"/>
      <c r="PSR269" s="338"/>
      <c r="PSS269" s="335"/>
      <c r="PST269" s="327"/>
      <c r="PSU269" s="337"/>
      <c r="PSV269" s="338"/>
      <c r="PSW269" s="335"/>
      <c r="PSX269" s="327"/>
      <c r="PSY269" s="337"/>
      <c r="PSZ269" s="338"/>
      <c r="PTA269" s="335"/>
      <c r="PTB269" s="327"/>
      <c r="PTC269" s="337"/>
      <c r="PTD269" s="338"/>
      <c r="PTE269" s="335"/>
      <c r="PTF269" s="327"/>
      <c r="PTG269" s="337"/>
      <c r="PTH269" s="338"/>
      <c r="PTI269" s="335"/>
      <c r="PTJ269" s="327"/>
      <c r="PTK269" s="337"/>
      <c r="PTL269" s="338"/>
      <c r="PTM269" s="335"/>
      <c r="PTN269" s="327"/>
      <c r="PTO269" s="337"/>
      <c r="PTP269" s="338"/>
      <c r="PTQ269" s="335"/>
      <c r="PTR269" s="327"/>
      <c r="PTS269" s="337"/>
      <c r="PTT269" s="338"/>
      <c r="PTU269" s="335"/>
      <c r="PTV269" s="327"/>
      <c r="PTW269" s="337"/>
      <c r="PTX269" s="338"/>
      <c r="PTY269" s="335"/>
      <c r="PTZ269" s="327"/>
      <c r="PUA269" s="337"/>
      <c r="PUB269" s="338"/>
      <c r="PUC269" s="335"/>
      <c r="PUD269" s="327"/>
      <c r="PUE269" s="337"/>
      <c r="PUF269" s="338"/>
      <c r="PUG269" s="335"/>
      <c r="PUH269" s="327"/>
      <c r="PUI269" s="337"/>
      <c r="PUJ269" s="338"/>
      <c r="PUK269" s="335"/>
      <c r="PUL269" s="327"/>
      <c r="PUM269" s="337"/>
      <c r="PUN269" s="338"/>
      <c r="PUO269" s="335"/>
      <c r="PUP269" s="327"/>
      <c r="PUQ269" s="337"/>
      <c r="PUR269" s="338"/>
      <c r="PUS269" s="335"/>
      <c r="PUT269" s="327"/>
      <c r="PUU269" s="337"/>
      <c r="PUV269" s="338"/>
      <c r="PUW269" s="335"/>
      <c r="PUX269" s="327"/>
      <c r="PUY269" s="337"/>
      <c r="PUZ269" s="338"/>
      <c r="PVA269" s="335"/>
      <c r="PVB269" s="327"/>
      <c r="PVC269" s="337"/>
      <c r="PVD269" s="338"/>
      <c r="PVE269" s="335"/>
      <c r="PVF269" s="327"/>
      <c r="PVG269" s="337"/>
      <c r="PVH269" s="338"/>
      <c r="PVI269" s="335"/>
      <c r="PVJ269" s="327"/>
      <c r="PVK269" s="337"/>
      <c r="PVL269" s="338"/>
      <c r="PVM269" s="335"/>
      <c r="PVN269" s="327"/>
      <c r="PVO269" s="337"/>
      <c r="PVP269" s="338"/>
      <c r="PVQ269" s="335"/>
      <c r="PVR269" s="327"/>
      <c r="PVS269" s="337"/>
      <c r="PVT269" s="338"/>
      <c r="PVU269" s="335"/>
      <c r="PVV269" s="327"/>
      <c r="PVW269" s="337"/>
      <c r="PVX269" s="338"/>
      <c r="PVY269" s="335"/>
      <c r="PVZ269" s="327"/>
      <c r="PWA269" s="337"/>
      <c r="PWB269" s="338"/>
      <c r="PWC269" s="335"/>
      <c r="PWD269" s="327"/>
      <c r="PWE269" s="337"/>
      <c r="PWF269" s="338"/>
      <c r="PWG269" s="335"/>
      <c r="PWH269" s="327"/>
      <c r="PWI269" s="337"/>
      <c r="PWJ269" s="338"/>
      <c r="PWK269" s="335"/>
      <c r="PWL269" s="327"/>
      <c r="PWM269" s="337"/>
      <c r="PWN269" s="338"/>
      <c r="PWO269" s="335"/>
      <c r="PWP269" s="327"/>
      <c r="PWQ269" s="337"/>
      <c r="PWR269" s="338"/>
      <c r="PWS269" s="335"/>
      <c r="PWT269" s="327"/>
      <c r="PWU269" s="337"/>
      <c r="PWV269" s="338"/>
      <c r="PWW269" s="335"/>
      <c r="PWX269" s="327"/>
      <c r="PWY269" s="337"/>
      <c r="PWZ269" s="338"/>
      <c r="PXA269" s="335"/>
      <c r="PXB269" s="327"/>
      <c r="PXC269" s="337"/>
      <c r="PXD269" s="338"/>
      <c r="PXE269" s="335"/>
      <c r="PXF269" s="327"/>
      <c r="PXG269" s="337"/>
      <c r="PXH269" s="338"/>
      <c r="PXI269" s="335"/>
      <c r="PXJ269" s="327"/>
      <c r="PXK269" s="337"/>
      <c r="PXL269" s="338"/>
      <c r="PXM269" s="335"/>
      <c r="PXN269" s="327"/>
      <c r="PXO269" s="337"/>
      <c r="PXP269" s="338"/>
      <c r="PXQ269" s="335"/>
      <c r="PXR269" s="327"/>
      <c r="PXS269" s="337"/>
      <c r="PXT269" s="338"/>
      <c r="PXU269" s="335"/>
      <c r="PXV269" s="327"/>
      <c r="PXW269" s="337"/>
      <c r="PXX269" s="338"/>
      <c r="PXY269" s="335"/>
      <c r="PXZ269" s="327"/>
      <c r="PYA269" s="337"/>
      <c r="PYB269" s="338"/>
      <c r="PYC269" s="335"/>
      <c r="PYD269" s="327"/>
      <c r="PYE269" s="337"/>
      <c r="PYF269" s="338"/>
      <c r="PYG269" s="335"/>
      <c r="PYH269" s="327"/>
      <c r="PYI269" s="337"/>
      <c r="PYJ269" s="338"/>
      <c r="PYK269" s="335"/>
      <c r="PYL269" s="327"/>
      <c r="PYM269" s="337"/>
      <c r="PYN269" s="338"/>
      <c r="PYO269" s="335"/>
      <c r="PYP269" s="327"/>
      <c r="PYQ269" s="337"/>
      <c r="PYR269" s="338"/>
      <c r="PYS269" s="335"/>
      <c r="PYT269" s="327"/>
      <c r="PYU269" s="337"/>
      <c r="PYV269" s="338"/>
      <c r="PYW269" s="335"/>
      <c r="PYX269" s="327"/>
      <c r="PYY269" s="337"/>
      <c r="PYZ269" s="338"/>
      <c r="PZA269" s="335"/>
      <c r="PZB269" s="327"/>
      <c r="PZC269" s="337"/>
      <c r="PZD269" s="338"/>
      <c r="PZE269" s="335"/>
      <c r="PZF269" s="327"/>
      <c r="PZG269" s="337"/>
      <c r="PZH269" s="338"/>
      <c r="PZI269" s="335"/>
      <c r="PZJ269" s="327"/>
      <c r="PZK269" s="337"/>
      <c r="PZL269" s="338"/>
      <c r="PZM269" s="335"/>
      <c r="PZN269" s="327"/>
      <c r="PZO269" s="337"/>
      <c r="PZP269" s="338"/>
      <c r="PZQ269" s="335"/>
      <c r="PZR269" s="327"/>
      <c r="PZS269" s="337"/>
      <c r="PZT269" s="338"/>
      <c r="PZU269" s="335"/>
      <c r="PZV269" s="327"/>
      <c r="PZW269" s="337"/>
      <c r="PZX269" s="338"/>
      <c r="PZY269" s="335"/>
      <c r="PZZ269" s="327"/>
      <c r="QAA269" s="337"/>
      <c r="QAB269" s="338"/>
      <c r="QAC269" s="335"/>
      <c r="QAD269" s="327"/>
      <c r="QAE269" s="337"/>
      <c r="QAF269" s="338"/>
      <c r="QAG269" s="335"/>
      <c r="QAH269" s="327"/>
      <c r="QAI269" s="337"/>
      <c r="QAJ269" s="338"/>
      <c r="QAK269" s="335"/>
      <c r="QAL269" s="327"/>
      <c r="QAM269" s="337"/>
      <c r="QAN269" s="338"/>
      <c r="QAO269" s="335"/>
      <c r="QAP269" s="327"/>
      <c r="QAQ269" s="337"/>
      <c r="QAR269" s="338"/>
      <c r="QAS269" s="335"/>
      <c r="QAT269" s="327"/>
      <c r="QAU269" s="337"/>
      <c r="QAV269" s="338"/>
      <c r="QAW269" s="335"/>
      <c r="QAX269" s="327"/>
      <c r="QAY269" s="337"/>
      <c r="QAZ269" s="338"/>
      <c r="QBA269" s="335"/>
      <c r="QBB269" s="327"/>
      <c r="QBC269" s="337"/>
      <c r="QBD269" s="338"/>
      <c r="QBE269" s="335"/>
      <c r="QBF269" s="327"/>
      <c r="QBG269" s="337"/>
      <c r="QBH269" s="338"/>
      <c r="QBI269" s="335"/>
      <c r="QBJ269" s="327"/>
      <c r="QBK269" s="337"/>
      <c r="QBL269" s="338"/>
      <c r="QBM269" s="335"/>
      <c r="QBN269" s="327"/>
      <c r="QBO269" s="337"/>
      <c r="QBP269" s="338"/>
      <c r="QBQ269" s="335"/>
      <c r="QBR269" s="327"/>
      <c r="QBS269" s="337"/>
      <c r="QBT269" s="338"/>
      <c r="QBU269" s="335"/>
      <c r="QBV269" s="327"/>
      <c r="QBW269" s="337"/>
      <c r="QBX269" s="338"/>
      <c r="QBY269" s="335"/>
      <c r="QBZ269" s="327"/>
      <c r="QCA269" s="337"/>
      <c r="QCB269" s="338"/>
      <c r="QCC269" s="335"/>
      <c r="QCD269" s="327"/>
      <c r="QCE269" s="337"/>
      <c r="QCF269" s="338"/>
      <c r="QCG269" s="335"/>
      <c r="QCH269" s="327"/>
      <c r="QCI269" s="337"/>
      <c r="QCJ269" s="338"/>
      <c r="QCK269" s="335"/>
      <c r="QCL269" s="327"/>
      <c r="QCM269" s="337"/>
      <c r="QCN269" s="338"/>
      <c r="QCO269" s="335"/>
      <c r="QCP269" s="327"/>
      <c r="QCQ269" s="337"/>
      <c r="QCR269" s="338"/>
      <c r="QCS269" s="335"/>
      <c r="QCT269" s="327"/>
      <c r="QCU269" s="337"/>
      <c r="QCV269" s="338"/>
      <c r="QCW269" s="335"/>
      <c r="QCX269" s="327"/>
      <c r="QCY269" s="337"/>
      <c r="QCZ269" s="338"/>
      <c r="QDA269" s="335"/>
      <c r="QDB269" s="327"/>
      <c r="QDC269" s="337"/>
      <c r="QDD269" s="338"/>
      <c r="QDE269" s="335"/>
      <c r="QDF269" s="327"/>
      <c r="QDG269" s="337"/>
      <c r="QDH269" s="338"/>
      <c r="QDI269" s="335"/>
      <c r="QDJ269" s="327"/>
      <c r="QDK269" s="337"/>
      <c r="QDL269" s="338"/>
      <c r="QDM269" s="335"/>
      <c r="QDN269" s="327"/>
      <c r="QDO269" s="337"/>
      <c r="QDP269" s="338"/>
      <c r="QDQ269" s="335"/>
      <c r="QDR269" s="327"/>
      <c r="QDS269" s="337"/>
      <c r="QDT269" s="338"/>
      <c r="QDU269" s="335"/>
      <c r="QDV269" s="327"/>
      <c r="QDW269" s="337"/>
      <c r="QDX269" s="338"/>
      <c r="QDY269" s="335"/>
      <c r="QDZ269" s="327"/>
      <c r="QEA269" s="337"/>
      <c r="QEB269" s="338"/>
      <c r="QEC269" s="335"/>
      <c r="QED269" s="327"/>
      <c r="QEE269" s="337"/>
      <c r="QEF269" s="338"/>
      <c r="QEG269" s="335"/>
      <c r="QEH269" s="327"/>
      <c r="QEI269" s="337"/>
      <c r="QEJ269" s="338"/>
      <c r="QEK269" s="335"/>
      <c r="QEL269" s="327"/>
      <c r="QEM269" s="337"/>
      <c r="QEN269" s="338"/>
      <c r="QEO269" s="335"/>
      <c r="QEP269" s="327"/>
      <c r="QEQ269" s="337"/>
      <c r="QER269" s="338"/>
      <c r="QES269" s="335"/>
      <c r="QET269" s="327"/>
      <c r="QEU269" s="337"/>
      <c r="QEV269" s="338"/>
      <c r="QEW269" s="335"/>
      <c r="QEX269" s="327"/>
      <c r="QEY269" s="337"/>
      <c r="QEZ269" s="338"/>
      <c r="QFA269" s="335"/>
      <c r="QFB269" s="327"/>
      <c r="QFC269" s="337"/>
      <c r="QFD269" s="338"/>
      <c r="QFE269" s="335"/>
      <c r="QFF269" s="327"/>
      <c r="QFG269" s="337"/>
      <c r="QFH269" s="338"/>
      <c r="QFI269" s="335"/>
      <c r="QFJ269" s="327"/>
      <c r="QFK269" s="337"/>
      <c r="QFL269" s="338"/>
      <c r="QFM269" s="335"/>
      <c r="QFN269" s="327"/>
      <c r="QFO269" s="337"/>
      <c r="QFP269" s="338"/>
      <c r="QFQ269" s="335"/>
      <c r="QFR269" s="327"/>
      <c r="QFS269" s="337"/>
      <c r="QFT269" s="338"/>
      <c r="QFU269" s="335"/>
      <c r="QFV269" s="327"/>
      <c r="QFW269" s="337"/>
      <c r="QFX269" s="338"/>
      <c r="QFY269" s="335"/>
      <c r="QFZ269" s="327"/>
      <c r="QGA269" s="337"/>
      <c r="QGB269" s="338"/>
      <c r="QGC269" s="335"/>
      <c r="QGD269" s="327"/>
      <c r="QGE269" s="337"/>
      <c r="QGF269" s="338"/>
      <c r="QGG269" s="335"/>
      <c r="QGH269" s="327"/>
      <c r="QGI269" s="337"/>
      <c r="QGJ269" s="338"/>
      <c r="QGK269" s="335"/>
      <c r="QGL269" s="327"/>
      <c r="QGM269" s="337"/>
      <c r="QGN269" s="338"/>
      <c r="QGO269" s="335"/>
      <c r="QGP269" s="327"/>
      <c r="QGQ269" s="337"/>
      <c r="QGR269" s="338"/>
      <c r="QGS269" s="335"/>
      <c r="QGT269" s="327"/>
      <c r="QGU269" s="337"/>
      <c r="QGV269" s="338"/>
      <c r="QGW269" s="335"/>
      <c r="QGX269" s="327"/>
      <c r="QGY269" s="337"/>
      <c r="QGZ269" s="338"/>
      <c r="QHA269" s="335"/>
      <c r="QHB269" s="327"/>
      <c r="QHC269" s="337"/>
      <c r="QHD269" s="338"/>
      <c r="QHE269" s="335"/>
      <c r="QHF269" s="327"/>
      <c r="QHG269" s="337"/>
      <c r="QHH269" s="338"/>
      <c r="QHI269" s="335"/>
      <c r="QHJ269" s="327"/>
      <c r="QHK269" s="337"/>
      <c r="QHL269" s="338"/>
      <c r="QHM269" s="335"/>
      <c r="QHN269" s="327"/>
      <c r="QHO269" s="337"/>
      <c r="QHP269" s="338"/>
      <c r="QHQ269" s="335"/>
      <c r="QHR269" s="327"/>
      <c r="QHS269" s="337"/>
      <c r="QHT269" s="338"/>
      <c r="QHU269" s="335"/>
      <c r="QHV269" s="327"/>
      <c r="QHW269" s="337"/>
      <c r="QHX269" s="338"/>
      <c r="QHY269" s="335"/>
      <c r="QHZ269" s="327"/>
      <c r="QIA269" s="337"/>
      <c r="QIB269" s="338"/>
      <c r="QIC269" s="335"/>
      <c r="QID269" s="327"/>
      <c r="QIE269" s="337"/>
      <c r="QIF269" s="338"/>
      <c r="QIG269" s="335"/>
      <c r="QIH269" s="327"/>
      <c r="QII269" s="337"/>
      <c r="QIJ269" s="338"/>
      <c r="QIK269" s="335"/>
      <c r="QIL269" s="327"/>
      <c r="QIM269" s="337"/>
      <c r="QIN269" s="338"/>
      <c r="QIO269" s="335"/>
      <c r="QIP269" s="327"/>
      <c r="QIQ269" s="337"/>
      <c r="QIR269" s="338"/>
      <c r="QIS269" s="335"/>
      <c r="QIT269" s="327"/>
      <c r="QIU269" s="337"/>
      <c r="QIV269" s="338"/>
      <c r="QIW269" s="335"/>
      <c r="QIX269" s="327"/>
      <c r="QIY269" s="337"/>
      <c r="QIZ269" s="338"/>
      <c r="QJA269" s="335"/>
      <c r="QJB269" s="327"/>
      <c r="QJC269" s="337"/>
      <c r="QJD269" s="338"/>
      <c r="QJE269" s="335"/>
      <c r="QJF269" s="327"/>
      <c r="QJG269" s="337"/>
      <c r="QJH269" s="338"/>
      <c r="QJI269" s="335"/>
      <c r="QJJ269" s="327"/>
      <c r="QJK269" s="337"/>
      <c r="QJL269" s="338"/>
      <c r="QJM269" s="335"/>
      <c r="QJN269" s="327"/>
      <c r="QJO269" s="337"/>
      <c r="QJP269" s="338"/>
      <c r="QJQ269" s="335"/>
      <c r="QJR269" s="327"/>
      <c r="QJS269" s="337"/>
      <c r="QJT269" s="338"/>
      <c r="QJU269" s="335"/>
      <c r="QJV269" s="327"/>
      <c r="QJW269" s="337"/>
      <c r="QJX269" s="338"/>
      <c r="QJY269" s="335"/>
      <c r="QJZ269" s="327"/>
      <c r="QKA269" s="337"/>
      <c r="QKB269" s="338"/>
      <c r="QKC269" s="335"/>
      <c r="QKD269" s="327"/>
      <c r="QKE269" s="337"/>
      <c r="QKF269" s="338"/>
      <c r="QKG269" s="335"/>
      <c r="QKH269" s="327"/>
      <c r="QKI269" s="337"/>
      <c r="QKJ269" s="338"/>
      <c r="QKK269" s="335"/>
      <c r="QKL269" s="327"/>
      <c r="QKM269" s="337"/>
      <c r="QKN269" s="338"/>
      <c r="QKO269" s="335"/>
      <c r="QKP269" s="327"/>
      <c r="QKQ269" s="337"/>
      <c r="QKR269" s="338"/>
      <c r="QKS269" s="335"/>
      <c r="QKT269" s="327"/>
      <c r="QKU269" s="337"/>
      <c r="QKV269" s="338"/>
      <c r="QKW269" s="335"/>
      <c r="QKX269" s="327"/>
      <c r="QKY269" s="337"/>
      <c r="QKZ269" s="338"/>
      <c r="QLA269" s="335"/>
      <c r="QLB269" s="327"/>
      <c r="QLC269" s="337"/>
      <c r="QLD269" s="338"/>
      <c r="QLE269" s="335"/>
      <c r="QLF269" s="327"/>
      <c r="QLG269" s="337"/>
      <c r="QLH269" s="338"/>
      <c r="QLI269" s="335"/>
      <c r="QLJ269" s="327"/>
      <c r="QLK269" s="337"/>
      <c r="QLL269" s="338"/>
      <c r="QLM269" s="335"/>
      <c r="QLN269" s="327"/>
      <c r="QLO269" s="337"/>
      <c r="QLP269" s="338"/>
      <c r="QLQ269" s="335"/>
      <c r="QLR269" s="327"/>
      <c r="QLS269" s="337"/>
      <c r="QLT269" s="338"/>
      <c r="QLU269" s="335"/>
      <c r="QLV269" s="327"/>
      <c r="QLW269" s="337"/>
      <c r="QLX269" s="338"/>
      <c r="QLY269" s="335"/>
      <c r="QLZ269" s="327"/>
      <c r="QMA269" s="337"/>
      <c r="QMB269" s="338"/>
      <c r="QMC269" s="335"/>
      <c r="QMD269" s="327"/>
      <c r="QME269" s="337"/>
      <c r="QMF269" s="338"/>
      <c r="QMG269" s="335"/>
      <c r="QMH269" s="327"/>
      <c r="QMI269" s="337"/>
      <c r="QMJ269" s="338"/>
      <c r="QMK269" s="335"/>
      <c r="QML269" s="327"/>
      <c r="QMM269" s="337"/>
      <c r="QMN269" s="338"/>
      <c r="QMO269" s="335"/>
      <c r="QMP269" s="327"/>
      <c r="QMQ269" s="337"/>
      <c r="QMR269" s="338"/>
      <c r="QMS269" s="335"/>
      <c r="QMT269" s="327"/>
      <c r="QMU269" s="337"/>
      <c r="QMV269" s="338"/>
      <c r="QMW269" s="335"/>
      <c r="QMX269" s="327"/>
      <c r="QMY269" s="337"/>
      <c r="QMZ269" s="338"/>
      <c r="QNA269" s="335"/>
      <c r="QNB269" s="327"/>
      <c r="QNC269" s="337"/>
      <c r="QND269" s="338"/>
      <c r="QNE269" s="335"/>
      <c r="QNF269" s="327"/>
      <c r="QNG269" s="337"/>
      <c r="QNH269" s="338"/>
      <c r="QNI269" s="335"/>
      <c r="QNJ269" s="327"/>
      <c r="QNK269" s="337"/>
      <c r="QNL269" s="338"/>
      <c r="QNM269" s="335"/>
      <c r="QNN269" s="327"/>
      <c r="QNO269" s="337"/>
      <c r="QNP269" s="338"/>
      <c r="QNQ269" s="335"/>
      <c r="QNR269" s="327"/>
      <c r="QNS269" s="337"/>
      <c r="QNT269" s="338"/>
      <c r="QNU269" s="335"/>
      <c r="QNV269" s="327"/>
      <c r="QNW269" s="337"/>
      <c r="QNX269" s="338"/>
      <c r="QNY269" s="335"/>
      <c r="QNZ269" s="327"/>
      <c r="QOA269" s="337"/>
      <c r="QOB269" s="338"/>
      <c r="QOC269" s="335"/>
      <c r="QOD269" s="327"/>
      <c r="QOE269" s="337"/>
      <c r="QOF269" s="338"/>
      <c r="QOG269" s="335"/>
      <c r="QOH269" s="327"/>
      <c r="QOI269" s="337"/>
      <c r="QOJ269" s="338"/>
      <c r="QOK269" s="335"/>
      <c r="QOL269" s="327"/>
      <c r="QOM269" s="337"/>
      <c r="QON269" s="338"/>
      <c r="QOO269" s="335"/>
      <c r="QOP269" s="327"/>
      <c r="QOQ269" s="337"/>
      <c r="QOR269" s="338"/>
      <c r="QOS269" s="335"/>
      <c r="QOT269" s="327"/>
      <c r="QOU269" s="337"/>
      <c r="QOV269" s="338"/>
      <c r="QOW269" s="335"/>
      <c r="QOX269" s="327"/>
      <c r="QOY269" s="337"/>
      <c r="QOZ269" s="338"/>
      <c r="QPA269" s="335"/>
      <c r="QPB269" s="327"/>
      <c r="QPC269" s="337"/>
      <c r="QPD269" s="338"/>
      <c r="QPE269" s="335"/>
      <c r="QPF269" s="327"/>
      <c r="QPG269" s="337"/>
      <c r="QPH269" s="338"/>
      <c r="QPI269" s="335"/>
      <c r="QPJ269" s="327"/>
      <c r="QPK269" s="337"/>
      <c r="QPL269" s="338"/>
      <c r="QPM269" s="335"/>
      <c r="QPN269" s="327"/>
      <c r="QPO269" s="337"/>
      <c r="QPP269" s="338"/>
      <c r="QPQ269" s="335"/>
      <c r="QPR269" s="327"/>
      <c r="QPS269" s="337"/>
      <c r="QPT269" s="338"/>
      <c r="QPU269" s="335"/>
      <c r="QPV269" s="327"/>
      <c r="QPW269" s="337"/>
      <c r="QPX269" s="338"/>
      <c r="QPY269" s="335"/>
      <c r="QPZ269" s="327"/>
      <c r="QQA269" s="337"/>
      <c r="QQB269" s="338"/>
      <c r="QQC269" s="335"/>
      <c r="QQD269" s="327"/>
      <c r="QQE269" s="337"/>
      <c r="QQF269" s="338"/>
      <c r="QQG269" s="335"/>
      <c r="QQH269" s="327"/>
      <c r="QQI269" s="337"/>
      <c r="QQJ269" s="338"/>
      <c r="QQK269" s="335"/>
      <c r="QQL269" s="327"/>
      <c r="QQM269" s="337"/>
      <c r="QQN269" s="338"/>
      <c r="QQO269" s="335"/>
      <c r="QQP269" s="327"/>
      <c r="QQQ269" s="337"/>
      <c r="QQR269" s="338"/>
      <c r="QQS269" s="335"/>
      <c r="QQT269" s="327"/>
      <c r="QQU269" s="337"/>
      <c r="QQV269" s="338"/>
      <c r="QQW269" s="335"/>
      <c r="QQX269" s="327"/>
      <c r="QQY269" s="337"/>
      <c r="QQZ269" s="338"/>
      <c r="QRA269" s="335"/>
      <c r="QRB269" s="327"/>
      <c r="QRC269" s="337"/>
      <c r="QRD269" s="338"/>
      <c r="QRE269" s="335"/>
      <c r="QRF269" s="327"/>
      <c r="QRG269" s="337"/>
      <c r="QRH269" s="338"/>
      <c r="QRI269" s="335"/>
      <c r="QRJ269" s="327"/>
      <c r="QRK269" s="337"/>
      <c r="QRL269" s="338"/>
      <c r="QRM269" s="335"/>
      <c r="QRN269" s="327"/>
      <c r="QRO269" s="337"/>
      <c r="QRP269" s="338"/>
      <c r="QRQ269" s="335"/>
      <c r="QRR269" s="327"/>
      <c r="QRS269" s="337"/>
      <c r="QRT269" s="338"/>
      <c r="QRU269" s="335"/>
      <c r="QRV269" s="327"/>
      <c r="QRW269" s="337"/>
      <c r="QRX269" s="338"/>
      <c r="QRY269" s="335"/>
      <c r="QRZ269" s="327"/>
      <c r="QSA269" s="337"/>
      <c r="QSB269" s="338"/>
      <c r="QSC269" s="335"/>
      <c r="QSD269" s="327"/>
      <c r="QSE269" s="337"/>
      <c r="QSF269" s="338"/>
      <c r="QSG269" s="335"/>
      <c r="QSH269" s="327"/>
      <c r="QSI269" s="337"/>
      <c r="QSJ269" s="338"/>
      <c r="QSK269" s="335"/>
      <c r="QSL269" s="327"/>
      <c r="QSM269" s="337"/>
      <c r="QSN269" s="338"/>
      <c r="QSO269" s="335"/>
      <c r="QSP269" s="327"/>
      <c r="QSQ269" s="337"/>
      <c r="QSR269" s="338"/>
      <c r="QSS269" s="335"/>
      <c r="QST269" s="327"/>
      <c r="QSU269" s="337"/>
      <c r="QSV269" s="338"/>
      <c r="QSW269" s="335"/>
      <c r="QSX269" s="327"/>
      <c r="QSY269" s="337"/>
      <c r="QSZ269" s="338"/>
      <c r="QTA269" s="335"/>
      <c r="QTB269" s="327"/>
      <c r="QTC269" s="337"/>
      <c r="QTD269" s="338"/>
      <c r="QTE269" s="335"/>
      <c r="QTF269" s="327"/>
      <c r="QTG269" s="337"/>
      <c r="QTH269" s="338"/>
      <c r="QTI269" s="335"/>
      <c r="QTJ269" s="327"/>
      <c r="QTK269" s="337"/>
      <c r="QTL269" s="338"/>
      <c r="QTM269" s="335"/>
      <c r="QTN269" s="327"/>
      <c r="QTO269" s="337"/>
      <c r="QTP269" s="338"/>
      <c r="QTQ269" s="335"/>
      <c r="QTR269" s="327"/>
      <c r="QTS269" s="337"/>
      <c r="QTT269" s="338"/>
      <c r="QTU269" s="335"/>
      <c r="QTV269" s="327"/>
      <c r="QTW269" s="337"/>
      <c r="QTX269" s="338"/>
      <c r="QTY269" s="335"/>
      <c r="QTZ269" s="327"/>
      <c r="QUA269" s="337"/>
      <c r="QUB269" s="338"/>
      <c r="QUC269" s="335"/>
      <c r="QUD269" s="327"/>
      <c r="QUE269" s="337"/>
      <c r="QUF269" s="338"/>
      <c r="QUG269" s="335"/>
      <c r="QUH269" s="327"/>
      <c r="QUI269" s="337"/>
      <c r="QUJ269" s="338"/>
      <c r="QUK269" s="335"/>
      <c r="QUL269" s="327"/>
      <c r="QUM269" s="337"/>
      <c r="QUN269" s="338"/>
      <c r="QUO269" s="335"/>
      <c r="QUP269" s="327"/>
      <c r="QUQ269" s="337"/>
      <c r="QUR269" s="338"/>
      <c r="QUS269" s="335"/>
      <c r="QUT269" s="327"/>
      <c r="QUU269" s="337"/>
      <c r="QUV269" s="338"/>
      <c r="QUW269" s="335"/>
      <c r="QUX269" s="327"/>
      <c r="QUY269" s="337"/>
      <c r="QUZ269" s="338"/>
      <c r="QVA269" s="335"/>
      <c r="QVB269" s="327"/>
      <c r="QVC269" s="337"/>
      <c r="QVD269" s="338"/>
      <c r="QVE269" s="335"/>
      <c r="QVF269" s="327"/>
      <c r="QVG269" s="337"/>
      <c r="QVH269" s="338"/>
      <c r="QVI269" s="335"/>
      <c r="QVJ269" s="327"/>
      <c r="QVK269" s="337"/>
      <c r="QVL269" s="338"/>
      <c r="QVM269" s="335"/>
      <c r="QVN269" s="327"/>
      <c r="QVO269" s="337"/>
      <c r="QVP269" s="338"/>
      <c r="QVQ269" s="335"/>
      <c r="QVR269" s="327"/>
      <c r="QVS269" s="337"/>
      <c r="QVT269" s="338"/>
      <c r="QVU269" s="335"/>
      <c r="QVV269" s="327"/>
      <c r="QVW269" s="337"/>
      <c r="QVX269" s="338"/>
      <c r="QVY269" s="335"/>
      <c r="QVZ269" s="327"/>
      <c r="QWA269" s="337"/>
      <c r="QWB269" s="338"/>
      <c r="QWC269" s="335"/>
      <c r="QWD269" s="327"/>
      <c r="QWE269" s="337"/>
      <c r="QWF269" s="338"/>
      <c r="QWG269" s="335"/>
      <c r="QWH269" s="327"/>
      <c r="QWI269" s="337"/>
      <c r="QWJ269" s="338"/>
      <c r="QWK269" s="335"/>
      <c r="QWL269" s="327"/>
      <c r="QWM269" s="337"/>
      <c r="QWN269" s="338"/>
      <c r="QWO269" s="335"/>
      <c r="QWP269" s="327"/>
      <c r="QWQ269" s="337"/>
      <c r="QWR269" s="338"/>
      <c r="QWS269" s="335"/>
      <c r="QWT269" s="327"/>
      <c r="QWU269" s="337"/>
      <c r="QWV269" s="338"/>
      <c r="QWW269" s="335"/>
      <c r="QWX269" s="327"/>
      <c r="QWY269" s="337"/>
      <c r="QWZ269" s="338"/>
      <c r="QXA269" s="335"/>
      <c r="QXB269" s="327"/>
      <c r="QXC269" s="337"/>
      <c r="QXD269" s="338"/>
      <c r="QXE269" s="335"/>
      <c r="QXF269" s="327"/>
      <c r="QXG269" s="337"/>
      <c r="QXH269" s="338"/>
      <c r="QXI269" s="335"/>
      <c r="QXJ269" s="327"/>
      <c r="QXK269" s="337"/>
      <c r="QXL269" s="338"/>
      <c r="QXM269" s="335"/>
      <c r="QXN269" s="327"/>
      <c r="QXO269" s="337"/>
      <c r="QXP269" s="338"/>
      <c r="QXQ269" s="335"/>
      <c r="QXR269" s="327"/>
      <c r="QXS269" s="337"/>
      <c r="QXT269" s="338"/>
      <c r="QXU269" s="335"/>
      <c r="QXV269" s="327"/>
      <c r="QXW269" s="337"/>
      <c r="QXX269" s="338"/>
      <c r="QXY269" s="335"/>
      <c r="QXZ269" s="327"/>
      <c r="QYA269" s="337"/>
      <c r="QYB269" s="338"/>
      <c r="QYC269" s="335"/>
      <c r="QYD269" s="327"/>
      <c r="QYE269" s="337"/>
      <c r="QYF269" s="338"/>
      <c r="QYG269" s="335"/>
      <c r="QYH269" s="327"/>
      <c r="QYI269" s="337"/>
      <c r="QYJ269" s="338"/>
      <c r="QYK269" s="335"/>
      <c r="QYL269" s="327"/>
      <c r="QYM269" s="337"/>
      <c r="QYN269" s="338"/>
      <c r="QYO269" s="335"/>
      <c r="QYP269" s="327"/>
      <c r="QYQ269" s="337"/>
      <c r="QYR269" s="338"/>
      <c r="QYS269" s="335"/>
      <c r="QYT269" s="327"/>
      <c r="QYU269" s="337"/>
      <c r="QYV269" s="338"/>
      <c r="QYW269" s="335"/>
      <c r="QYX269" s="327"/>
      <c r="QYY269" s="337"/>
      <c r="QYZ269" s="338"/>
      <c r="QZA269" s="335"/>
      <c r="QZB269" s="327"/>
      <c r="QZC269" s="337"/>
      <c r="QZD269" s="338"/>
      <c r="QZE269" s="335"/>
      <c r="QZF269" s="327"/>
      <c r="QZG269" s="337"/>
      <c r="QZH269" s="338"/>
      <c r="QZI269" s="335"/>
      <c r="QZJ269" s="327"/>
      <c r="QZK269" s="337"/>
      <c r="QZL269" s="338"/>
      <c r="QZM269" s="335"/>
      <c r="QZN269" s="327"/>
      <c r="QZO269" s="337"/>
      <c r="QZP269" s="338"/>
      <c r="QZQ269" s="335"/>
      <c r="QZR269" s="327"/>
      <c r="QZS269" s="337"/>
      <c r="QZT269" s="338"/>
      <c r="QZU269" s="335"/>
      <c r="QZV269" s="327"/>
      <c r="QZW269" s="337"/>
      <c r="QZX269" s="338"/>
      <c r="QZY269" s="335"/>
      <c r="QZZ269" s="327"/>
      <c r="RAA269" s="337"/>
      <c r="RAB269" s="338"/>
      <c r="RAC269" s="335"/>
      <c r="RAD269" s="327"/>
      <c r="RAE269" s="337"/>
      <c r="RAF269" s="338"/>
      <c r="RAG269" s="335"/>
      <c r="RAH269" s="327"/>
      <c r="RAI269" s="337"/>
      <c r="RAJ269" s="338"/>
      <c r="RAK269" s="335"/>
      <c r="RAL269" s="327"/>
      <c r="RAM269" s="337"/>
      <c r="RAN269" s="338"/>
      <c r="RAO269" s="335"/>
      <c r="RAP269" s="327"/>
      <c r="RAQ269" s="337"/>
      <c r="RAR269" s="338"/>
      <c r="RAS269" s="335"/>
      <c r="RAT269" s="327"/>
      <c r="RAU269" s="337"/>
      <c r="RAV269" s="338"/>
      <c r="RAW269" s="335"/>
      <c r="RAX269" s="327"/>
      <c r="RAY269" s="337"/>
      <c r="RAZ269" s="338"/>
      <c r="RBA269" s="335"/>
      <c r="RBB269" s="327"/>
      <c r="RBC269" s="337"/>
      <c r="RBD269" s="338"/>
      <c r="RBE269" s="335"/>
      <c r="RBF269" s="327"/>
      <c r="RBG269" s="337"/>
      <c r="RBH269" s="338"/>
      <c r="RBI269" s="335"/>
      <c r="RBJ269" s="327"/>
      <c r="RBK269" s="337"/>
      <c r="RBL269" s="338"/>
      <c r="RBM269" s="335"/>
      <c r="RBN269" s="327"/>
      <c r="RBO269" s="337"/>
      <c r="RBP269" s="338"/>
      <c r="RBQ269" s="335"/>
      <c r="RBR269" s="327"/>
      <c r="RBS269" s="337"/>
      <c r="RBT269" s="338"/>
      <c r="RBU269" s="335"/>
      <c r="RBV269" s="327"/>
      <c r="RBW269" s="337"/>
      <c r="RBX269" s="338"/>
      <c r="RBY269" s="335"/>
      <c r="RBZ269" s="327"/>
      <c r="RCA269" s="337"/>
      <c r="RCB269" s="338"/>
      <c r="RCC269" s="335"/>
      <c r="RCD269" s="327"/>
      <c r="RCE269" s="337"/>
      <c r="RCF269" s="338"/>
      <c r="RCG269" s="335"/>
      <c r="RCH269" s="327"/>
      <c r="RCI269" s="337"/>
      <c r="RCJ269" s="338"/>
      <c r="RCK269" s="335"/>
      <c r="RCL269" s="327"/>
      <c r="RCM269" s="337"/>
      <c r="RCN269" s="338"/>
      <c r="RCO269" s="335"/>
      <c r="RCP269" s="327"/>
      <c r="RCQ269" s="337"/>
      <c r="RCR269" s="338"/>
      <c r="RCS269" s="335"/>
      <c r="RCT269" s="327"/>
      <c r="RCU269" s="337"/>
      <c r="RCV269" s="338"/>
      <c r="RCW269" s="335"/>
      <c r="RCX269" s="327"/>
      <c r="RCY269" s="337"/>
      <c r="RCZ269" s="338"/>
      <c r="RDA269" s="335"/>
      <c r="RDB269" s="327"/>
      <c r="RDC269" s="337"/>
      <c r="RDD269" s="338"/>
      <c r="RDE269" s="335"/>
      <c r="RDF269" s="327"/>
      <c r="RDG269" s="337"/>
      <c r="RDH269" s="338"/>
      <c r="RDI269" s="335"/>
      <c r="RDJ269" s="327"/>
      <c r="RDK269" s="337"/>
      <c r="RDL269" s="338"/>
      <c r="RDM269" s="335"/>
      <c r="RDN269" s="327"/>
      <c r="RDO269" s="337"/>
      <c r="RDP269" s="338"/>
      <c r="RDQ269" s="335"/>
      <c r="RDR269" s="327"/>
      <c r="RDS269" s="337"/>
      <c r="RDT269" s="338"/>
      <c r="RDU269" s="335"/>
      <c r="RDV269" s="327"/>
      <c r="RDW269" s="337"/>
      <c r="RDX269" s="338"/>
      <c r="RDY269" s="335"/>
      <c r="RDZ269" s="327"/>
      <c r="REA269" s="337"/>
      <c r="REB269" s="338"/>
      <c r="REC269" s="335"/>
      <c r="RED269" s="327"/>
      <c r="REE269" s="337"/>
      <c r="REF269" s="338"/>
      <c r="REG269" s="335"/>
      <c r="REH269" s="327"/>
      <c r="REI269" s="337"/>
      <c r="REJ269" s="338"/>
      <c r="REK269" s="335"/>
      <c r="REL269" s="327"/>
      <c r="REM269" s="337"/>
      <c r="REN269" s="338"/>
      <c r="REO269" s="335"/>
      <c r="REP269" s="327"/>
      <c r="REQ269" s="337"/>
      <c r="RER269" s="338"/>
      <c r="RES269" s="335"/>
      <c r="RET269" s="327"/>
      <c r="REU269" s="337"/>
      <c r="REV269" s="338"/>
      <c r="REW269" s="335"/>
      <c r="REX269" s="327"/>
      <c r="REY269" s="337"/>
      <c r="REZ269" s="338"/>
      <c r="RFA269" s="335"/>
      <c r="RFB269" s="327"/>
      <c r="RFC269" s="337"/>
      <c r="RFD269" s="338"/>
      <c r="RFE269" s="335"/>
      <c r="RFF269" s="327"/>
      <c r="RFG269" s="337"/>
      <c r="RFH269" s="338"/>
      <c r="RFI269" s="335"/>
      <c r="RFJ269" s="327"/>
      <c r="RFK269" s="337"/>
      <c r="RFL269" s="338"/>
      <c r="RFM269" s="335"/>
      <c r="RFN269" s="327"/>
      <c r="RFO269" s="337"/>
      <c r="RFP269" s="338"/>
      <c r="RFQ269" s="335"/>
      <c r="RFR269" s="327"/>
      <c r="RFS269" s="337"/>
      <c r="RFT269" s="338"/>
      <c r="RFU269" s="335"/>
      <c r="RFV269" s="327"/>
      <c r="RFW269" s="337"/>
      <c r="RFX269" s="338"/>
      <c r="RFY269" s="335"/>
      <c r="RFZ269" s="327"/>
      <c r="RGA269" s="337"/>
      <c r="RGB269" s="338"/>
      <c r="RGC269" s="335"/>
      <c r="RGD269" s="327"/>
      <c r="RGE269" s="337"/>
      <c r="RGF269" s="338"/>
      <c r="RGG269" s="335"/>
      <c r="RGH269" s="327"/>
      <c r="RGI269" s="337"/>
      <c r="RGJ269" s="338"/>
      <c r="RGK269" s="335"/>
      <c r="RGL269" s="327"/>
      <c r="RGM269" s="337"/>
      <c r="RGN269" s="338"/>
      <c r="RGO269" s="335"/>
      <c r="RGP269" s="327"/>
      <c r="RGQ269" s="337"/>
      <c r="RGR269" s="338"/>
      <c r="RGS269" s="335"/>
      <c r="RGT269" s="327"/>
      <c r="RGU269" s="337"/>
      <c r="RGV269" s="338"/>
      <c r="RGW269" s="335"/>
      <c r="RGX269" s="327"/>
      <c r="RGY269" s="337"/>
      <c r="RGZ269" s="338"/>
      <c r="RHA269" s="335"/>
      <c r="RHB269" s="327"/>
      <c r="RHC269" s="337"/>
      <c r="RHD269" s="338"/>
      <c r="RHE269" s="335"/>
      <c r="RHF269" s="327"/>
      <c r="RHG269" s="337"/>
      <c r="RHH269" s="338"/>
      <c r="RHI269" s="335"/>
      <c r="RHJ269" s="327"/>
      <c r="RHK269" s="337"/>
      <c r="RHL269" s="338"/>
      <c r="RHM269" s="335"/>
      <c r="RHN269" s="327"/>
      <c r="RHO269" s="337"/>
      <c r="RHP269" s="338"/>
      <c r="RHQ269" s="335"/>
      <c r="RHR269" s="327"/>
      <c r="RHS269" s="337"/>
      <c r="RHT269" s="338"/>
      <c r="RHU269" s="335"/>
      <c r="RHV269" s="327"/>
      <c r="RHW269" s="337"/>
      <c r="RHX269" s="338"/>
      <c r="RHY269" s="335"/>
      <c r="RHZ269" s="327"/>
      <c r="RIA269" s="337"/>
      <c r="RIB269" s="338"/>
      <c r="RIC269" s="335"/>
      <c r="RID269" s="327"/>
      <c r="RIE269" s="337"/>
      <c r="RIF269" s="338"/>
      <c r="RIG269" s="335"/>
      <c r="RIH269" s="327"/>
      <c r="RII269" s="337"/>
      <c r="RIJ269" s="338"/>
      <c r="RIK269" s="335"/>
      <c r="RIL269" s="327"/>
      <c r="RIM269" s="337"/>
      <c r="RIN269" s="338"/>
      <c r="RIO269" s="335"/>
      <c r="RIP269" s="327"/>
      <c r="RIQ269" s="337"/>
      <c r="RIR269" s="338"/>
      <c r="RIS269" s="335"/>
      <c r="RIT269" s="327"/>
      <c r="RIU269" s="337"/>
      <c r="RIV269" s="338"/>
      <c r="RIW269" s="335"/>
      <c r="RIX269" s="327"/>
      <c r="RIY269" s="337"/>
      <c r="RIZ269" s="338"/>
      <c r="RJA269" s="335"/>
      <c r="RJB269" s="327"/>
      <c r="RJC269" s="337"/>
      <c r="RJD269" s="338"/>
      <c r="RJE269" s="335"/>
      <c r="RJF269" s="327"/>
      <c r="RJG269" s="337"/>
      <c r="RJH269" s="338"/>
      <c r="RJI269" s="335"/>
      <c r="RJJ269" s="327"/>
      <c r="RJK269" s="337"/>
      <c r="RJL269" s="338"/>
      <c r="RJM269" s="335"/>
      <c r="RJN269" s="327"/>
      <c r="RJO269" s="337"/>
      <c r="RJP269" s="338"/>
      <c r="RJQ269" s="335"/>
      <c r="RJR269" s="327"/>
      <c r="RJS269" s="337"/>
      <c r="RJT269" s="338"/>
      <c r="RJU269" s="335"/>
      <c r="RJV269" s="327"/>
      <c r="RJW269" s="337"/>
      <c r="RJX269" s="338"/>
      <c r="RJY269" s="335"/>
      <c r="RJZ269" s="327"/>
      <c r="RKA269" s="337"/>
      <c r="RKB269" s="338"/>
      <c r="RKC269" s="335"/>
      <c r="RKD269" s="327"/>
      <c r="RKE269" s="337"/>
      <c r="RKF269" s="338"/>
      <c r="RKG269" s="335"/>
      <c r="RKH269" s="327"/>
      <c r="RKI269" s="337"/>
      <c r="RKJ269" s="338"/>
      <c r="RKK269" s="335"/>
      <c r="RKL269" s="327"/>
      <c r="RKM269" s="337"/>
      <c r="RKN269" s="338"/>
      <c r="RKO269" s="335"/>
      <c r="RKP269" s="327"/>
      <c r="RKQ269" s="337"/>
      <c r="RKR269" s="338"/>
      <c r="RKS269" s="335"/>
      <c r="RKT269" s="327"/>
      <c r="RKU269" s="337"/>
      <c r="RKV269" s="338"/>
      <c r="RKW269" s="335"/>
      <c r="RKX269" s="327"/>
      <c r="RKY269" s="337"/>
      <c r="RKZ269" s="338"/>
      <c r="RLA269" s="335"/>
      <c r="RLB269" s="327"/>
      <c r="RLC269" s="337"/>
      <c r="RLD269" s="338"/>
      <c r="RLE269" s="335"/>
      <c r="RLF269" s="327"/>
      <c r="RLG269" s="337"/>
      <c r="RLH269" s="338"/>
      <c r="RLI269" s="335"/>
      <c r="RLJ269" s="327"/>
      <c r="RLK269" s="337"/>
      <c r="RLL269" s="338"/>
      <c r="RLM269" s="335"/>
      <c r="RLN269" s="327"/>
      <c r="RLO269" s="337"/>
      <c r="RLP269" s="338"/>
      <c r="RLQ269" s="335"/>
      <c r="RLR269" s="327"/>
      <c r="RLS269" s="337"/>
      <c r="RLT269" s="338"/>
      <c r="RLU269" s="335"/>
      <c r="RLV269" s="327"/>
      <c r="RLW269" s="337"/>
      <c r="RLX269" s="338"/>
      <c r="RLY269" s="335"/>
      <c r="RLZ269" s="327"/>
      <c r="RMA269" s="337"/>
      <c r="RMB269" s="338"/>
      <c r="RMC269" s="335"/>
      <c r="RMD269" s="327"/>
      <c r="RME269" s="337"/>
      <c r="RMF269" s="338"/>
      <c r="RMG269" s="335"/>
      <c r="RMH269" s="327"/>
      <c r="RMI269" s="337"/>
      <c r="RMJ269" s="338"/>
      <c r="RMK269" s="335"/>
      <c r="RML269" s="327"/>
      <c r="RMM269" s="337"/>
      <c r="RMN269" s="338"/>
      <c r="RMO269" s="335"/>
      <c r="RMP269" s="327"/>
      <c r="RMQ269" s="337"/>
      <c r="RMR269" s="338"/>
      <c r="RMS269" s="335"/>
      <c r="RMT269" s="327"/>
      <c r="RMU269" s="337"/>
      <c r="RMV269" s="338"/>
      <c r="RMW269" s="335"/>
      <c r="RMX269" s="327"/>
      <c r="RMY269" s="337"/>
      <c r="RMZ269" s="338"/>
      <c r="RNA269" s="335"/>
      <c r="RNB269" s="327"/>
      <c r="RNC269" s="337"/>
      <c r="RND269" s="338"/>
      <c r="RNE269" s="335"/>
      <c r="RNF269" s="327"/>
      <c r="RNG269" s="337"/>
      <c r="RNH269" s="338"/>
      <c r="RNI269" s="335"/>
      <c r="RNJ269" s="327"/>
      <c r="RNK269" s="337"/>
      <c r="RNL269" s="338"/>
      <c r="RNM269" s="335"/>
      <c r="RNN269" s="327"/>
      <c r="RNO269" s="337"/>
      <c r="RNP269" s="338"/>
      <c r="RNQ269" s="335"/>
      <c r="RNR269" s="327"/>
      <c r="RNS269" s="337"/>
      <c r="RNT269" s="338"/>
      <c r="RNU269" s="335"/>
      <c r="RNV269" s="327"/>
      <c r="RNW269" s="337"/>
      <c r="RNX269" s="338"/>
      <c r="RNY269" s="335"/>
      <c r="RNZ269" s="327"/>
      <c r="ROA269" s="337"/>
      <c r="ROB269" s="338"/>
      <c r="ROC269" s="335"/>
      <c r="ROD269" s="327"/>
      <c r="ROE269" s="337"/>
      <c r="ROF269" s="338"/>
      <c r="ROG269" s="335"/>
      <c r="ROH269" s="327"/>
      <c r="ROI269" s="337"/>
      <c r="ROJ269" s="338"/>
      <c r="ROK269" s="335"/>
      <c r="ROL269" s="327"/>
      <c r="ROM269" s="337"/>
      <c r="RON269" s="338"/>
      <c r="ROO269" s="335"/>
      <c r="ROP269" s="327"/>
      <c r="ROQ269" s="337"/>
      <c r="ROR269" s="338"/>
      <c r="ROS269" s="335"/>
      <c r="ROT269" s="327"/>
      <c r="ROU269" s="337"/>
      <c r="ROV269" s="338"/>
      <c r="ROW269" s="335"/>
      <c r="ROX269" s="327"/>
      <c r="ROY269" s="337"/>
      <c r="ROZ269" s="338"/>
      <c r="RPA269" s="335"/>
      <c r="RPB269" s="327"/>
      <c r="RPC269" s="337"/>
      <c r="RPD269" s="338"/>
      <c r="RPE269" s="335"/>
      <c r="RPF269" s="327"/>
      <c r="RPG269" s="337"/>
      <c r="RPH269" s="338"/>
      <c r="RPI269" s="335"/>
      <c r="RPJ269" s="327"/>
      <c r="RPK269" s="337"/>
      <c r="RPL269" s="338"/>
      <c r="RPM269" s="335"/>
      <c r="RPN269" s="327"/>
      <c r="RPO269" s="337"/>
      <c r="RPP269" s="338"/>
      <c r="RPQ269" s="335"/>
      <c r="RPR269" s="327"/>
      <c r="RPS269" s="337"/>
      <c r="RPT269" s="338"/>
      <c r="RPU269" s="335"/>
      <c r="RPV269" s="327"/>
      <c r="RPW269" s="337"/>
      <c r="RPX269" s="338"/>
      <c r="RPY269" s="335"/>
      <c r="RPZ269" s="327"/>
      <c r="RQA269" s="337"/>
      <c r="RQB269" s="338"/>
      <c r="RQC269" s="335"/>
      <c r="RQD269" s="327"/>
      <c r="RQE269" s="337"/>
      <c r="RQF269" s="338"/>
      <c r="RQG269" s="335"/>
      <c r="RQH269" s="327"/>
      <c r="RQI269" s="337"/>
      <c r="RQJ269" s="338"/>
      <c r="RQK269" s="335"/>
      <c r="RQL269" s="327"/>
      <c r="RQM269" s="337"/>
      <c r="RQN269" s="338"/>
      <c r="RQO269" s="335"/>
      <c r="RQP269" s="327"/>
      <c r="RQQ269" s="337"/>
      <c r="RQR269" s="338"/>
      <c r="RQS269" s="335"/>
      <c r="RQT269" s="327"/>
      <c r="RQU269" s="337"/>
      <c r="RQV269" s="338"/>
      <c r="RQW269" s="335"/>
      <c r="RQX269" s="327"/>
      <c r="RQY269" s="337"/>
      <c r="RQZ269" s="338"/>
      <c r="RRA269" s="335"/>
      <c r="RRB269" s="327"/>
      <c r="RRC269" s="337"/>
      <c r="RRD269" s="338"/>
      <c r="RRE269" s="335"/>
      <c r="RRF269" s="327"/>
      <c r="RRG269" s="337"/>
      <c r="RRH269" s="338"/>
      <c r="RRI269" s="335"/>
      <c r="RRJ269" s="327"/>
      <c r="RRK269" s="337"/>
      <c r="RRL269" s="338"/>
      <c r="RRM269" s="335"/>
      <c r="RRN269" s="327"/>
      <c r="RRO269" s="337"/>
      <c r="RRP269" s="338"/>
      <c r="RRQ269" s="335"/>
      <c r="RRR269" s="327"/>
      <c r="RRS269" s="337"/>
      <c r="RRT269" s="338"/>
      <c r="RRU269" s="335"/>
      <c r="RRV269" s="327"/>
      <c r="RRW269" s="337"/>
      <c r="RRX269" s="338"/>
      <c r="RRY269" s="335"/>
      <c r="RRZ269" s="327"/>
      <c r="RSA269" s="337"/>
      <c r="RSB269" s="338"/>
      <c r="RSC269" s="335"/>
      <c r="RSD269" s="327"/>
      <c r="RSE269" s="337"/>
      <c r="RSF269" s="338"/>
      <c r="RSG269" s="335"/>
      <c r="RSH269" s="327"/>
      <c r="RSI269" s="337"/>
      <c r="RSJ269" s="338"/>
      <c r="RSK269" s="335"/>
      <c r="RSL269" s="327"/>
      <c r="RSM269" s="337"/>
      <c r="RSN269" s="338"/>
      <c r="RSO269" s="335"/>
      <c r="RSP269" s="327"/>
      <c r="RSQ269" s="337"/>
      <c r="RSR269" s="338"/>
      <c r="RSS269" s="335"/>
      <c r="RST269" s="327"/>
      <c r="RSU269" s="337"/>
      <c r="RSV269" s="338"/>
      <c r="RSW269" s="335"/>
      <c r="RSX269" s="327"/>
      <c r="RSY269" s="337"/>
      <c r="RSZ269" s="338"/>
      <c r="RTA269" s="335"/>
      <c r="RTB269" s="327"/>
      <c r="RTC269" s="337"/>
      <c r="RTD269" s="338"/>
      <c r="RTE269" s="335"/>
      <c r="RTF269" s="327"/>
      <c r="RTG269" s="337"/>
      <c r="RTH269" s="338"/>
      <c r="RTI269" s="335"/>
      <c r="RTJ269" s="327"/>
      <c r="RTK269" s="337"/>
      <c r="RTL269" s="338"/>
      <c r="RTM269" s="335"/>
      <c r="RTN269" s="327"/>
      <c r="RTO269" s="337"/>
      <c r="RTP269" s="338"/>
      <c r="RTQ269" s="335"/>
      <c r="RTR269" s="327"/>
      <c r="RTS269" s="337"/>
      <c r="RTT269" s="338"/>
      <c r="RTU269" s="335"/>
      <c r="RTV269" s="327"/>
      <c r="RTW269" s="337"/>
      <c r="RTX269" s="338"/>
      <c r="RTY269" s="335"/>
      <c r="RTZ269" s="327"/>
      <c r="RUA269" s="337"/>
      <c r="RUB269" s="338"/>
      <c r="RUC269" s="335"/>
      <c r="RUD269" s="327"/>
      <c r="RUE269" s="337"/>
      <c r="RUF269" s="338"/>
      <c r="RUG269" s="335"/>
      <c r="RUH269" s="327"/>
      <c r="RUI269" s="337"/>
      <c r="RUJ269" s="338"/>
      <c r="RUK269" s="335"/>
      <c r="RUL269" s="327"/>
      <c r="RUM269" s="337"/>
      <c r="RUN269" s="338"/>
      <c r="RUO269" s="335"/>
      <c r="RUP269" s="327"/>
      <c r="RUQ269" s="337"/>
      <c r="RUR269" s="338"/>
      <c r="RUS269" s="335"/>
      <c r="RUT269" s="327"/>
      <c r="RUU269" s="337"/>
      <c r="RUV269" s="338"/>
      <c r="RUW269" s="335"/>
      <c r="RUX269" s="327"/>
      <c r="RUY269" s="337"/>
      <c r="RUZ269" s="338"/>
      <c r="RVA269" s="335"/>
      <c r="RVB269" s="327"/>
      <c r="RVC269" s="337"/>
      <c r="RVD269" s="338"/>
      <c r="RVE269" s="335"/>
      <c r="RVF269" s="327"/>
      <c r="RVG269" s="337"/>
      <c r="RVH269" s="338"/>
      <c r="RVI269" s="335"/>
      <c r="RVJ269" s="327"/>
      <c r="RVK269" s="337"/>
      <c r="RVL269" s="338"/>
      <c r="RVM269" s="335"/>
      <c r="RVN269" s="327"/>
      <c r="RVO269" s="337"/>
      <c r="RVP269" s="338"/>
      <c r="RVQ269" s="335"/>
      <c r="RVR269" s="327"/>
      <c r="RVS269" s="337"/>
      <c r="RVT269" s="338"/>
      <c r="RVU269" s="335"/>
      <c r="RVV269" s="327"/>
      <c r="RVW269" s="337"/>
      <c r="RVX269" s="338"/>
      <c r="RVY269" s="335"/>
      <c r="RVZ269" s="327"/>
      <c r="RWA269" s="337"/>
      <c r="RWB269" s="338"/>
      <c r="RWC269" s="335"/>
      <c r="RWD269" s="327"/>
      <c r="RWE269" s="337"/>
      <c r="RWF269" s="338"/>
      <c r="RWG269" s="335"/>
      <c r="RWH269" s="327"/>
      <c r="RWI269" s="337"/>
      <c r="RWJ269" s="338"/>
      <c r="RWK269" s="335"/>
      <c r="RWL269" s="327"/>
      <c r="RWM269" s="337"/>
      <c r="RWN269" s="338"/>
      <c r="RWO269" s="335"/>
      <c r="RWP269" s="327"/>
      <c r="RWQ269" s="337"/>
      <c r="RWR269" s="338"/>
      <c r="RWS269" s="335"/>
      <c r="RWT269" s="327"/>
      <c r="RWU269" s="337"/>
      <c r="RWV269" s="338"/>
      <c r="RWW269" s="335"/>
      <c r="RWX269" s="327"/>
      <c r="RWY269" s="337"/>
      <c r="RWZ269" s="338"/>
      <c r="RXA269" s="335"/>
      <c r="RXB269" s="327"/>
      <c r="RXC269" s="337"/>
      <c r="RXD269" s="338"/>
      <c r="RXE269" s="335"/>
      <c r="RXF269" s="327"/>
      <c r="RXG269" s="337"/>
      <c r="RXH269" s="338"/>
      <c r="RXI269" s="335"/>
      <c r="RXJ269" s="327"/>
      <c r="RXK269" s="337"/>
      <c r="RXL269" s="338"/>
      <c r="RXM269" s="335"/>
      <c r="RXN269" s="327"/>
      <c r="RXO269" s="337"/>
      <c r="RXP269" s="338"/>
      <c r="RXQ269" s="335"/>
      <c r="RXR269" s="327"/>
      <c r="RXS269" s="337"/>
      <c r="RXT269" s="338"/>
      <c r="RXU269" s="335"/>
      <c r="RXV269" s="327"/>
      <c r="RXW269" s="337"/>
      <c r="RXX269" s="338"/>
      <c r="RXY269" s="335"/>
      <c r="RXZ269" s="327"/>
      <c r="RYA269" s="337"/>
      <c r="RYB269" s="338"/>
      <c r="RYC269" s="335"/>
      <c r="RYD269" s="327"/>
      <c r="RYE269" s="337"/>
      <c r="RYF269" s="338"/>
      <c r="RYG269" s="335"/>
      <c r="RYH269" s="327"/>
      <c r="RYI269" s="337"/>
      <c r="RYJ269" s="338"/>
      <c r="RYK269" s="335"/>
      <c r="RYL269" s="327"/>
      <c r="RYM269" s="337"/>
      <c r="RYN269" s="338"/>
      <c r="RYO269" s="335"/>
      <c r="RYP269" s="327"/>
      <c r="RYQ269" s="337"/>
      <c r="RYR269" s="338"/>
      <c r="RYS269" s="335"/>
      <c r="RYT269" s="327"/>
      <c r="RYU269" s="337"/>
      <c r="RYV269" s="338"/>
      <c r="RYW269" s="335"/>
      <c r="RYX269" s="327"/>
      <c r="RYY269" s="337"/>
      <c r="RYZ269" s="338"/>
      <c r="RZA269" s="335"/>
      <c r="RZB269" s="327"/>
      <c r="RZC269" s="337"/>
      <c r="RZD269" s="338"/>
      <c r="RZE269" s="335"/>
      <c r="RZF269" s="327"/>
      <c r="RZG269" s="337"/>
      <c r="RZH269" s="338"/>
      <c r="RZI269" s="335"/>
      <c r="RZJ269" s="327"/>
      <c r="RZK269" s="337"/>
      <c r="RZL269" s="338"/>
      <c r="RZM269" s="335"/>
      <c r="RZN269" s="327"/>
      <c r="RZO269" s="337"/>
      <c r="RZP269" s="338"/>
      <c r="RZQ269" s="335"/>
      <c r="RZR269" s="327"/>
      <c r="RZS269" s="337"/>
      <c r="RZT269" s="338"/>
      <c r="RZU269" s="335"/>
      <c r="RZV269" s="327"/>
      <c r="RZW269" s="337"/>
      <c r="RZX269" s="338"/>
      <c r="RZY269" s="335"/>
      <c r="RZZ269" s="327"/>
      <c r="SAA269" s="337"/>
      <c r="SAB269" s="338"/>
      <c r="SAC269" s="335"/>
      <c r="SAD269" s="327"/>
      <c r="SAE269" s="337"/>
      <c r="SAF269" s="338"/>
      <c r="SAG269" s="335"/>
      <c r="SAH269" s="327"/>
      <c r="SAI269" s="337"/>
      <c r="SAJ269" s="338"/>
      <c r="SAK269" s="335"/>
      <c r="SAL269" s="327"/>
      <c r="SAM269" s="337"/>
      <c r="SAN269" s="338"/>
      <c r="SAO269" s="335"/>
      <c r="SAP269" s="327"/>
      <c r="SAQ269" s="337"/>
      <c r="SAR269" s="338"/>
      <c r="SAS269" s="335"/>
      <c r="SAT269" s="327"/>
      <c r="SAU269" s="337"/>
      <c r="SAV269" s="338"/>
      <c r="SAW269" s="335"/>
      <c r="SAX269" s="327"/>
      <c r="SAY269" s="337"/>
      <c r="SAZ269" s="338"/>
      <c r="SBA269" s="335"/>
      <c r="SBB269" s="327"/>
      <c r="SBC269" s="337"/>
      <c r="SBD269" s="338"/>
      <c r="SBE269" s="335"/>
      <c r="SBF269" s="327"/>
      <c r="SBG269" s="337"/>
      <c r="SBH269" s="338"/>
      <c r="SBI269" s="335"/>
      <c r="SBJ269" s="327"/>
      <c r="SBK269" s="337"/>
      <c r="SBL269" s="338"/>
      <c r="SBM269" s="335"/>
      <c r="SBN269" s="327"/>
      <c r="SBO269" s="337"/>
      <c r="SBP269" s="338"/>
      <c r="SBQ269" s="335"/>
      <c r="SBR269" s="327"/>
      <c r="SBS269" s="337"/>
      <c r="SBT269" s="338"/>
      <c r="SBU269" s="335"/>
      <c r="SBV269" s="327"/>
      <c r="SBW269" s="337"/>
      <c r="SBX269" s="338"/>
      <c r="SBY269" s="335"/>
      <c r="SBZ269" s="327"/>
      <c r="SCA269" s="337"/>
      <c r="SCB269" s="338"/>
      <c r="SCC269" s="335"/>
      <c r="SCD269" s="327"/>
      <c r="SCE269" s="337"/>
      <c r="SCF269" s="338"/>
      <c r="SCG269" s="335"/>
      <c r="SCH269" s="327"/>
      <c r="SCI269" s="337"/>
      <c r="SCJ269" s="338"/>
      <c r="SCK269" s="335"/>
      <c r="SCL269" s="327"/>
      <c r="SCM269" s="337"/>
      <c r="SCN269" s="338"/>
      <c r="SCO269" s="335"/>
      <c r="SCP269" s="327"/>
      <c r="SCQ269" s="337"/>
      <c r="SCR269" s="338"/>
      <c r="SCS269" s="335"/>
      <c r="SCT269" s="327"/>
      <c r="SCU269" s="337"/>
      <c r="SCV269" s="338"/>
      <c r="SCW269" s="335"/>
      <c r="SCX269" s="327"/>
      <c r="SCY269" s="337"/>
      <c r="SCZ269" s="338"/>
      <c r="SDA269" s="335"/>
      <c r="SDB269" s="327"/>
      <c r="SDC269" s="337"/>
      <c r="SDD269" s="338"/>
      <c r="SDE269" s="335"/>
      <c r="SDF269" s="327"/>
      <c r="SDG269" s="337"/>
      <c r="SDH269" s="338"/>
      <c r="SDI269" s="335"/>
      <c r="SDJ269" s="327"/>
      <c r="SDK269" s="337"/>
      <c r="SDL269" s="338"/>
      <c r="SDM269" s="335"/>
      <c r="SDN269" s="327"/>
      <c r="SDO269" s="337"/>
      <c r="SDP269" s="338"/>
      <c r="SDQ269" s="335"/>
      <c r="SDR269" s="327"/>
      <c r="SDS269" s="337"/>
      <c r="SDT269" s="338"/>
      <c r="SDU269" s="335"/>
      <c r="SDV269" s="327"/>
      <c r="SDW269" s="337"/>
      <c r="SDX269" s="338"/>
      <c r="SDY269" s="335"/>
      <c r="SDZ269" s="327"/>
      <c r="SEA269" s="337"/>
      <c r="SEB269" s="338"/>
      <c r="SEC269" s="335"/>
      <c r="SED269" s="327"/>
      <c r="SEE269" s="337"/>
      <c r="SEF269" s="338"/>
      <c r="SEG269" s="335"/>
      <c r="SEH269" s="327"/>
      <c r="SEI269" s="337"/>
      <c r="SEJ269" s="338"/>
      <c r="SEK269" s="335"/>
      <c r="SEL269" s="327"/>
      <c r="SEM269" s="337"/>
      <c r="SEN269" s="338"/>
      <c r="SEO269" s="335"/>
      <c r="SEP269" s="327"/>
      <c r="SEQ269" s="337"/>
      <c r="SER269" s="338"/>
      <c r="SES269" s="335"/>
      <c r="SET269" s="327"/>
      <c r="SEU269" s="337"/>
      <c r="SEV269" s="338"/>
      <c r="SEW269" s="335"/>
      <c r="SEX269" s="327"/>
      <c r="SEY269" s="337"/>
      <c r="SEZ269" s="338"/>
      <c r="SFA269" s="335"/>
      <c r="SFB269" s="327"/>
      <c r="SFC269" s="337"/>
      <c r="SFD269" s="338"/>
      <c r="SFE269" s="335"/>
      <c r="SFF269" s="327"/>
      <c r="SFG269" s="337"/>
      <c r="SFH269" s="338"/>
      <c r="SFI269" s="335"/>
      <c r="SFJ269" s="327"/>
      <c r="SFK269" s="337"/>
      <c r="SFL269" s="338"/>
      <c r="SFM269" s="335"/>
      <c r="SFN269" s="327"/>
      <c r="SFO269" s="337"/>
      <c r="SFP269" s="338"/>
      <c r="SFQ269" s="335"/>
      <c r="SFR269" s="327"/>
      <c r="SFS269" s="337"/>
      <c r="SFT269" s="338"/>
      <c r="SFU269" s="335"/>
      <c r="SFV269" s="327"/>
      <c r="SFW269" s="337"/>
      <c r="SFX269" s="338"/>
      <c r="SFY269" s="335"/>
      <c r="SFZ269" s="327"/>
      <c r="SGA269" s="337"/>
      <c r="SGB269" s="338"/>
      <c r="SGC269" s="335"/>
      <c r="SGD269" s="327"/>
      <c r="SGE269" s="337"/>
      <c r="SGF269" s="338"/>
      <c r="SGG269" s="335"/>
      <c r="SGH269" s="327"/>
      <c r="SGI269" s="337"/>
      <c r="SGJ269" s="338"/>
      <c r="SGK269" s="335"/>
      <c r="SGL269" s="327"/>
      <c r="SGM269" s="337"/>
      <c r="SGN269" s="338"/>
      <c r="SGO269" s="335"/>
      <c r="SGP269" s="327"/>
      <c r="SGQ269" s="337"/>
      <c r="SGR269" s="338"/>
      <c r="SGS269" s="335"/>
      <c r="SGT269" s="327"/>
      <c r="SGU269" s="337"/>
      <c r="SGV269" s="338"/>
      <c r="SGW269" s="335"/>
      <c r="SGX269" s="327"/>
      <c r="SGY269" s="337"/>
      <c r="SGZ269" s="338"/>
      <c r="SHA269" s="335"/>
      <c r="SHB269" s="327"/>
      <c r="SHC269" s="337"/>
      <c r="SHD269" s="338"/>
      <c r="SHE269" s="335"/>
      <c r="SHF269" s="327"/>
      <c r="SHG269" s="337"/>
      <c r="SHH269" s="338"/>
      <c r="SHI269" s="335"/>
      <c r="SHJ269" s="327"/>
      <c r="SHK269" s="337"/>
      <c r="SHL269" s="338"/>
      <c r="SHM269" s="335"/>
      <c r="SHN269" s="327"/>
      <c r="SHO269" s="337"/>
      <c r="SHP269" s="338"/>
      <c r="SHQ269" s="335"/>
      <c r="SHR269" s="327"/>
      <c r="SHS269" s="337"/>
      <c r="SHT269" s="338"/>
      <c r="SHU269" s="335"/>
      <c r="SHV269" s="327"/>
      <c r="SHW269" s="337"/>
      <c r="SHX269" s="338"/>
      <c r="SHY269" s="335"/>
      <c r="SHZ269" s="327"/>
      <c r="SIA269" s="337"/>
      <c r="SIB269" s="338"/>
      <c r="SIC269" s="335"/>
      <c r="SID269" s="327"/>
      <c r="SIE269" s="337"/>
      <c r="SIF269" s="338"/>
      <c r="SIG269" s="335"/>
      <c r="SIH269" s="327"/>
      <c r="SII269" s="337"/>
      <c r="SIJ269" s="338"/>
      <c r="SIK269" s="335"/>
      <c r="SIL269" s="327"/>
      <c r="SIM269" s="337"/>
      <c r="SIN269" s="338"/>
      <c r="SIO269" s="335"/>
      <c r="SIP269" s="327"/>
      <c r="SIQ269" s="337"/>
      <c r="SIR269" s="338"/>
      <c r="SIS269" s="335"/>
      <c r="SIT269" s="327"/>
      <c r="SIU269" s="337"/>
      <c r="SIV269" s="338"/>
      <c r="SIW269" s="335"/>
      <c r="SIX269" s="327"/>
      <c r="SIY269" s="337"/>
      <c r="SIZ269" s="338"/>
      <c r="SJA269" s="335"/>
      <c r="SJB269" s="327"/>
      <c r="SJC269" s="337"/>
      <c r="SJD269" s="338"/>
      <c r="SJE269" s="335"/>
      <c r="SJF269" s="327"/>
      <c r="SJG269" s="337"/>
      <c r="SJH269" s="338"/>
      <c r="SJI269" s="335"/>
      <c r="SJJ269" s="327"/>
      <c r="SJK269" s="337"/>
      <c r="SJL269" s="338"/>
      <c r="SJM269" s="335"/>
      <c r="SJN269" s="327"/>
      <c r="SJO269" s="337"/>
      <c r="SJP269" s="338"/>
      <c r="SJQ269" s="335"/>
      <c r="SJR269" s="327"/>
      <c r="SJS269" s="337"/>
      <c r="SJT269" s="338"/>
      <c r="SJU269" s="335"/>
      <c r="SJV269" s="327"/>
      <c r="SJW269" s="337"/>
      <c r="SJX269" s="338"/>
      <c r="SJY269" s="335"/>
      <c r="SJZ269" s="327"/>
      <c r="SKA269" s="337"/>
      <c r="SKB269" s="338"/>
      <c r="SKC269" s="335"/>
      <c r="SKD269" s="327"/>
      <c r="SKE269" s="337"/>
      <c r="SKF269" s="338"/>
      <c r="SKG269" s="335"/>
      <c r="SKH269" s="327"/>
      <c r="SKI269" s="337"/>
      <c r="SKJ269" s="338"/>
      <c r="SKK269" s="335"/>
      <c r="SKL269" s="327"/>
      <c r="SKM269" s="337"/>
      <c r="SKN269" s="338"/>
      <c r="SKO269" s="335"/>
      <c r="SKP269" s="327"/>
      <c r="SKQ269" s="337"/>
      <c r="SKR269" s="338"/>
      <c r="SKS269" s="335"/>
      <c r="SKT269" s="327"/>
      <c r="SKU269" s="337"/>
      <c r="SKV269" s="338"/>
      <c r="SKW269" s="335"/>
      <c r="SKX269" s="327"/>
      <c r="SKY269" s="337"/>
      <c r="SKZ269" s="338"/>
      <c r="SLA269" s="335"/>
      <c r="SLB269" s="327"/>
      <c r="SLC269" s="337"/>
      <c r="SLD269" s="338"/>
      <c r="SLE269" s="335"/>
      <c r="SLF269" s="327"/>
      <c r="SLG269" s="337"/>
      <c r="SLH269" s="338"/>
      <c r="SLI269" s="335"/>
      <c r="SLJ269" s="327"/>
      <c r="SLK269" s="337"/>
      <c r="SLL269" s="338"/>
      <c r="SLM269" s="335"/>
      <c r="SLN269" s="327"/>
      <c r="SLO269" s="337"/>
      <c r="SLP269" s="338"/>
      <c r="SLQ269" s="335"/>
      <c r="SLR269" s="327"/>
      <c r="SLS269" s="337"/>
      <c r="SLT269" s="338"/>
      <c r="SLU269" s="335"/>
      <c r="SLV269" s="327"/>
      <c r="SLW269" s="337"/>
      <c r="SLX269" s="338"/>
      <c r="SLY269" s="335"/>
      <c r="SLZ269" s="327"/>
      <c r="SMA269" s="337"/>
      <c r="SMB269" s="338"/>
      <c r="SMC269" s="335"/>
      <c r="SMD269" s="327"/>
      <c r="SME269" s="337"/>
      <c r="SMF269" s="338"/>
      <c r="SMG269" s="335"/>
      <c r="SMH269" s="327"/>
      <c r="SMI269" s="337"/>
      <c r="SMJ269" s="338"/>
      <c r="SMK269" s="335"/>
      <c r="SML269" s="327"/>
      <c r="SMM269" s="337"/>
      <c r="SMN269" s="338"/>
      <c r="SMO269" s="335"/>
      <c r="SMP269" s="327"/>
      <c r="SMQ269" s="337"/>
      <c r="SMR269" s="338"/>
      <c r="SMS269" s="335"/>
      <c r="SMT269" s="327"/>
      <c r="SMU269" s="337"/>
      <c r="SMV269" s="338"/>
      <c r="SMW269" s="335"/>
      <c r="SMX269" s="327"/>
      <c r="SMY269" s="337"/>
      <c r="SMZ269" s="338"/>
      <c r="SNA269" s="335"/>
      <c r="SNB269" s="327"/>
      <c r="SNC269" s="337"/>
      <c r="SND269" s="338"/>
      <c r="SNE269" s="335"/>
      <c r="SNF269" s="327"/>
      <c r="SNG269" s="337"/>
      <c r="SNH269" s="338"/>
      <c r="SNI269" s="335"/>
      <c r="SNJ269" s="327"/>
      <c r="SNK269" s="337"/>
      <c r="SNL269" s="338"/>
      <c r="SNM269" s="335"/>
      <c r="SNN269" s="327"/>
      <c r="SNO269" s="337"/>
      <c r="SNP269" s="338"/>
      <c r="SNQ269" s="335"/>
      <c r="SNR269" s="327"/>
      <c r="SNS269" s="337"/>
      <c r="SNT269" s="338"/>
      <c r="SNU269" s="335"/>
      <c r="SNV269" s="327"/>
      <c r="SNW269" s="337"/>
      <c r="SNX269" s="338"/>
      <c r="SNY269" s="335"/>
      <c r="SNZ269" s="327"/>
      <c r="SOA269" s="337"/>
      <c r="SOB269" s="338"/>
      <c r="SOC269" s="335"/>
      <c r="SOD269" s="327"/>
      <c r="SOE269" s="337"/>
      <c r="SOF269" s="338"/>
      <c r="SOG269" s="335"/>
      <c r="SOH269" s="327"/>
      <c r="SOI269" s="337"/>
      <c r="SOJ269" s="338"/>
      <c r="SOK269" s="335"/>
      <c r="SOL269" s="327"/>
      <c r="SOM269" s="337"/>
      <c r="SON269" s="338"/>
      <c r="SOO269" s="335"/>
      <c r="SOP269" s="327"/>
      <c r="SOQ269" s="337"/>
      <c r="SOR269" s="338"/>
      <c r="SOS269" s="335"/>
      <c r="SOT269" s="327"/>
      <c r="SOU269" s="337"/>
      <c r="SOV269" s="338"/>
      <c r="SOW269" s="335"/>
      <c r="SOX269" s="327"/>
      <c r="SOY269" s="337"/>
      <c r="SOZ269" s="338"/>
      <c r="SPA269" s="335"/>
      <c r="SPB269" s="327"/>
      <c r="SPC269" s="337"/>
      <c r="SPD269" s="338"/>
      <c r="SPE269" s="335"/>
      <c r="SPF269" s="327"/>
      <c r="SPG269" s="337"/>
      <c r="SPH269" s="338"/>
      <c r="SPI269" s="335"/>
      <c r="SPJ269" s="327"/>
      <c r="SPK269" s="337"/>
      <c r="SPL269" s="338"/>
      <c r="SPM269" s="335"/>
      <c r="SPN269" s="327"/>
      <c r="SPO269" s="337"/>
      <c r="SPP269" s="338"/>
      <c r="SPQ269" s="335"/>
      <c r="SPR269" s="327"/>
      <c r="SPS269" s="337"/>
      <c r="SPT269" s="338"/>
      <c r="SPU269" s="335"/>
      <c r="SPV269" s="327"/>
      <c r="SPW269" s="337"/>
      <c r="SPX269" s="338"/>
      <c r="SPY269" s="335"/>
      <c r="SPZ269" s="327"/>
      <c r="SQA269" s="337"/>
      <c r="SQB269" s="338"/>
      <c r="SQC269" s="335"/>
      <c r="SQD269" s="327"/>
      <c r="SQE269" s="337"/>
      <c r="SQF269" s="338"/>
      <c r="SQG269" s="335"/>
      <c r="SQH269" s="327"/>
      <c r="SQI269" s="337"/>
      <c r="SQJ269" s="338"/>
      <c r="SQK269" s="335"/>
      <c r="SQL269" s="327"/>
      <c r="SQM269" s="337"/>
      <c r="SQN269" s="338"/>
      <c r="SQO269" s="335"/>
      <c r="SQP269" s="327"/>
      <c r="SQQ269" s="337"/>
      <c r="SQR269" s="338"/>
      <c r="SQS269" s="335"/>
      <c r="SQT269" s="327"/>
      <c r="SQU269" s="337"/>
      <c r="SQV269" s="338"/>
      <c r="SQW269" s="335"/>
      <c r="SQX269" s="327"/>
      <c r="SQY269" s="337"/>
      <c r="SQZ269" s="338"/>
      <c r="SRA269" s="335"/>
      <c r="SRB269" s="327"/>
      <c r="SRC269" s="337"/>
      <c r="SRD269" s="338"/>
      <c r="SRE269" s="335"/>
      <c r="SRF269" s="327"/>
      <c r="SRG269" s="337"/>
      <c r="SRH269" s="338"/>
      <c r="SRI269" s="335"/>
      <c r="SRJ269" s="327"/>
      <c r="SRK269" s="337"/>
      <c r="SRL269" s="338"/>
      <c r="SRM269" s="335"/>
      <c r="SRN269" s="327"/>
      <c r="SRO269" s="337"/>
      <c r="SRP269" s="338"/>
      <c r="SRQ269" s="335"/>
      <c r="SRR269" s="327"/>
      <c r="SRS269" s="337"/>
      <c r="SRT269" s="338"/>
      <c r="SRU269" s="335"/>
      <c r="SRV269" s="327"/>
      <c r="SRW269" s="337"/>
      <c r="SRX269" s="338"/>
      <c r="SRY269" s="335"/>
      <c r="SRZ269" s="327"/>
      <c r="SSA269" s="337"/>
      <c r="SSB269" s="338"/>
      <c r="SSC269" s="335"/>
      <c r="SSD269" s="327"/>
      <c r="SSE269" s="337"/>
      <c r="SSF269" s="338"/>
      <c r="SSG269" s="335"/>
      <c r="SSH269" s="327"/>
      <c r="SSI269" s="337"/>
      <c r="SSJ269" s="338"/>
      <c r="SSK269" s="335"/>
      <c r="SSL269" s="327"/>
      <c r="SSM269" s="337"/>
      <c r="SSN269" s="338"/>
      <c r="SSO269" s="335"/>
      <c r="SSP269" s="327"/>
      <c r="SSQ269" s="337"/>
      <c r="SSR269" s="338"/>
      <c r="SSS269" s="335"/>
      <c r="SST269" s="327"/>
      <c r="SSU269" s="337"/>
      <c r="SSV269" s="338"/>
      <c r="SSW269" s="335"/>
      <c r="SSX269" s="327"/>
      <c r="SSY269" s="337"/>
      <c r="SSZ269" s="338"/>
      <c r="STA269" s="335"/>
      <c r="STB269" s="327"/>
      <c r="STC269" s="337"/>
      <c r="STD269" s="338"/>
      <c r="STE269" s="335"/>
      <c r="STF269" s="327"/>
      <c r="STG269" s="337"/>
      <c r="STH269" s="338"/>
      <c r="STI269" s="335"/>
      <c r="STJ269" s="327"/>
      <c r="STK269" s="337"/>
      <c r="STL269" s="338"/>
      <c r="STM269" s="335"/>
      <c r="STN269" s="327"/>
      <c r="STO269" s="337"/>
      <c r="STP269" s="338"/>
      <c r="STQ269" s="335"/>
      <c r="STR269" s="327"/>
      <c r="STS269" s="337"/>
      <c r="STT269" s="338"/>
      <c r="STU269" s="335"/>
      <c r="STV269" s="327"/>
      <c r="STW269" s="337"/>
      <c r="STX269" s="338"/>
      <c r="STY269" s="335"/>
      <c r="STZ269" s="327"/>
      <c r="SUA269" s="337"/>
      <c r="SUB269" s="338"/>
      <c r="SUC269" s="335"/>
      <c r="SUD269" s="327"/>
      <c r="SUE269" s="337"/>
      <c r="SUF269" s="338"/>
      <c r="SUG269" s="335"/>
      <c r="SUH269" s="327"/>
      <c r="SUI269" s="337"/>
      <c r="SUJ269" s="338"/>
      <c r="SUK269" s="335"/>
      <c r="SUL269" s="327"/>
      <c r="SUM269" s="337"/>
      <c r="SUN269" s="338"/>
      <c r="SUO269" s="335"/>
      <c r="SUP269" s="327"/>
      <c r="SUQ269" s="337"/>
      <c r="SUR269" s="338"/>
      <c r="SUS269" s="335"/>
      <c r="SUT269" s="327"/>
      <c r="SUU269" s="337"/>
      <c r="SUV269" s="338"/>
      <c r="SUW269" s="335"/>
      <c r="SUX269" s="327"/>
      <c r="SUY269" s="337"/>
      <c r="SUZ269" s="338"/>
      <c r="SVA269" s="335"/>
      <c r="SVB269" s="327"/>
      <c r="SVC269" s="337"/>
      <c r="SVD269" s="338"/>
      <c r="SVE269" s="335"/>
      <c r="SVF269" s="327"/>
      <c r="SVG269" s="337"/>
      <c r="SVH269" s="338"/>
      <c r="SVI269" s="335"/>
      <c r="SVJ269" s="327"/>
      <c r="SVK269" s="337"/>
      <c r="SVL269" s="338"/>
      <c r="SVM269" s="335"/>
      <c r="SVN269" s="327"/>
      <c r="SVO269" s="337"/>
      <c r="SVP269" s="338"/>
      <c r="SVQ269" s="335"/>
      <c r="SVR269" s="327"/>
      <c r="SVS269" s="337"/>
      <c r="SVT269" s="338"/>
      <c r="SVU269" s="335"/>
      <c r="SVV269" s="327"/>
      <c r="SVW269" s="337"/>
      <c r="SVX269" s="338"/>
      <c r="SVY269" s="335"/>
      <c r="SVZ269" s="327"/>
      <c r="SWA269" s="337"/>
      <c r="SWB269" s="338"/>
      <c r="SWC269" s="335"/>
      <c r="SWD269" s="327"/>
      <c r="SWE269" s="337"/>
      <c r="SWF269" s="338"/>
      <c r="SWG269" s="335"/>
      <c r="SWH269" s="327"/>
      <c r="SWI269" s="337"/>
      <c r="SWJ269" s="338"/>
      <c r="SWK269" s="335"/>
      <c r="SWL269" s="327"/>
      <c r="SWM269" s="337"/>
      <c r="SWN269" s="338"/>
      <c r="SWO269" s="335"/>
      <c r="SWP269" s="327"/>
      <c r="SWQ269" s="337"/>
      <c r="SWR269" s="338"/>
      <c r="SWS269" s="335"/>
      <c r="SWT269" s="327"/>
      <c r="SWU269" s="337"/>
      <c r="SWV269" s="338"/>
      <c r="SWW269" s="335"/>
      <c r="SWX269" s="327"/>
      <c r="SWY269" s="337"/>
      <c r="SWZ269" s="338"/>
      <c r="SXA269" s="335"/>
      <c r="SXB269" s="327"/>
      <c r="SXC269" s="337"/>
      <c r="SXD269" s="338"/>
      <c r="SXE269" s="335"/>
      <c r="SXF269" s="327"/>
      <c r="SXG269" s="337"/>
      <c r="SXH269" s="338"/>
      <c r="SXI269" s="335"/>
      <c r="SXJ269" s="327"/>
      <c r="SXK269" s="337"/>
      <c r="SXL269" s="338"/>
      <c r="SXM269" s="335"/>
      <c r="SXN269" s="327"/>
      <c r="SXO269" s="337"/>
      <c r="SXP269" s="338"/>
      <c r="SXQ269" s="335"/>
      <c r="SXR269" s="327"/>
      <c r="SXS269" s="337"/>
      <c r="SXT269" s="338"/>
      <c r="SXU269" s="335"/>
      <c r="SXV269" s="327"/>
      <c r="SXW269" s="337"/>
      <c r="SXX269" s="338"/>
      <c r="SXY269" s="335"/>
      <c r="SXZ269" s="327"/>
      <c r="SYA269" s="337"/>
      <c r="SYB269" s="338"/>
      <c r="SYC269" s="335"/>
      <c r="SYD269" s="327"/>
      <c r="SYE269" s="337"/>
      <c r="SYF269" s="338"/>
      <c r="SYG269" s="335"/>
      <c r="SYH269" s="327"/>
      <c r="SYI269" s="337"/>
      <c r="SYJ269" s="338"/>
      <c r="SYK269" s="335"/>
      <c r="SYL269" s="327"/>
      <c r="SYM269" s="337"/>
      <c r="SYN269" s="338"/>
      <c r="SYO269" s="335"/>
      <c r="SYP269" s="327"/>
      <c r="SYQ269" s="337"/>
      <c r="SYR269" s="338"/>
      <c r="SYS269" s="335"/>
      <c r="SYT269" s="327"/>
      <c r="SYU269" s="337"/>
      <c r="SYV269" s="338"/>
      <c r="SYW269" s="335"/>
      <c r="SYX269" s="327"/>
      <c r="SYY269" s="337"/>
      <c r="SYZ269" s="338"/>
      <c r="SZA269" s="335"/>
      <c r="SZB269" s="327"/>
      <c r="SZC269" s="337"/>
      <c r="SZD269" s="338"/>
      <c r="SZE269" s="335"/>
      <c r="SZF269" s="327"/>
      <c r="SZG269" s="337"/>
      <c r="SZH269" s="338"/>
      <c r="SZI269" s="335"/>
      <c r="SZJ269" s="327"/>
      <c r="SZK269" s="337"/>
      <c r="SZL269" s="338"/>
      <c r="SZM269" s="335"/>
      <c r="SZN269" s="327"/>
      <c r="SZO269" s="337"/>
      <c r="SZP269" s="338"/>
      <c r="SZQ269" s="335"/>
      <c r="SZR269" s="327"/>
      <c r="SZS269" s="337"/>
      <c r="SZT269" s="338"/>
      <c r="SZU269" s="335"/>
      <c r="SZV269" s="327"/>
      <c r="SZW269" s="337"/>
      <c r="SZX269" s="338"/>
      <c r="SZY269" s="335"/>
      <c r="SZZ269" s="327"/>
      <c r="TAA269" s="337"/>
      <c r="TAB269" s="338"/>
      <c r="TAC269" s="335"/>
      <c r="TAD269" s="327"/>
      <c r="TAE269" s="337"/>
      <c r="TAF269" s="338"/>
      <c r="TAG269" s="335"/>
      <c r="TAH269" s="327"/>
      <c r="TAI269" s="337"/>
      <c r="TAJ269" s="338"/>
      <c r="TAK269" s="335"/>
      <c r="TAL269" s="327"/>
      <c r="TAM269" s="337"/>
      <c r="TAN269" s="338"/>
      <c r="TAO269" s="335"/>
      <c r="TAP269" s="327"/>
      <c r="TAQ269" s="337"/>
      <c r="TAR269" s="338"/>
      <c r="TAS269" s="335"/>
      <c r="TAT269" s="327"/>
      <c r="TAU269" s="337"/>
      <c r="TAV269" s="338"/>
      <c r="TAW269" s="335"/>
      <c r="TAX269" s="327"/>
      <c r="TAY269" s="337"/>
      <c r="TAZ269" s="338"/>
      <c r="TBA269" s="335"/>
      <c r="TBB269" s="327"/>
      <c r="TBC269" s="337"/>
      <c r="TBD269" s="338"/>
      <c r="TBE269" s="335"/>
      <c r="TBF269" s="327"/>
      <c r="TBG269" s="337"/>
      <c r="TBH269" s="338"/>
      <c r="TBI269" s="335"/>
      <c r="TBJ269" s="327"/>
      <c r="TBK269" s="337"/>
      <c r="TBL269" s="338"/>
      <c r="TBM269" s="335"/>
      <c r="TBN269" s="327"/>
      <c r="TBO269" s="337"/>
      <c r="TBP269" s="338"/>
      <c r="TBQ269" s="335"/>
      <c r="TBR269" s="327"/>
      <c r="TBS269" s="337"/>
      <c r="TBT269" s="338"/>
      <c r="TBU269" s="335"/>
      <c r="TBV269" s="327"/>
      <c r="TBW269" s="337"/>
      <c r="TBX269" s="338"/>
      <c r="TBY269" s="335"/>
      <c r="TBZ269" s="327"/>
      <c r="TCA269" s="337"/>
      <c r="TCB269" s="338"/>
      <c r="TCC269" s="335"/>
      <c r="TCD269" s="327"/>
      <c r="TCE269" s="337"/>
      <c r="TCF269" s="338"/>
      <c r="TCG269" s="335"/>
      <c r="TCH269" s="327"/>
      <c r="TCI269" s="337"/>
      <c r="TCJ269" s="338"/>
      <c r="TCK269" s="335"/>
      <c r="TCL269" s="327"/>
      <c r="TCM269" s="337"/>
      <c r="TCN269" s="338"/>
      <c r="TCO269" s="335"/>
      <c r="TCP269" s="327"/>
      <c r="TCQ269" s="337"/>
      <c r="TCR269" s="338"/>
      <c r="TCS269" s="335"/>
      <c r="TCT269" s="327"/>
      <c r="TCU269" s="337"/>
      <c r="TCV269" s="338"/>
      <c r="TCW269" s="335"/>
      <c r="TCX269" s="327"/>
      <c r="TCY269" s="337"/>
      <c r="TCZ269" s="338"/>
      <c r="TDA269" s="335"/>
      <c r="TDB269" s="327"/>
      <c r="TDC269" s="337"/>
      <c r="TDD269" s="338"/>
      <c r="TDE269" s="335"/>
      <c r="TDF269" s="327"/>
      <c r="TDG269" s="337"/>
      <c r="TDH269" s="338"/>
      <c r="TDI269" s="335"/>
      <c r="TDJ269" s="327"/>
      <c r="TDK269" s="337"/>
      <c r="TDL269" s="338"/>
      <c r="TDM269" s="335"/>
      <c r="TDN269" s="327"/>
      <c r="TDO269" s="337"/>
      <c r="TDP269" s="338"/>
      <c r="TDQ269" s="335"/>
      <c r="TDR269" s="327"/>
      <c r="TDS269" s="337"/>
      <c r="TDT269" s="338"/>
      <c r="TDU269" s="335"/>
      <c r="TDV269" s="327"/>
      <c r="TDW269" s="337"/>
      <c r="TDX269" s="338"/>
      <c r="TDY269" s="335"/>
      <c r="TDZ269" s="327"/>
      <c r="TEA269" s="337"/>
      <c r="TEB269" s="338"/>
      <c r="TEC269" s="335"/>
      <c r="TED269" s="327"/>
      <c r="TEE269" s="337"/>
      <c r="TEF269" s="338"/>
      <c r="TEG269" s="335"/>
      <c r="TEH269" s="327"/>
      <c r="TEI269" s="337"/>
      <c r="TEJ269" s="338"/>
      <c r="TEK269" s="335"/>
      <c r="TEL269" s="327"/>
      <c r="TEM269" s="337"/>
      <c r="TEN269" s="338"/>
      <c r="TEO269" s="335"/>
      <c r="TEP269" s="327"/>
      <c r="TEQ269" s="337"/>
      <c r="TER269" s="338"/>
      <c r="TES269" s="335"/>
      <c r="TET269" s="327"/>
      <c r="TEU269" s="337"/>
      <c r="TEV269" s="338"/>
      <c r="TEW269" s="335"/>
      <c r="TEX269" s="327"/>
      <c r="TEY269" s="337"/>
      <c r="TEZ269" s="338"/>
      <c r="TFA269" s="335"/>
      <c r="TFB269" s="327"/>
      <c r="TFC269" s="337"/>
      <c r="TFD269" s="338"/>
      <c r="TFE269" s="335"/>
      <c r="TFF269" s="327"/>
      <c r="TFG269" s="337"/>
      <c r="TFH269" s="338"/>
      <c r="TFI269" s="335"/>
      <c r="TFJ269" s="327"/>
      <c r="TFK269" s="337"/>
      <c r="TFL269" s="338"/>
      <c r="TFM269" s="335"/>
      <c r="TFN269" s="327"/>
      <c r="TFO269" s="337"/>
      <c r="TFP269" s="338"/>
      <c r="TFQ269" s="335"/>
      <c r="TFR269" s="327"/>
      <c r="TFS269" s="337"/>
      <c r="TFT269" s="338"/>
      <c r="TFU269" s="335"/>
      <c r="TFV269" s="327"/>
      <c r="TFW269" s="337"/>
      <c r="TFX269" s="338"/>
      <c r="TFY269" s="335"/>
      <c r="TFZ269" s="327"/>
      <c r="TGA269" s="337"/>
      <c r="TGB269" s="338"/>
      <c r="TGC269" s="335"/>
      <c r="TGD269" s="327"/>
      <c r="TGE269" s="337"/>
      <c r="TGF269" s="338"/>
      <c r="TGG269" s="335"/>
      <c r="TGH269" s="327"/>
      <c r="TGI269" s="337"/>
      <c r="TGJ269" s="338"/>
      <c r="TGK269" s="335"/>
      <c r="TGL269" s="327"/>
      <c r="TGM269" s="337"/>
      <c r="TGN269" s="338"/>
      <c r="TGO269" s="335"/>
      <c r="TGP269" s="327"/>
      <c r="TGQ269" s="337"/>
      <c r="TGR269" s="338"/>
      <c r="TGS269" s="335"/>
      <c r="TGT269" s="327"/>
      <c r="TGU269" s="337"/>
      <c r="TGV269" s="338"/>
      <c r="TGW269" s="335"/>
      <c r="TGX269" s="327"/>
      <c r="TGY269" s="337"/>
      <c r="TGZ269" s="338"/>
      <c r="THA269" s="335"/>
      <c r="THB269" s="327"/>
      <c r="THC269" s="337"/>
      <c r="THD269" s="338"/>
      <c r="THE269" s="335"/>
      <c r="THF269" s="327"/>
      <c r="THG269" s="337"/>
      <c r="THH269" s="338"/>
      <c r="THI269" s="335"/>
      <c r="THJ269" s="327"/>
      <c r="THK269" s="337"/>
      <c r="THL269" s="338"/>
      <c r="THM269" s="335"/>
      <c r="THN269" s="327"/>
      <c r="THO269" s="337"/>
      <c r="THP269" s="338"/>
      <c r="THQ269" s="335"/>
      <c r="THR269" s="327"/>
      <c r="THS269" s="337"/>
      <c r="THT269" s="338"/>
      <c r="THU269" s="335"/>
      <c r="THV269" s="327"/>
      <c r="THW269" s="337"/>
      <c r="THX269" s="338"/>
      <c r="THY269" s="335"/>
      <c r="THZ269" s="327"/>
      <c r="TIA269" s="337"/>
      <c r="TIB269" s="338"/>
      <c r="TIC269" s="335"/>
      <c r="TID269" s="327"/>
      <c r="TIE269" s="337"/>
      <c r="TIF269" s="338"/>
      <c r="TIG269" s="335"/>
      <c r="TIH269" s="327"/>
      <c r="TII269" s="337"/>
      <c r="TIJ269" s="338"/>
      <c r="TIK269" s="335"/>
      <c r="TIL269" s="327"/>
      <c r="TIM269" s="337"/>
      <c r="TIN269" s="338"/>
      <c r="TIO269" s="335"/>
      <c r="TIP269" s="327"/>
      <c r="TIQ269" s="337"/>
      <c r="TIR269" s="338"/>
      <c r="TIS269" s="335"/>
      <c r="TIT269" s="327"/>
      <c r="TIU269" s="337"/>
      <c r="TIV269" s="338"/>
      <c r="TIW269" s="335"/>
      <c r="TIX269" s="327"/>
      <c r="TIY269" s="337"/>
      <c r="TIZ269" s="338"/>
      <c r="TJA269" s="335"/>
      <c r="TJB269" s="327"/>
      <c r="TJC269" s="337"/>
      <c r="TJD269" s="338"/>
      <c r="TJE269" s="335"/>
      <c r="TJF269" s="327"/>
      <c r="TJG269" s="337"/>
      <c r="TJH269" s="338"/>
      <c r="TJI269" s="335"/>
      <c r="TJJ269" s="327"/>
      <c r="TJK269" s="337"/>
      <c r="TJL269" s="338"/>
      <c r="TJM269" s="335"/>
      <c r="TJN269" s="327"/>
      <c r="TJO269" s="337"/>
      <c r="TJP269" s="338"/>
      <c r="TJQ269" s="335"/>
      <c r="TJR269" s="327"/>
      <c r="TJS269" s="337"/>
      <c r="TJT269" s="338"/>
      <c r="TJU269" s="335"/>
      <c r="TJV269" s="327"/>
      <c r="TJW269" s="337"/>
      <c r="TJX269" s="338"/>
      <c r="TJY269" s="335"/>
      <c r="TJZ269" s="327"/>
      <c r="TKA269" s="337"/>
      <c r="TKB269" s="338"/>
      <c r="TKC269" s="335"/>
      <c r="TKD269" s="327"/>
      <c r="TKE269" s="337"/>
      <c r="TKF269" s="338"/>
      <c r="TKG269" s="335"/>
      <c r="TKH269" s="327"/>
      <c r="TKI269" s="337"/>
      <c r="TKJ269" s="338"/>
      <c r="TKK269" s="335"/>
      <c r="TKL269" s="327"/>
      <c r="TKM269" s="337"/>
      <c r="TKN269" s="338"/>
      <c r="TKO269" s="335"/>
      <c r="TKP269" s="327"/>
      <c r="TKQ269" s="337"/>
      <c r="TKR269" s="338"/>
      <c r="TKS269" s="335"/>
      <c r="TKT269" s="327"/>
      <c r="TKU269" s="337"/>
      <c r="TKV269" s="338"/>
      <c r="TKW269" s="335"/>
      <c r="TKX269" s="327"/>
      <c r="TKY269" s="337"/>
      <c r="TKZ269" s="338"/>
      <c r="TLA269" s="335"/>
      <c r="TLB269" s="327"/>
      <c r="TLC269" s="337"/>
      <c r="TLD269" s="338"/>
      <c r="TLE269" s="335"/>
      <c r="TLF269" s="327"/>
      <c r="TLG269" s="337"/>
      <c r="TLH269" s="338"/>
      <c r="TLI269" s="335"/>
      <c r="TLJ269" s="327"/>
      <c r="TLK269" s="337"/>
      <c r="TLL269" s="338"/>
      <c r="TLM269" s="335"/>
      <c r="TLN269" s="327"/>
      <c r="TLO269" s="337"/>
      <c r="TLP269" s="338"/>
      <c r="TLQ269" s="335"/>
      <c r="TLR269" s="327"/>
      <c r="TLS269" s="337"/>
      <c r="TLT269" s="338"/>
      <c r="TLU269" s="335"/>
      <c r="TLV269" s="327"/>
      <c r="TLW269" s="337"/>
      <c r="TLX269" s="338"/>
      <c r="TLY269" s="335"/>
      <c r="TLZ269" s="327"/>
      <c r="TMA269" s="337"/>
      <c r="TMB269" s="338"/>
      <c r="TMC269" s="335"/>
      <c r="TMD269" s="327"/>
      <c r="TME269" s="337"/>
      <c r="TMF269" s="338"/>
      <c r="TMG269" s="335"/>
      <c r="TMH269" s="327"/>
      <c r="TMI269" s="337"/>
      <c r="TMJ269" s="338"/>
      <c r="TMK269" s="335"/>
      <c r="TML269" s="327"/>
      <c r="TMM269" s="337"/>
      <c r="TMN269" s="338"/>
      <c r="TMO269" s="335"/>
      <c r="TMP269" s="327"/>
      <c r="TMQ269" s="337"/>
      <c r="TMR269" s="338"/>
      <c r="TMS269" s="335"/>
      <c r="TMT269" s="327"/>
      <c r="TMU269" s="337"/>
      <c r="TMV269" s="338"/>
      <c r="TMW269" s="335"/>
      <c r="TMX269" s="327"/>
      <c r="TMY269" s="337"/>
      <c r="TMZ269" s="338"/>
      <c r="TNA269" s="335"/>
      <c r="TNB269" s="327"/>
      <c r="TNC269" s="337"/>
      <c r="TND269" s="338"/>
      <c r="TNE269" s="335"/>
      <c r="TNF269" s="327"/>
      <c r="TNG269" s="337"/>
      <c r="TNH269" s="338"/>
      <c r="TNI269" s="335"/>
      <c r="TNJ269" s="327"/>
      <c r="TNK269" s="337"/>
      <c r="TNL269" s="338"/>
      <c r="TNM269" s="335"/>
      <c r="TNN269" s="327"/>
      <c r="TNO269" s="337"/>
      <c r="TNP269" s="338"/>
      <c r="TNQ269" s="335"/>
      <c r="TNR269" s="327"/>
      <c r="TNS269" s="337"/>
      <c r="TNT269" s="338"/>
      <c r="TNU269" s="335"/>
      <c r="TNV269" s="327"/>
      <c r="TNW269" s="337"/>
      <c r="TNX269" s="338"/>
      <c r="TNY269" s="335"/>
      <c r="TNZ269" s="327"/>
      <c r="TOA269" s="337"/>
      <c r="TOB269" s="338"/>
      <c r="TOC269" s="335"/>
      <c r="TOD269" s="327"/>
      <c r="TOE269" s="337"/>
      <c r="TOF269" s="338"/>
      <c r="TOG269" s="335"/>
      <c r="TOH269" s="327"/>
      <c r="TOI269" s="337"/>
      <c r="TOJ269" s="338"/>
      <c r="TOK269" s="335"/>
      <c r="TOL269" s="327"/>
      <c r="TOM269" s="337"/>
      <c r="TON269" s="338"/>
      <c r="TOO269" s="335"/>
      <c r="TOP269" s="327"/>
      <c r="TOQ269" s="337"/>
      <c r="TOR269" s="338"/>
      <c r="TOS269" s="335"/>
      <c r="TOT269" s="327"/>
      <c r="TOU269" s="337"/>
      <c r="TOV269" s="338"/>
      <c r="TOW269" s="335"/>
      <c r="TOX269" s="327"/>
      <c r="TOY269" s="337"/>
      <c r="TOZ269" s="338"/>
      <c r="TPA269" s="335"/>
      <c r="TPB269" s="327"/>
      <c r="TPC269" s="337"/>
      <c r="TPD269" s="338"/>
      <c r="TPE269" s="335"/>
      <c r="TPF269" s="327"/>
      <c r="TPG269" s="337"/>
      <c r="TPH269" s="338"/>
      <c r="TPI269" s="335"/>
      <c r="TPJ269" s="327"/>
      <c r="TPK269" s="337"/>
      <c r="TPL269" s="338"/>
      <c r="TPM269" s="335"/>
      <c r="TPN269" s="327"/>
      <c r="TPO269" s="337"/>
      <c r="TPP269" s="338"/>
      <c r="TPQ269" s="335"/>
      <c r="TPR269" s="327"/>
      <c r="TPS269" s="337"/>
      <c r="TPT269" s="338"/>
      <c r="TPU269" s="335"/>
      <c r="TPV269" s="327"/>
      <c r="TPW269" s="337"/>
      <c r="TPX269" s="338"/>
      <c r="TPY269" s="335"/>
      <c r="TPZ269" s="327"/>
      <c r="TQA269" s="337"/>
      <c r="TQB269" s="338"/>
      <c r="TQC269" s="335"/>
      <c r="TQD269" s="327"/>
      <c r="TQE269" s="337"/>
      <c r="TQF269" s="338"/>
      <c r="TQG269" s="335"/>
      <c r="TQH269" s="327"/>
      <c r="TQI269" s="337"/>
      <c r="TQJ269" s="338"/>
      <c r="TQK269" s="335"/>
      <c r="TQL269" s="327"/>
      <c r="TQM269" s="337"/>
      <c r="TQN269" s="338"/>
      <c r="TQO269" s="335"/>
      <c r="TQP269" s="327"/>
      <c r="TQQ269" s="337"/>
      <c r="TQR269" s="338"/>
      <c r="TQS269" s="335"/>
      <c r="TQT269" s="327"/>
      <c r="TQU269" s="337"/>
      <c r="TQV269" s="338"/>
      <c r="TQW269" s="335"/>
      <c r="TQX269" s="327"/>
      <c r="TQY269" s="337"/>
      <c r="TQZ269" s="338"/>
      <c r="TRA269" s="335"/>
      <c r="TRB269" s="327"/>
      <c r="TRC269" s="337"/>
      <c r="TRD269" s="338"/>
      <c r="TRE269" s="335"/>
      <c r="TRF269" s="327"/>
      <c r="TRG269" s="337"/>
      <c r="TRH269" s="338"/>
      <c r="TRI269" s="335"/>
      <c r="TRJ269" s="327"/>
      <c r="TRK269" s="337"/>
      <c r="TRL269" s="338"/>
      <c r="TRM269" s="335"/>
      <c r="TRN269" s="327"/>
      <c r="TRO269" s="337"/>
      <c r="TRP269" s="338"/>
      <c r="TRQ269" s="335"/>
      <c r="TRR269" s="327"/>
      <c r="TRS269" s="337"/>
      <c r="TRT269" s="338"/>
      <c r="TRU269" s="335"/>
      <c r="TRV269" s="327"/>
      <c r="TRW269" s="337"/>
      <c r="TRX269" s="338"/>
      <c r="TRY269" s="335"/>
      <c r="TRZ269" s="327"/>
      <c r="TSA269" s="337"/>
      <c r="TSB269" s="338"/>
      <c r="TSC269" s="335"/>
      <c r="TSD269" s="327"/>
      <c r="TSE269" s="337"/>
      <c r="TSF269" s="338"/>
      <c r="TSG269" s="335"/>
      <c r="TSH269" s="327"/>
      <c r="TSI269" s="337"/>
      <c r="TSJ269" s="338"/>
      <c r="TSK269" s="335"/>
      <c r="TSL269" s="327"/>
      <c r="TSM269" s="337"/>
      <c r="TSN269" s="338"/>
      <c r="TSO269" s="335"/>
      <c r="TSP269" s="327"/>
      <c r="TSQ269" s="337"/>
      <c r="TSR269" s="338"/>
      <c r="TSS269" s="335"/>
      <c r="TST269" s="327"/>
      <c r="TSU269" s="337"/>
      <c r="TSV269" s="338"/>
      <c r="TSW269" s="335"/>
      <c r="TSX269" s="327"/>
      <c r="TSY269" s="337"/>
      <c r="TSZ269" s="338"/>
      <c r="TTA269" s="335"/>
      <c r="TTB269" s="327"/>
      <c r="TTC269" s="337"/>
      <c r="TTD269" s="338"/>
      <c r="TTE269" s="335"/>
      <c r="TTF269" s="327"/>
      <c r="TTG269" s="337"/>
      <c r="TTH269" s="338"/>
      <c r="TTI269" s="335"/>
      <c r="TTJ269" s="327"/>
      <c r="TTK269" s="337"/>
      <c r="TTL269" s="338"/>
      <c r="TTM269" s="335"/>
      <c r="TTN269" s="327"/>
      <c r="TTO269" s="337"/>
      <c r="TTP269" s="338"/>
      <c r="TTQ269" s="335"/>
      <c r="TTR269" s="327"/>
      <c r="TTS269" s="337"/>
      <c r="TTT269" s="338"/>
      <c r="TTU269" s="335"/>
      <c r="TTV269" s="327"/>
      <c r="TTW269" s="337"/>
      <c r="TTX269" s="338"/>
      <c r="TTY269" s="335"/>
      <c r="TTZ269" s="327"/>
      <c r="TUA269" s="337"/>
      <c r="TUB269" s="338"/>
      <c r="TUC269" s="335"/>
      <c r="TUD269" s="327"/>
      <c r="TUE269" s="337"/>
      <c r="TUF269" s="338"/>
      <c r="TUG269" s="335"/>
      <c r="TUH269" s="327"/>
      <c r="TUI269" s="337"/>
      <c r="TUJ269" s="338"/>
      <c r="TUK269" s="335"/>
      <c r="TUL269" s="327"/>
      <c r="TUM269" s="337"/>
      <c r="TUN269" s="338"/>
      <c r="TUO269" s="335"/>
      <c r="TUP269" s="327"/>
      <c r="TUQ269" s="337"/>
      <c r="TUR269" s="338"/>
      <c r="TUS269" s="335"/>
      <c r="TUT269" s="327"/>
      <c r="TUU269" s="337"/>
      <c r="TUV269" s="338"/>
      <c r="TUW269" s="335"/>
      <c r="TUX269" s="327"/>
      <c r="TUY269" s="337"/>
      <c r="TUZ269" s="338"/>
      <c r="TVA269" s="335"/>
      <c r="TVB269" s="327"/>
      <c r="TVC269" s="337"/>
      <c r="TVD269" s="338"/>
      <c r="TVE269" s="335"/>
      <c r="TVF269" s="327"/>
      <c r="TVG269" s="337"/>
      <c r="TVH269" s="338"/>
      <c r="TVI269" s="335"/>
      <c r="TVJ269" s="327"/>
      <c r="TVK269" s="337"/>
      <c r="TVL269" s="338"/>
      <c r="TVM269" s="335"/>
      <c r="TVN269" s="327"/>
      <c r="TVO269" s="337"/>
      <c r="TVP269" s="338"/>
      <c r="TVQ269" s="335"/>
      <c r="TVR269" s="327"/>
      <c r="TVS269" s="337"/>
      <c r="TVT269" s="338"/>
      <c r="TVU269" s="335"/>
      <c r="TVV269" s="327"/>
      <c r="TVW269" s="337"/>
      <c r="TVX269" s="338"/>
      <c r="TVY269" s="335"/>
      <c r="TVZ269" s="327"/>
      <c r="TWA269" s="337"/>
      <c r="TWB269" s="338"/>
      <c r="TWC269" s="335"/>
      <c r="TWD269" s="327"/>
      <c r="TWE269" s="337"/>
      <c r="TWF269" s="338"/>
      <c r="TWG269" s="335"/>
      <c r="TWH269" s="327"/>
      <c r="TWI269" s="337"/>
      <c r="TWJ269" s="338"/>
      <c r="TWK269" s="335"/>
      <c r="TWL269" s="327"/>
      <c r="TWM269" s="337"/>
      <c r="TWN269" s="338"/>
      <c r="TWO269" s="335"/>
      <c r="TWP269" s="327"/>
      <c r="TWQ269" s="337"/>
      <c r="TWR269" s="338"/>
      <c r="TWS269" s="335"/>
      <c r="TWT269" s="327"/>
      <c r="TWU269" s="337"/>
      <c r="TWV269" s="338"/>
      <c r="TWW269" s="335"/>
      <c r="TWX269" s="327"/>
      <c r="TWY269" s="337"/>
      <c r="TWZ269" s="338"/>
      <c r="TXA269" s="335"/>
      <c r="TXB269" s="327"/>
      <c r="TXC269" s="337"/>
      <c r="TXD269" s="338"/>
      <c r="TXE269" s="335"/>
      <c r="TXF269" s="327"/>
      <c r="TXG269" s="337"/>
      <c r="TXH269" s="338"/>
      <c r="TXI269" s="335"/>
      <c r="TXJ269" s="327"/>
      <c r="TXK269" s="337"/>
      <c r="TXL269" s="338"/>
      <c r="TXM269" s="335"/>
      <c r="TXN269" s="327"/>
      <c r="TXO269" s="337"/>
      <c r="TXP269" s="338"/>
      <c r="TXQ269" s="335"/>
      <c r="TXR269" s="327"/>
      <c r="TXS269" s="337"/>
      <c r="TXT269" s="338"/>
      <c r="TXU269" s="335"/>
      <c r="TXV269" s="327"/>
      <c r="TXW269" s="337"/>
      <c r="TXX269" s="338"/>
      <c r="TXY269" s="335"/>
      <c r="TXZ269" s="327"/>
      <c r="TYA269" s="337"/>
      <c r="TYB269" s="338"/>
      <c r="TYC269" s="335"/>
      <c r="TYD269" s="327"/>
      <c r="TYE269" s="337"/>
      <c r="TYF269" s="338"/>
      <c r="TYG269" s="335"/>
      <c r="TYH269" s="327"/>
      <c r="TYI269" s="337"/>
      <c r="TYJ269" s="338"/>
      <c r="TYK269" s="335"/>
      <c r="TYL269" s="327"/>
      <c r="TYM269" s="337"/>
      <c r="TYN269" s="338"/>
      <c r="TYO269" s="335"/>
      <c r="TYP269" s="327"/>
      <c r="TYQ269" s="337"/>
      <c r="TYR269" s="338"/>
      <c r="TYS269" s="335"/>
      <c r="TYT269" s="327"/>
      <c r="TYU269" s="337"/>
      <c r="TYV269" s="338"/>
      <c r="TYW269" s="335"/>
      <c r="TYX269" s="327"/>
      <c r="TYY269" s="337"/>
      <c r="TYZ269" s="338"/>
      <c r="TZA269" s="335"/>
      <c r="TZB269" s="327"/>
      <c r="TZC269" s="337"/>
      <c r="TZD269" s="338"/>
      <c r="TZE269" s="335"/>
      <c r="TZF269" s="327"/>
      <c r="TZG269" s="337"/>
      <c r="TZH269" s="338"/>
      <c r="TZI269" s="335"/>
      <c r="TZJ269" s="327"/>
      <c r="TZK269" s="337"/>
      <c r="TZL269" s="338"/>
      <c r="TZM269" s="335"/>
      <c r="TZN269" s="327"/>
      <c r="TZO269" s="337"/>
      <c r="TZP269" s="338"/>
      <c r="TZQ269" s="335"/>
      <c r="TZR269" s="327"/>
      <c r="TZS269" s="337"/>
      <c r="TZT269" s="338"/>
      <c r="TZU269" s="335"/>
      <c r="TZV269" s="327"/>
      <c r="TZW269" s="337"/>
      <c r="TZX269" s="338"/>
      <c r="TZY269" s="335"/>
      <c r="TZZ269" s="327"/>
      <c r="UAA269" s="337"/>
      <c r="UAB269" s="338"/>
      <c r="UAC269" s="335"/>
      <c r="UAD269" s="327"/>
      <c r="UAE269" s="337"/>
      <c r="UAF269" s="338"/>
      <c r="UAG269" s="335"/>
      <c r="UAH269" s="327"/>
      <c r="UAI269" s="337"/>
      <c r="UAJ269" s="338"/>
      <c r="UAK269" s="335"/>
      <c r="UAL269" s="327"/>
      <c r="UAM269" s="337"/>
      <c r="UAN269" s="338"/>
      <c r="UAO269" s="335"/>
      <c r="UAP269" s="327"/>
      <c r="UAQ269" s="337"/>
      <c r="UAR269" s="338"/>
      <c r="UAS269" s="335"/>
      <c r="UAT269" s="327"/>
      <c r="UAU269" s="337"/>
      <c r="UAV269" s="338"/>
      <c r="UAW269" s="335"/>
      <c r="UAX269" s="327"/>
      <c r="UAY269" s="337"/>
      <c r="UAZ269" s="338"/>
      <c r="UBA269" s="335"/>
      <c r="UBB269" s="327"/>
      <c r="UBC269" s="337"/>
      <c r="UBD269" s="338"/>
      <c r="UBE269" s="335"/>
      <c r="UBF269" s="327"/>
      <c r="UBG269" s="337"/>
      <c r="UBH269" s="338"/>
      <c r="UBI269" s="335"/>
      <c r="UBJ269" s="327"/>
      <c r="UBK269" s="337"/>
      <c r="UBL269" s="338"/>
      <c r="UBM269" s="335"/>
      <c r="UBN269" s="327"/>
      <c r="UBO269" s="337"/>
      <c r="UBP269" s="338"/>
      <c r="UBQ269" s="335"/>
      <c r="UBR269" s="327"/>
      <c r="UBS269" s="337"/>
      <c r="UBT269" s="338"/>
      <c r="UBU269" s="335"/>
      <c r="UBV269" s="327"/>
      <c r="UBW269" s="337"/>
      <c r="UBX269" s="338"/>
      <c r="UBY269" s="335"/>
      <c r="UBZ269" s="327"/>
      <c r="UCA269" s="337"/>
      <c r="UCB269" s="338"/>
      <c r="UCC269" s="335"/>
      <c r="UCD269" s="327"/>
      <c r="UCE269" s="337"/>
      <c r="UCF269" s="338"/>
      <c r="UCG269" s="335"/>
      <c r="UCH269" s="327"/>
      <c r="UCI269" s="337"/>
      <c r="UCJ269" s="338"/>
      <c r="UCK269" s="335"/>
      <c r="UCL269" s="327"/>
      <c r="UCM269" s="337"/>
      <c r="UCN269" s="338"/>
      <c r="UCO269" s="335"/>
      <c r="UCP269" s="327"/>
      <c r="UCQ269" s="337"/>
      <c r="UCR269" s="338"/>
      <c r="UCS269" s="335"/>
      <c r="UCT269" s="327"/>
      <c r="UCU269" s="337"/>
      <c r="UCV269" s="338"/>
      <c r="UCW269" s="335"/>
      <c r="UCX269" s="327"/>
      <c r="UCY269" s="337"/>
      <c r="UCZ269" s="338"/>
      <c r="UDA269" s="335"/>
      <c r="UDB269" s="327"/>
      <c r="UDC269" s="337"/>
      <c r="UDD269" s="338"/>
      <c r="UDE269" s="335"/>
      <c r="UDF269" s="327"/>
      <c r="UDG269" s="337"/>
      <c r="UDH269" s="338"/>
      <c r="UDI269" s="335"/>
      <c r="UDJ269" s="327"/>
      <c r="UDK269" s="337"/>
      <c r="UDL269" s="338"/>
      <c r="UDM269" s="335"/>
      <c r="UDN269" s="327"/>
      <c r="UDO269" s="337"/>
      <c r="UDP269" s="338"/>
      <c r="UDQ269" s="335"/>
      <c r="UDR269" s="327"/>
      <c r="UDS269" s="337"/>
      <c r="UDT269" s="338"/>
      <c r="UDU269" s="335"/>
      <c r="UDV269" s="327"/>
      <c r="UDW269" s="337"/>
      <c r="UDX269" s="338"/>
      <c r="UDY269" s="335"/>
      <c r="UDZ269" s="327"/>
      <c r="UEA269" s="337"/>
      <c r="UEB269" s="338"/>
      <c r="UEC269" s="335"/>
      <c r="UED269" s="327"/>
      <c r="UEE269" s="337"/>
      <c r="UEF269" s="338"/>
      <c r="UEG269" s="335"/>
      <c r="UEH269" s="327"/>
      <c r="UEI269" s="337"/>
      <c r="UEJ269" s="338"/>
      <c r="UEK269" s="335"/>
      <c r="UEL269" s="327"/>
      <c r="UEM269" s="337"/>
      <c r="UEN269" s="338"/>
      <c r="UEO269" s="335"/>
      <c r="UEP269" s="327"/>
      <c r="UEQ269" s="337"/>
      <c r="UER269" s="338"/>
      <c r="UES269" s="335"/>
      <c r="UET269" s="327"/>
      <c r="UEU269" s="337"/>
      <c r="UEV269" s="338"/>
      <c r="UEW269" s="335"/>
      <c r="UEX269" s="327"/>
      <c r="UEY269" s="337"/>
      <c r="UEZ269" s="338"/>
      <c r="UFA269" s="335"/>
      <c r="UFB269" s="327"/>
      <c r="UFC269" s="337"/>
      <c r="UFD269" s="338"/>
      <c r="UFE269" s="335"/>
      <c r="UFF269" s="327"/>
      <c r="UFG269" s="337"/>
      <c r="UFH269" s="338"/>
      <c r="UFI269" s="335"/>
      <c r="UFJ269" s="327"/>
      <c r="UFK269" s="337"/>
      <c r="UFL269" s="338"/>
      <c r="UFM269" s="335"/>
      <c r="UFN269" s="327"/>
      <c r="UFO269" s="337"/>
      <c r="UFP269" s="338"/>
      <c r="UFQ269" s="335"/>
      <c r="UFR269" s="327"/>
      <c r="UFS269" s="337"/>
      <c r="UFT269" s="338"/>
      <c r="UFU269" s="335"/>
      <c r="UFV269" s="327"/>
      <c r="UFW269" s="337"/>
      <c r="UFX269" s="338"/>
      <c r="UFY269" s="335"/>
      <c r="UFZ269" s="327"/>
      <c r="UGA269" s="337"/>
      <c r="UGB269" s="338"/>
      <c r="UGC269" s="335"/>
      <c r="UGD269" s="327"/>
      <c r="UGE269" s="337"/>
      <c r="UGF269" s="338"/>
      <c r="UGG269" s="335"/>
      <c r="UGH269" s="327"/>
      <c r="UGI269" s="337"/>
      <c r="UGJ269" s="338"/>
      <c r="UGK269" s="335"/>
      <c r="UGL269" s="327"/>
      <c r="UGM269" s="337"/>
      <c r="UGN269" s="338"/>
      <c r="UGO269" s="335"/>
      <c r="UGP269" s="327"/>
      <c r="UGQ269" s="337"/>
      <c r="UGR269" s="338"/>
      <c r="UGS269" s="335"/>
      <c r="UGT269" s="327"/>
      <c r="UGU269" s="337"/>
      <c r="UGV269" s="338"/>
      <c r="UGW269" s="335"/>
      <c r="UGX269" s="327"/>
      <c r="UGY269" s="337"/>
      <c r="UGZ269" s="338"/>
      <c r="UHA269" s="335"/>
      <c r="UHB269" s="327"/>
      <c r="UHC269" s="337"/>
      <c r="UHD269" s="338"/>
      <c r="UHE269" s="335"/>
      <c r="UHF269" s="327"/>
      <c r="UHG269" s="337"/>
      <c r="UHH269" s="338"/>
      <c r="UHI269" s="335"/>
      <c r="UHJ269" s="327"/>
      <c r="UHK269" s="337"/>
      <c r="UHL269" s="338"/>
      <c r="UHM269" s="335"/>
      <c r="UHN269" s="327"/>
      <c r="UHO269" s="337"/>
      <c r="UHP269" s="338"/>
      <c r="UHQ269" s="335"/>
      <c r="UHR269" s="327"/>
      <c r="UHS269" s="337"/>
      <c r="UHT269" s="338"/>
      <c r="UHU269" s="335"/>
      <c r="UHV269" s="327"/>
      <c r="UHW269" s="337"/>
      <c r="UHX269" s="338"/>
      <c r="UHY269" s="335"/>
      <c r="UHZ269" s="327"/>
      <c r="UIA269" s="337"/>
      <c r="UIB269" s="338"/>
      <c r="UIC269" s="335"/>
      <c r="UID269" s="327"/>
      <c r="UIE269" s="337"/>
      <c r="UIF269" s="338"/>
      <c r="UIG269" s="335"/>
      <c r="UIH269" s="327"/>
      <c r="UII269" s="337"/>
      <c r="UIJ269" s="338"/>
      <c r="UIK269" s="335"/>
      <c r="UIL269" s="327"/>
      <c r="UIM269" s="337"/>
      <c r="UIN269" s="338"/>
      <c r="UIO269" s="335"/>
      <c r="UIP269" s="327"/>
      <c r="UIQ269" s="337"/>
      <c r="UIR269" s="338"/>
      <c r="UIS269" s="335"/>
      <c r="UIT269" s="327"/>
      <c r="UIU269" s="337"/>
      <c r="UIV269" s="338"/>
      <c r="UIW269" s="335"/>
      <c r="UIX269" s="327"/>
      <c r="UIY269" s="337"/>
      <c r="UIZ269" s="338"/>
      <c r="UJA269" s="335"/>
      <c r="UJB269" s="327"/>
      <c r="UJC269" s="337"/>
      <c r="UJD269" s="338"/>
      <c r="UJE269" s="335"/>
      <c r="UJF269" s="327"/>
      <c r="UJG269" s="337"/>
      <c r="UJH269" s="338"/>
      <c r="UJI269" s="335"/>
      <c r="UJJ269" s="327"/>
      <c r="UJK269" s="337"/>
      <c r="UJL269" s="338"/>
      <c r="UJM269" s="335"/>
      <c r="UJN269" s="327"/>
      <c r="UJO269" s="337"/>
      <c r="UJP269" s="338"/>
      <c r="UJQ269" s="335"/>
      <c r="UJR269" s="327"/>
      <c r="UJS269" s="337"/>
      <c r="UJT269" s="338"/>
      <c r="UJU269" s="335"/>
      <c r="UJV269" s="327"/>
      <c r="UJW269" s="337"/>
      <c r="UJX269" s="338"/>
      <c r="UJY269" s="335"/>
      <c r="UJZ269" s="327"/>
      <c r="UKA269" s="337"/>
      <c r="UKB269" s="338"/>
      <c r="UKC269" s="335"/>
      <c r="UKD269" s="327"/>
      <c r="UKE269" s="337"/>
      <c r="UKF269" s="338"/>
      <c r="UKG269" s="335"/>
      <c r="UKH269" s="327"/>
      <c r="UKI269" s="337"/>
      <c r="UKJ269" s="338"/>
      <c r="UKK269" s="335"/>
      <c r="UKL269" s="327"/>
      <c r="UKM269" s="337"/>
      <c r="UKN269" s="338"/>
      <c r="UKO269" s="335"/>
      <c r="UKP269" s="327"/>
      <c r="UKQ269" s="337"/>
      <c r="UKR269" s="338"/>
      <c r="UKS269" s="335"/>
      <c r="UKT269" s="327"/>
      <c r="UKU269" s="337"/>
      <c r="UKV269" s="338"/>
      <c r="UKW269" s="335"/>
      <c r="UKX269" s="327"/>
      <c r="UKY269" s="337"/>
      <c r="UKZ269" s="338"/>
      <c r="ULA269" s="335"/>
      <c r="ULB269" s="327"/>
      <c r="ULC269" s="337"/>
      <c r="ULD269" s="338"/>
      <c r="ULE269" s="335"/>
      <c r="ULF269" s="327"/>
      <c r="ULG269" s="337"/>
      <c r="ULH269" s="338"/>
      <c r="ULI269" s="335"/>
      <c r="ULJ269" s="327"/>
      <c r="ULK269" s="337"/>
      <c r="ULL269" s="338"/>
      <c r="ULM269" s="335"/>
      <c r="ULN269" s="327"/>
      <c r="ULO269" s="337"/>
      <c r="ULP269" s="338"/>
      <c r="ULQ269" s="335"/>
      <c r="ULR269" s="327"/>
      <c r="ULS269" s="337"/>
      <c r="ULT269" s="338"/>
      <c r="ULU269" s="335"/>
      <c r="ULV269" s="327"/>
      <c r="ULW269" s="337"/>
      <c r="ULX269" s="338"/>
      <c r="ULY269" s="335"/>
      <c r="ULZ269" s="327"/>
      <c r="UMA269" s="337"/>
      <c r="UMB269" s="338"/>
      <c r="UMC269" s="335"/>
      <c r="UMD269" s="327"/>
      <c r="UME269" s="337"/>
      <c r="UMF269" s="338"/>
      <c r="UMG269" s="335"/>
      <c r="UMH269" s="327"/>
      <c r="UMI269" s="337"/>
      <c r="UMJ269" s="338"/>
      <c r="UMK269" s="335"/>
      <c r="UML269" s="327"/>
      <c r="UMM269" s="337"/>
      <c r="UMN269" s="338"/>
      <c r="UMO269" s="335"/>
      <c r="UMP269" s="327"/>
      <c r="UMQ269" s="337"/>
      <c r="UMR269" s="338"/>
      <c r="UMS269" s="335"/>
      <c r="UMT269" s="327"/>
      <c r="UMU269" s="337"/>
      <c r="UMV269" s="338"/>
      <c r="UMW269" s="335"/>
      <c r="UMX269" s="327"/>
      <c r="UMY269" s="337"/>
      <c r="UMZ269" s="338"/>
      <c r="UNA269" s="335"/>
      <c r="UNB269" s="327"/>
      <c r="UNC269" s="337"/>
      <c r="UND269" s="338"/>
      <c r="UNE269" s="335"/>
      <c r="UNF269" s="327"/>
      <c r="UNG269" s="337"/>
      <c r="UNH269" s="338"/>
      <c r="UNI269" s="335"/>
      <c r="UNJ269" s="327"/>
      <c r="UNK269" s="337"/>
      <c r="UNL269" s="338"/>
      <c r="UNM269" s="335"/>
      <c r="UNN269" s="327"/>
      <c r="UNO269" s="337"/>
      <c r="UNP269" s="338"/>
      <c r="UNQ269" s="335"/>
      <c r="UNR269" s="327"/>
      <c r="UNS269" s="337"/>
      <c r="UNT269" s="338"/>
      <c r="UNU269" s="335"/>
      <c r="UNV269" s="327"/>
      <c r="UNW269" s="337"/>
      <c r="UNX269" s="338"/>
      <c r="UNY269" s="335"/>
      <c r="UNZ269" s="327"/>
      <c r="UOA269" s="337"/>
      <c r="UOB269" s="338"/>
      <c r="UOC269" s="335"/>
      <c r="UOD269" s="327"/>
      <c r="UOE269" s="337"/>
      <c r="UOF269" s="338"/>
      <c r="UOG269" s="335"/>
      <c r="UOH269" s="327"/>
      <c r="UOI269" s="337"/>
      <c r="UOJ269" s="338"/>
      <c r="UOK269" s="335"/>
      <c r="UOL269" s="327"/>
      <c r="UOM269" s="337"/>
      <c r="UON269" s="338"/>
      <c r="UOO269" s="335"/>
      <c r="UOP269" s="327"/>
      <c r="UOQ269" s="337"/>
      <c r="UOR269" s="338"/>
      <c r="UOS269" s="335"/>
      <c r="UOT269" s="327"/>
      <c r="UOU269" s="337"/>
      <c r="UOV269" s="338"/>
      <c r="UOW269" s="335"/>
      <c r="UOX269" s="327"/>
      <c r="UOY269" s="337"/>
      <c r="UOZ269" s="338"/>
      <c r="UPA269" s="335"/>
      <c r="UPB269" s="327"/>
      <c r="UPC269" s="337"/>
      <c r="UPD269" s="338"/>
      <c r="UPE269" s="335"/>
      <c r="UPF269" s="327"/>
      <c r="UPG269" s="337"/>
      <c r="UPH269" s="338"/>
      <c r="UPI269" s="335"/>
      <c r="UPJ269" s="327"/>
      <c r="UPK269" s="337"/>
      <c r="UPL269" s="338"/>
      <c r="UPM269" s="335"/>
      <c r="UPN269" s="327"/>
      <c r="UPO269" s="337"/>
      <c r="UPP269" s="338"/>
      <c r="UPQ269" s="335"/>
      <c r="UPR269" s="327"/>
      <c r="UPS269" s="337"/>
      <c r="UPT269" s="338"/>
      <c r="UPU269" s="335"/>
      <c r="UPV269" s="327"/>
      <c r="UPW269" s="337"/>
      <c r="UPX269" s="338"/>
      <c r="UPY269" s="335"/>
      <c r="UPZ269" s="327"/>
      <c r="UQA269" s="337"/>
      <c r="UQB269" s="338"/>
      <c r="UQC269" s="335"/>
      <c r="UQD269" s="327"/>
      <c r="UQE269" s="337"/>
      <c r="UQF269" s="338"/>
      <c r="UQG269" s="335"/>
      <c r="UQH269" s="327"/>
      <c r="UQI269" s="337"/>
      <c r="UQJ269" s="338"/>
      <c r="UQK269" s="335"/>
      <c r="UQL269" s="327"/>
      <c r="UQM269" s="337"/>
      <c r="UQN269" s="338"/>
      <c r="UQO269" s="335"/>
      <c r="UQP269" s="327"/>
      <c r="UQQ269" s="337"/>
      <c r="UQR269" s="338"/>
      <c r="UQS269" s="335"/>
      <c r="UQT269" s="327"/>
      <c r="UQU269" s="337"/>
      <c r="UQV269" s="338"/>
      <c r="UQW269" s="335"/>
      <c r="UQX269" s="327"/>
      <c r="UQY269" s="337"/>
      <c r="UQZ269" s="338"/>
      <c r="URA269" s="335"/>
      <c r="URB269" s="327"/>
      <c r="URC269" s="337"/>
      <c r="URD269" s="338"/>
      <c r="URE269" s="335"/>
      <c r="URF269" s="327"/>
      <c r="URG269" s="337"/>
      <c r="URH269" s="338"/>
      <c r="URI269" s="335"/>
      <c r="URJ269" s="327"/>
      <c r="URK269" s="337"/>
      <c r="URL269" s="338"/>
      <c r="URM269" s="335"/>
      <c r="URN269" s="327"/>
      <c r="URO269" s="337"/>
      <c r="URP269" s="338"/>
      <c r="URQ269" s="335"/>
      <c r="URR269" s="327"/>
      <c r="URS269" s="337"/>
      <c r="URT269" s="338"/>
      <c r="URU269" s="335"/>
      <c r="URV269" s="327"/>
      <c r="URW269" s="337"/>
      <c r="URX269" s="338"/>
      <c r="URY269" s="335"/>
      <c r="URZ269" s="327"/>
      <c r="USA269" s="337"/>
      <c r="USB269" s="338"/>
      <c r="USC269" s="335"/>
      <c r="USD269" s="327"/>
      <c r="USE269" s="337"/>
      <c r="USF269" s="338"/>
      <c r="USG269" s="335"/>
      <c r="USH269" s="327"/>
      <c r="USI269" s="337"/>
      <c r="USJ269" s="338"/>
      <c r="USK269" s="335"/>
      <c r="USL269" s="327"/>
      <c r="USM269" s="337"/>
      <c r="USN269" s="338"/>
      <c r="USO269" s="335"/>
      <c r="USP269" s="327"/>
      <c r="USQ269" s="337"/>
      <c r="USR269" s="338"/>
      <c r="USS269" s="335"/>
      <c r="UST269" s="327"/>
      <c r="USU269" s="337"/>
      <c r="USV269" s="338"/>
      <c r="USW269" s="335"/>
      <c r="USX269" s="327"/>
      <c r="USY269" s="337"/>
      <c r="USZ269" s="338"/>
      <c r="UTA269" s="335"/>
      <c r="UTB269" s="327"/>
      <c r="UTC269" s="337"/>
      <c r="UTD269" s="338"/>
      <c r="UTE269" s="335"/>
      <c r="UTF269" s="327"/>
      <c r="UTG269" s="337"/>
      <c r="UTH269" s="338"/>
      <c r="UTI269" s="335"/>
      <c r="UTJ269" s="327"/>
      <c r="UTK269" s="337"/>
      <c r="UTL269" s="338"/>
      <c r="UTM269" s="335"/>
      <c r="UTN269" s="327"/>
      <c r="UTO269" s="337"/>
      <c r="UTP269" s="338"/>
      <c r="UTQ269" s="335"/>
      <c r="UTR269" s="327"/>
      <c r="UTS269" s="337"/>
      <c r="UTT269" s="338"/>
      <c r="UTU269" s="335"/>
      <c r="UTV269" s="327"/>
      <c r="UTW269" s="337"/>
      <c r="UTX269" s="338"/>
      <c r="UTY269" s="335"/>
      <c r="UTZ269" s="327"/>
      <c r="UUA269" s="337"/>
      <c r="UUB269" s="338"/>
      <c r="UUC269" s="335"/>
      <c r="UUD269" s="327"/>
      <c r="UUE269" s="337"/>
      <c r="UUF269" s="338"/>
      <c r="UUG269" s="335"/>
      <c r="UUH269" s="327"/>
      <c r="UUI269" s="337"/>
      <c r="UUJ269" s="338"/>
      <c r="UUK269" s="335"/>
      <c r="UUL269" s="327"/>
      <c r="UUM269" s="337"/>
      <c r="UUN269" s="338"/>
      <c r="UUO269" s="335"/>
      <c r="UUP269" s="327"/>
      <c r="UUQ269" s="337"/>
      <c r="UUR269" s="338"/>
      <c r="UUS269" s="335"/>
      <c r="UUT269" s="327"/>
      <c r="UUU269" s="337"/>
      <c r="UUV269" s="338"/>
      <c r="UUW269" s="335"/>
      <c r="UUX269" s="327"/>
      <c r="UUY269" s="337"/>
      <c r="UUZ269" s="338"/>
      <c r="UVA269" s="335"/>
      <c r="UVB269" s="327"/>
      <c r="UVC269" s="337"/>
      <c r="UVD269" s="338"/>
      <c r="UVE269" s="335"/>
      <c r="UVF269" s="327"/>
      <c r="UVG269" s="337"/>
      <c r="UVH269" s="338"/>
      <c r="UVI269" s="335"/>
      <c r="UVJ269" s="327"/>
      <c r="UVK269" s="337"/>
      <c r="UVL269" s="338"/>
      <c r="UVM269" s="335"/>
      <c r="UVN269" s="327"/>
      <c r="UVO269" s="337"/>
      <c r="UVP269" s="338"/>
      <c r="UVQ269" s="335"/>
      <c r="UVR269" s="327"/>
      <c r="UVS269" s="337"/>
      <c r="UVT269" s="338"/>
      <c r="UVU269" s="335"/>
      <c r="UVV269" s="327"/>
      <c r="UVW269" s="337"/>
      <c r="UVX269" s="338"/>
      <c r="UVY269" s="335"/>
      <c r="UVZ269" s="327"/>
      <c r="UWA269" s="337"/>
      <c r="UWB269" s="338"/>
      <c r="UWC269" s="335"/>
      <c r="UWD269" s="327"/>
      <c r="UWE269" s="337"/>
      <c r="UWF269" s="338"/>
      <c r="UWG269" s="335"/>
      <c r="UWH269" s="327"/>
      <c r="UWI269" s="337"/>
      <c r="UWJ269" s="338"/>
      <c r="UWK269" s="335"/>
      <c r="UWL269" s="327"/>
      <c r="UWM269" s="337"/>
      <c r="UWN269" s="338"/>
      <c r="UWO269" s="335"/>
      <c r="UWP269" s="327"/>
      <c r="UWQ269" s="337"/>
      <c r="UWR269" s="338"/>
      <c r="UWS269" s="335"/>
      <c r="UWT269" s="327"/>
      <c r="UWU269" s="337"/>
      <c r="UWV269" s="338"/>
      <c r="UWW269" s="335"/>
      <c r="UWX269" s="327"/>
      <c r="UWY269" s="337"/>
      <c r="UWZ269" s="338"/>
      <c r="UXA269" s="335"/>
      <c r="UXB269" s="327"/>
      <c r="UXC269" s="337"/>
      <c r="UXD269" s="338"/>
      <c r="UXE269" s="335"/>
      <c r="UXF269" s="327"/>
      <c r="UXG269" s="337"/>
      <c r="UXH269" s="338"/>
      <c r="UXI269" s="335"/>
      <c r="UXJ269" s="327"/>
      <c r="UXK269" s="337"/>
      <c r="UXL269" s="338"/>
      <c r="UXM269" s="335"/>
      <c r="UXN269" s="327"/>
      <c r="UXO269" s="337"/>
      <c r="UXP269" s="338"/>
      <c r="UXQ269" s="335"/>
      <c r="UXR269" s="327"/>
      <c r="UXS269" s="337"/>
      <c r="UXT269" s="338"/>
      <c r="UXU269" s="335"/>
      <c r="UXV269" s="327"/>
      <c r="UXW269" s="337"/>
      <c r="UXX269" s="338"/>
      <c r="UXY269" s="335"/>
      <c r="UXZ269" s="327"/>
      <c r="UYA269" s="337"/>
      <c r="UYB269" s="338"/>
      <c r="UYC269" s="335"/>
      <c r="UYD269" s="327"/>
      <c r="UYE269" s="337"/>
      <c r="UYF269" s="338"/>
      <c r="UYG269" s="335"/>
      <c r="UYH269" s="327"/>
      <c r="UYI269" s="337"/>
      <c r="UYJ269" s="338"/>
      <c r="UYK269" s="335"/>
      <c r="UYL269" s="327"/>
      <c r="UYM269" s="337"/>
      <c r="UYN269" s="338"/>
      <c r="UYO269" s="335"/>
      <c r="UYP269" s="327"/>
      <c r="UYQ269" s="337"/>
      <c r="UYR269" s="338"/>
      <c r="UYS269" s="335"/>
      <c r="UYT269" s="327"/>
      <c r="UYU269" s="337"/>
      <c r="UYV269" s="338"/>
      <c r="UYW269" s="335"/>
      <c r="UYX269" s="327"/>
      <c r="UYY269" s="337"/>
      <c r="UYZ269" s="338"/>
      <c r="UZA269" s="335"/>
      <c r="UZB269" s="327"/>
      <c r="UZC269" s="337"/>
      <c r="UZD269" s="338"/>
      <c r="UZE269" s="335"/>
      <c r="UZF269" s="327"/>
      <c r="UZG269" s="337"/>
      <c r="UZH269" s="338"/>
      <c r="UZI269" s="335"/>
      <c r="UZJ269" s="327"/>
      <c r="UZK269" s="337"/>
      <c r="UZL269" s="338"/>
      <c r="UZM269" s="335"/>
      <c r="UZN269" s="327"/>
      <c r="UZO269" s="337"/>
      <c r="UZP269" s="338"/>
      <c r="UZQ269" s="335"/>
      <c r="UZR269" s="327"/>
      <c r="UZS269" s="337"/>
      <c r="UZT269" s="338"/>
      <c r="UZU269" s="335"/>
      <c r="UZV269" s="327"/>
      <c r="UZW269" s="337"/>
      <c r="UZX269" s="338"/>
      <c r="UZY269" s="335"/>
      <c r="UZZ269" s="327"/>
      <c r="VAA269" s="337"/>
      <c r="VAB269" s="338"/>
      <c r="VAC269" s="335"/>
      <c r="VAD269" s="327"/>
      <c r="VAE269" s="337"/>
      <c r="VAF269" s="338"/>
      <c r="VAG269" s="335"/>
      <c r="VAH269" s="327"/>
      <c r="VAI269" s="337"/>
      <c r="VAJ269" s="338"/>
      <c r="VAK269" s="335"/>
      <c r="VAL269" s="327"/>
      <c r="VAM269" s="337"/>
      <c r="VAN269" s="338"/>
      <c r="VAO269" s="335"/>
      <c r="VAP269" s="327"/>
      <c r="VAQ269" s="337"/>
      <c r="VAR269" s="338"/>
      <c r="VAS269" s="335"/>
      <c r="VAT269" s="327"/>
      <c r="VAU269" s="337"/>
      <c r="VAV269" s="338"/>
      <c r="VAW269" s="335"/>
      <c r="VAX269" s="327"/>
      <c r="VAY269" s="337"/>
      <c r="VAZ269" s="338"/>
      <c r="VBA269" s="335"/>
      <c r="VBB269" s="327"/>
      <c r="VBC269" s="337"/>
      <c r="VBD269" s="338"/>
      <c r="VBE269" s="335"/>
      <c r="VBF269" s="327"/>
      <c r="VBG269" s="337"/>
      <c r="VBH269" s="338"/>
      <c r="VBI269" s="335"/>
      <c r="VBJ269" s="327"/>
      <c r="VBK269" s="337"/>
      <c r="VBL269" s="338"/>
      <c r="VBM269" s="335"/>
      <c r="VBN269" s="327"/>
      <c r="VBO269" s="337"/>
      <c r="VBP269" s="338"/>
      <c r="VBQ269" s="335"/>
      <c r="VBR269" s="327"/>
      <c r="VBS269" s="337"/>
      <c r="VBT269" s="338"/>
      <c r="VBU269" s="335"/>
      <c r="VBV269" s="327"/>
      <c r="VBW269" s="337"/>
      <c r="VBX269" s="338"/>
      <c r="VBY269" s="335"/>
      <c r="VBZ269" s="327"/>
      <c r="VCA269" s="337"/>
      <c r="VCB269" s="338"/>
      <c r="VCC269" s="335"/>
      <c r="VCD269" s="327"/>
      <c r="VCE269" s="337"/>
      <c r="VCF269" s="338"/>
      <c r="VCG269" s="335"/>
      <c r="VCH269" s="327"/>
      <c r="VCI269" s="337"/>
      <c r="VCJ269" s="338"/>
      <c r="VCK269" s="335"/>
      <c r="VCL269" s="327"/>
      <c r="VCM269" s="337"/>
      <c r="VCN269" s="338"/>
      <c r="VCO269" s="335"/>
      <c r="VCP269" s="327"/>
      <c r="VCQ269" s="337"/>
      <c r="VCR269" s="338"/>
      <c r="VCS269" s="335"/>
      <c r="VCT269" s="327"/>
      <c r="VCU269" s="337"/>
      <c r="VCV269" s="338"/>
      <c r="VCW269" s="335"/>
      <c r="VCX269" s="327"/>
      <c r="VCY269" s="337"/>
      <c r="VCZ269" s="338"/>
      <c r="VDA269" s="335"/>
      <c r="VDB269" s="327"/>
      <c r="VDC269" s="337"/>
      <c r="VDD269" s="338"/>
      <c r="VDE269" s="335"/>
      <c r="VDF269" s="327"/>
      <c r="VDG269" s="337"/>
      <c r="VDH269" s="338"/>
      <c r="VDI269" s="335"/>
      <c r="VDJ269" s="327"/>
      <c r="VDK269" s="337"/>
      <c r="VDL269" s="338"/>
      <c r="VDM269" s="335"/>
      <c r="VDN269" s="327"/>
      <c r="VDO269" s="337"/>
      <c r="VDP269" s="338"/>
      <c r="VDQ269" s="335"/>
      <c r="VDR269" s="327"/>
      <c r="VDS269" s="337"/>
      <c r="VDT269" s="338"/>
      <c r="VDU269" s="335"/>
      <c r="VDV269" s="327"/>
      <c r="VDW269" s="337"/>
      <c r="VDX269" s="338"/>
      <c r="VDY269" s="335"/>
      <c r="VDZ269" s="327"/>
      <c r="VEA269" s="337"/>
      <c r="VEB269" s="338"/>
      <c r="VEC269" s="335"/>
      <c r="VED269" s="327"/>
      <c r="VEE269" s="337"/>
      <c r="VEF269" s="338"/>
      <c r="VEG269" s="335"/>
      <c r="VEH269" s="327"/>
      <c r="VEI269" s="337"/>
      <c r="VEJ269" s="338"/>
      <c r="VEK269" s="335"/>
      <c r="VEL269" s="327"/>
      <c r="VEM269" s="337"/>
      <c r="VEN269" s="338"/>
      <c r="VEO269" s="335"/>
      <c r="VEP269" s="327"/>
      <c r="VEQ269" s="337"/>
      <c r="VER269" s="338"/>
      <c r="VES269" s="335"/>
      <c r="VET269" s="327"/>
      <c r="VEU269" s="337"/>
      <c r="VEV269" s="338"/>
      <c r="VEW269" s="335"/>
      <c r="VEX269" s="327"/>
      <c r="VEY269" s="337"/>
      <c r="VEZ269" s="338"/>
      <c r="VFA269" s="335"/>
      <c r="VFB269" s="327"/>
      <c r="VFC269" s="337"/>
      <c r="VFD269" s="338"/>
      <c r="VFE269" s="335"/>
      <c r="VFF269" s="327"/>
      <c r="VFG269" s="337"/>
      <c r="VFH269" s="338"/>
      <c r="VFI269" s="335"/>
      <c r="VFJ269" s="327"/>
      <c r="VFK269" s="337"/>
      <c r="VFL269" s="338"/>
      <c r="VFM269" s="335"/>
      <c r="VFN269" s="327"/>
      <c r="VFO269" s="337"/>
      <c r="VFP269" s="338"/>
      <c r="VFQ269" s="335"/>
      <c r="VFR269" s="327"/>
      <c r="VFS269" s="337"/>
      <c r="VFT269" s="338"/>
      <c r="VFU269" s="335"/>
      <c r="VFV269" s="327"/>
      <c r="VFW269" s="337"/>
      <c r="VFX269" s="338"/>
      <c r="VFY269" s="335"/>
      <c r="VFZ269" s="327"/>
      <c r="VGA269" s="337"/>
      <c r="VGB269" s="338"/>
      <c r="VGC269" s="335"/>
      <c r="VGD269" s="327"/>
      <c r="VGE269" s="337"/>
      <c r="VGF269" s="338"/>
      <c r="VGG269" s="335"/>
      <c r="VGH269" s="327"/>
      <c r="VGI269" s="337"/>
      <c r="VGJ269" s="338"/>
      <c r="VGK269" s="335"/>
      <c r="VGL269" s="327"/>
      <c r="VGM269" s="337"/>
      <c r="VGN269" s="338"/>
      <c r="VGO269" s="335"/>
      <c r="VGP269" s="327"/>
      <c r="VGQ269" s="337"/>
      <c r="VGR269" s="338"/>
      <c r="VGS269" s="335"/>
      <c r="VGT269" s="327"/>
      <c r="VGU269" s="337"/>
      <c r="VGV269" s="338"/>
      <c r="VGW269" s="335"/>
      <c r="VGX269" s="327"/>
      <c r="VGY269" s="337"/>
      <c r="VGZ269" s="338"/>
      <c r="VHA269" s="335"/>
      <c r="VHB269" s="327"/>
      <c r="VHC269" s="337"/>
      <c r="VHD269" s="338"/>
      <c r="VHE269" s="335"/>
      <c r="VHF269" s="327"/>
      <c r="VHG269" s="337"/>
      <c r="VHH269" s="338"/>
      <c r="VHI269" s="335"/>
      <c r="VHJ269" s="327"/>
      <c r="VHK269" s="337"/>
      <c r="VHL269" s="338"/>
      <c r="VHM269" s="335"/>
      <c r="VHN269" s="327"/>
      <c r="VHO269" s="337"/>
      <c r="VHP269" s="338"/>
      <c r="VHQ269" s="335"/>
      <c r="VHR269" s="327"/>
      <c r="VHS269" s="337"/>
      <c r="VHT269" s="338"/>
      <c r="VHU269" s="335"/>
      <c r="VHV269" s="327"/>
      <c r="VHW269" s="337"/>
      <c r="VHX269" s="338"/>
      <c r="VHY269" s="335"/>
      <c r="VHZ269" s="327"/>
      <c r="VIA269" s="337"/>
      <c r="VIB269" s="338"/>
      <c r="VIC269" s="335"/>
      <c r="VID269" s="327"/>
      <c r="VIE269" s="337"/>
      <c r="VIF269" s="338"/>
      <c r="VIG269" s="335"/>
      <c r="VIH269" s="327"/>
      <c r="VII269" s="337"/>
      <c r="VIJ269" s="338"/>
      <c r="VIK269" s="335"/>
      <c r="VIL269" s="327"/>
      <c r="VIM269" s="337"/>
      <c r="VIN269" s="338"/>
      <c r="VIO269" s="335"/>
      <c r="VIP269" s="327"/>
      <c r="VIQ269" s="337"/>
      <c r="VIR269" s="338"/>
      <c r="VIS269" s="335"/>
      <c r="VIT269" s="327"/>
      <c r="VIU269" s="337"/>
      <c r="VIV269" s="338"/>
      <c r="VIW269" s="335"/>
      <c r="VIX269" s="327"/>
      <c r="VIY269" s="337"/>
      <c r="VIZ269" s="338"/>
      <c r="VJA269" s="335"/>
      <c r="VJB269" s="327"/>
      <c r="VJC269" s="337"/>
      <c r="VJD269" s="338"/>
      <c r="VJE269" s="335"/>
      <c r="VJF269" s="327"/>
      <c r="VJG269" s="337"/>
      <c r="VJH269" s="338"/>
      <c r="VJI269" s="335"/>
      <c r="VJJ269" s="327"/>
      <c r="VJK269" s="337"/>
      <c r="VJL269" s="338"/>
      <c r="VJM269" s="335"/>
      <c r="VJN269" s="327"/>
      <c r="VJO269" s="337"/>
      <c r="VJP269" s="338"/>
      <c r="VJQ269" s="335"/>
      <c r="VJR269" s="327"/>
      <c r="VJS269" s="337"/>
      <c r="VJT269" s="338"/>
      <c r="VJU269" s="335"/>
      <c r="VJV269" s="327"/>
      <c r="VJW269" s="337"/>
      <c r="VJX269" s="338"/>
      <c r="VJY269" s="335"/>
      <c r="VJZ269" s="327"/>
      <c r="VKA269" s="337"/>
      <c r="VKB269" s="338"/>
      <c r="VKC269" s="335"/>
      <c r="VKD269" s="327"/>
      <c r="VKE269" s="337"/>
      <c r="VKF269" s="338"/>
      <c r="VKG269" s="335"/>
      <c r="VKH269" s="327"/>
      <c r="VKI269" s="337"/>
      <c r="VKJ269" s="338"/>
      <c r="VKK269" s="335"/>
      <c r="VKL269" s="327"/>
      <c r="VKM269" s="337"/>
      <c r="VKN269" s="338"/>
      <c r="VKO269" s="335"/>
      <c r="VKP269" s="327"/>
      <c r="VKQ269" s="337"/>
      <c r="VKR269" s="338"/>
      <c r="VKS269" s="335"/>
      <c r="VKT269" s="327"/>
      <c r="VKU269" s="337"/>
      <c r="VKV269" s="338"/>
      <c r="VKW269" s="335"/>
      <c r="VKX269" s="327"/>
      <c r="VKY269" s="337"/>
      <c r="VKZ269" s="338"/>
      <c r="VLA269" s="335"/>
      <c r="VLB269" s="327"/>
      <c r="VLC269" s="337"/>
      <c r="VLD269" s="338"/>
      <c r="VLE269" s="335"/>
      <c r="VLF269" s="327"/>
      <c r="VLG269" s="337"/>
      <c r="VLH269" s="338"/>
      <c r="VLI269" s="335"/>
      <c r="VLJ269" s="327"/>
      <c r="VLK269" s="337"/>
      <c r="VLL269" s="338"/>
      <c r="VLM269" s="335"/>
      <c r="VLN269" s="327"/>
      <c r="VLO269" s="337"/>
      <c r="VLP269" s="338"/>
      <c r="VLQ269" s="335"/>
      <c r="VLR269" s="327"/>
      <c r="VLS269" s="337"/>
      <c r="VLT269" s="338"/>
      <c r="VLU269" s="335"/>
      <c r="VLV269" s="327"/>
      <c r="VLW269" s="337"/>
      <c r="VLX269" s="338"/>
      <c r="VLY269" s="335"/>
      <c r="VLZ269" s="327"/>
      <c r="VMA269" s="337"/>
      <c r="VMB269" s="338"/>
      <c r="VMC269" s="335"/>
      <c r="VMD269" s="327"/>
      <c r="VME269" s="337"/>
      <c r="VMF269" s="338"/>
      <c r="VMG269" s="335"/>
      <c r="VMH269" s="327"/>
      <c r="VMI269" s="337"/>
      <c r="VMJ269" s="338"/>
      <c r="VMK269" s="335"/>
      <c r="VML269" s="327"/>
      <c r="VMM269" s="337"/>
      <c r="VMN269" s="338"/>
      <c r="VMO269" s="335"/>
      <c r="VMP269" s="327"/>
      <c r="VMQ269" s="337"/>
      <c r="VMR269" s="338"/>
      <c r="VMS269" s="335"/>
      <c r="VMT269" s="327"/>
      <c r="VMU269" s="337"/>
      <c r="VMV269" s="338"/>
      <c r="VMW269" s="335"/>
      <c r="VMX269" s="327"/>
      <c r="VMY269" s="337"/>
      <c r="VMZ269" s="338"/>
      <c r="VNA269" s="335"/>
      <c r="VNB269" s="327"/>
      <c r="VNC269" s="337"/>
      <c r="VND269" s="338"/>
      <c r="VNE269" s="335"/>
      <c r="VNF269" s="327"/>
      <c r="VNG269" s="337"/>
      <c r="VNH269" s="338"/>
      <c r="VNI269" s="335"/>
      <c r="VNJ269" s="327"/>
      <c r="VNK269" s="337"/>
      <c r="VNL269" s="338"/>
      <c r="VNM269" s="335"/>
      <c r="VNN269" s="327"/>
      <c r="VNO269" s="337"/>
      <c r="VNP269" s="338"/>
      <c r="VNQ269" s="335"/>
      <c r="VNR269" s="327"/>
      <c r="VNS269" s="337"/>
      <c r="VNT269" s="338"/>
      <c r="VNU269" s="335"/>
      <c r="VNV269" s="327"/>
      <c r="VNW269" s="337"/>
      <c r="VNX269" s="338"/>
      <c r="VNY269" s="335"/>
      <c r="VNZ269" s="327"/>
      <c r="VOA269" s="337"/>
      <c r="VOB269" s="338"/>
      <c r="VOC269" s="335"/>
      <c r="VOD269" s="327"/>
      <c r="VOE269" s="337"/>
      <c r="VOF269" s="338"/>
      <c r="VOG269" s="335"/>
      <c r="VOH269" s="327"/>
      <c r="VOI269" s="337"/>
      <c r="VOJ269" s="338"/>
      <c r="VOK269" s="335"/>
      <c r="VOL269" s="327"/>
      <c r="VOM269" s="337"/>
      <c r="VON269" s="338"/>
      <c r="VOO269" s="335"/>
      <c r="VOP269" s="327"/>
      <c r="VOQ269" s="337"/>
      <c r="VOR269" s="338"/>
      <c r="VOS269" s="335"/>
      <c r="VOT269" s="327"/>
      <c r="VOU269" s="337"/>
      <c r="VOV269" s="338"/>
      <c r="VOW269" s="335"/>
      <c r="VOX269" s="327"/>
      <c r="VOY269" s="337"/>
      <c r="VOZ269" s="338"/>
      <c r="VPA269" s="335"/>
      <c r="VPB269" s="327"/>
      <c r="VPC269" s="337"/>
      <c r="VPD269" s="338"/>
      <c r="VPE269" s="335"/>
      <c r="VPF269" s="327"/>
      <c r="VPG269" s="337"/>
      <c r="VPH269" s="338"/>
      <c r="VPI269" s="335"/>
      <c r="VPJ269" s="327"/>
      <c r="VPK269" s="337"/>
      <c r="VPL269" s="338"/>
      <c r="VPM269" s="335"/>
      <c r="VPN269" s="327"/>
      <c r="VPO269" s="337"/>
      <c r="VPP269" s="338"/>
      <c r="VPQ269" s="335"/>
      <c r="VPR269" s="327"/>
      <c r="VPS269" s="337"/>
      <c r="VPT269" s="338"/>
      <c r="VPU269" s="335"/>
      <c r="VPV269" s="327"/>
      <c r="VPW269" s="337"/>
      <c r="VPX269" s="338"/>
      <c r="VPY269" s="335"/>
      <c r="VPZ269" s="327"/>
      <c r="VQA269" s="337"/>
      <c r="VQB269" s="338"/>
      <c r="VQC269" s="335"/>
      <c r="VQD269" s="327"/>
      <c r="VQE269" s="337"/>
      <c r="VQF269" s="338"/>
      <c r="VQG269" s="335"/>
      <c r="VQH269" s="327"/>
      <c r="VQI269" s="337"/>
      <c r="VQJ269" s="338"/>
      <c r="VQK269" s="335"/>
      <c r="VQL269" s="327"/>
      <c r="VQM269" s="337"/>
      <c r="VQN269" s="338"/>
      <c r="VQO269" s="335"/>
      <c r="VQP269" s="327"/>
      <c r="VQQ269" s="337"/>
      <c r="VQR269" s="338"/>
      <c r="VQS269" s="335"/>
      <c r="VQT269" s="327"/>
      <c r="VQU269" s="337"/>
      <c r="VQV269" s="338"/>
      <c r="VQW269" s="335"/>
      <c r="VQX269" s="327"/>
      <c r="VQY269" s="337"/>
      <c r="VQZ269" s="338"/>
      <c r="VRA269" s="335"/>
      <c r="VRB269" s="327"/>
      <c r="VRC269" s="337"/>
      <c r="VRD269" s="338"/>
      <c r="VRE269" s="335"/>
      <c r="VRF269" s="327"/>
      <c r="VRG269" s="337"/>
      <c r="VRH269" s="338"/>
      <c r="VRI269" s="335"/>
      <c r="VRJ269" s="327"/>
      <c r="VRK269" s="337"/>
      <c r="VRL269" s="338"/>
      <c r="VRM269" s="335"/>
      <c r="VRN269" s="327"/>
      <c r="VRO269" s="337"/>
      <c r="VRP269" s="338"/>
      <c r="VRQ269" s="335"/>
      <c r="VRR269" s="327"/>
      <c r="VRS269" s="337"/>
      <c r="VRT269" s="338"/>
      <c r="VRU269" s="335"/>
      <c r="VRV269" s="327"/>
      <c r="VRW269" s="337"/>
      <c r="VRX269" s="338"/>
      <c r="VRY269" s="335"/>
      <c r="VRZ269" s="327"/>
      <c r="VSA269" s="337"/>
      <c r="VSB269" s="338"/>
      <c r="VSC269" s="335"/>
      <c r="VSD269" s="327"/>
      <c r="VSE269" s="337"/>
      <c r="VSF269" s="338"/>
      <c r="VSG269" s="335"/>
      <c r="VSH269" s="327"/>
      <c r="VSI269" s="337"/>
      <c r="VSJ269" s="338"/>
      <c r="VSK269" s="335"/>
      <c r="VSL269" s="327"/>
      <c r="VSM269" s="337"/>
      <c r="VSN269" s="338"/>
      <c r="VSO269" s="335"/>
      <c r="VSP269" s="327"/>
      <c r="VSQ269" s="337"/>
      <c r="VSR269" s="338"/>
      <c r="VSS269" s="335"/>
      <c r="VST269" s="327"/>
      <c r="VSU269" s="337"/>
      <c r="VSV269" s="338"/>
      <c r="VSW269" s="335"/>
      <c r="VSX269" s="327"/>
      <c r="VSY269" s="337"/>
      <c r="VSZ269" s="338"/>
      <c r="VTA269" s="335"/>
      <c r="VTB269" s="327"/>
      <c r="VTC269" s="337"/>
      <c r="VTD269" s="338"/>
      <c r="VTE269" s="335"/>
      <c r="VTF269" s="327"/>
      <c r="VTG269" s="337"/>
      <c r="VTH269" s="338"/>
      <c r="VTI269" s="335"/>
      <c r="VTJ269" s="327"/>
      <c r="VTK269" s="337"/>
      <c r="VTL269" s="338"/>
      <c r="VTM269" s="335"/>
      <c r="VTN269" s="327"/>
      <c r="VTO269" s="337"/>
      <c r="VTP269" s="338"/>
      <c r="VTQ269" s="335"/>
      <c r="VTR269" s="327"/>
      <c r="VTS269" s="337"/>
      <c r="VTT269" s="338"/>
      <c r="VTU269" s="335"/>
      <c r="VTV269" s="327"/>
      <c r="VTW269" s="337"/>
      <c r="VTX269" s="338"/>
      <c r="VTY269" s="335"/>
      <c r="VTZ269" s="327"/>
      <c r="VUA269" s="337"/>
      <c r="VUB269" s="338"/>
      <c r="VUC269" s="335"/>
      <c r="VUD269" s="327"/>
      <c r="VUE269" s="337"/>
      <c r="VUF269" s="338"/>
      <c r="VUG269" s="335"/>
      <c r="VUH269" s="327"/>
      <c r="VUI269" s="337"/>
      <c r="VUJ269" s="338"/>
      <c r="VUK269" s="335"/>
      <c r="VUL269" s="327"/>
      <c r="VUM269" s="337"/>
      <c r="VUN269" s="338"/>
      <c r="VUO269" s="335"/>
      <c r="VUP269" s="327"/>
      <c r="VUQ269" s="337"/>
      <c r="VUR269" s="338"/>
      <c r="VUS269" s="335"/>
      <c r="VUT269" s="327"/>
      <c r="VUU269" s="337"/>
      <c r="VUV269" s="338"/>
      <c r="VUW269" s="335"/>
      <c r="VUX269" s="327"/>
      <c r="VUY269" s="337"/>
      <c r="VUZ269" s="338"/>
      <c r="VVA269" s="335"/>
      <c r="VVB269" s="327"/>
      <c r="VVC269" s="337"/>
      <c r="VVD269" s="338"/>
      <c r="VVE269" s="335"/>
      <c r="VVF269" s="327"/>
      <c r="VVG269" s="337"/>
      <c r="VVH269" s="338"/>
      <c r="VVI269" s="335"/>
      <c r="VVJ269" s="327"/>
      <c r="VVK269" s="337"/>
      <c r="VVL269" s="338"/>
      <c r="VVM269" s="335"/>
      <c r="VVN269" s="327"/>
      <c r="VVO269" s="337"/>
      <c r="VVP269" s="338"/>
      <c r="VVQ269" s="335"/>
      <c r="VVR269" s="327"/>
      <c r="VVS269" s="337"/>
      <c r="VVT269" s="338"/>
      <c r="VVU269" s="335"/>
      <c r="VVV269" s="327"/>
      <c r="VVW269" s="337"/>
      <c r="VVX269" s="338"/>
      <c r="VVY269" s="335"/>
      <c r="VVZ269" s="327"/>
      <c r="VWA269" s="337"/>
      <c r="VWB269" s="338"/>
      <c r="VWC269" s="335"/>
      <c r="VWD269" s="327"/>
      <c r="VWE269" s="337"/>
      <c r="VWF269" s="338"/>
      <c r="VWG269" s="335"/>
      <c r="VWH269" s="327"/>
      <c r="VWI269" s="337"/>
      <c r="VWJ269" s="338"/>
      <c r="VWK269" s="335"/>
      <c r="VWL269" s="327"/>
      <c r="VWM269" s="337"/>
      <c r="VWN269" s="338"/>
      <c r="VWO269" s="335"/>
      <c r="VWP269" s="327"/>
      <c r="VWQ269" s="337"/>
      <c r="VWR269" s="338"/>
      <c r="VWS269" s="335"/>
      <c r="VWT269" s="327"/>
      <c r="VWU269" s="337"/>
      <c r="VWV269" s="338"/>
      <c r="VWW269" s="335"/>
      <c r="VWX269" s="327"/>
      <c r="VWY269" s="337"/>
      <c r="VWZ269" s="338"/>
      <c r="VXA269" s="335"/>
      <c r="VXB269" s="327"/>
      <c r="VXC269" s="337"/>
      <c r="VXD269" s="338"/>
      <c r="VXE269" s="335"/>
      <c r="VXF269" s="327"/>
      <c r="VXG269" s="337"/>
      <c r="VXH269" s="338"/>
      <c r="VXI269" s="335"/>
      <c r="VXJ269" s="327"/>
      <c r="VXK269" s="337"/>
      <c r="VXL269" s="338"/>
      <c r="VXM269" s="335"/>
      <c r="VXN269" s="327"/>
      <c r="VXO269" s="337"/>
      <c r="VXP269" s="338"/>
      <c r="VXQ269" s="335"/>
      <c r="VXR269" s="327"/>
      <c r="VXS269" s="337"/>
      <c r="VXT269" s="338"/>
      <c r="VXU269" s="335"/>
      <c r="VXV269" s="327"/>
      <c r="VXW269" s="337"/>
      <c r="VXX269" s="338"/>
      <c r="VXY269" s="335"/>
      <c r="VXZ269" s="327"/>
      <c r="VYA269" s="337"/>
      <c r="VYB269" s="338"/>
      <c r="VYC269" s="335"/>
      <c r="VYD269" s="327"/>
      <c r="VYE269" s="337"/>
      <c r="VYF269" s="338"/>
      <c r="VYG269" s="335"/>
      <c r="VYH269" s="327"/>
      <c r="VYI269" s="337"/>
      <c r="VYJ269" s="338"/>
      <c r="VYK269" s="335"/>
      <c r="VYL269" s="327"/>
      <c r="VYM269" s="337"/>
      <c r="VYN269" s="338"/>
      <c r="VYO269" s="335"/>
      <c r="VYP269" s="327"/>
      <c r="VYQ269" s="337"/>
      <c r="VYR269" s="338"/>
      <c r="VYS269" s="335"/>
      <c r="VYT269" s="327"/>
      <c r="VYU269" s="337"/>
      <c r="VYV269" s="338"/>
      <c r="VYW269" s="335"/>
      <c r="VYX269" s="327"/>
      <c r="VYY269" s="337"/>
      <c r="VYZ269" s="338"/>
      <c r="VZA269" s="335"/>
      <c r="VZB269" s="327"/>
      <c r="VZC269" s="337"/>
      <c r="VZD269" s="338"/>
      <c r="VZE269" s="335"/>
      <c r="VZF269" s="327"/>
      <c r="VZG269" s="337"/>
      <c r="VZH269" s="338"/>
      <c r="VZI269" s="335"/>
      <c r="VZJ269" s="327"/>
      <c r="VZK269" s="337"/>
      <c r="VZL269" s="338"/>
      <c r="VZM269" s="335"/>
      <c r="VZN269" s="327"/>
      <c r="VZO269" s="337"/>
      <c r="VZP269" s="338"/>
      <c r="VZQ269" s="335"/>
      <c r="VZR269" s="327"/>
      <c r="VZS269" s="337"/>
      <c r="VZT269" s="338"/>
      <c r="VZU269" s="335"/>
      <c r="VZV269" s="327"/>
      <c r="VZW269" s="337"/>
      <c r="VZX269" s="338"/>
      <c r="VZY269" s="335"/>
      <c r="VZZ269" s="327"/>
      <c r="WAA269" s="337"/>
      <c r="WAB269" s="338"/>
      <c r="WAC269" s="335"/>
      <c r="WAD269" s="327"/>
      <c r="WAE269" s="337"/>
      <c r="WAF269" s="338"/>
      <c r="WAG269" s="335"/>
      <c r="WAH269" s="327"/>
      <c r="WAI269" s="337"/>
      <c r="WAJ269" s="338"/>
      <c r="WAK269" s="335"/>
      <c r="WAL269" s="327"/>
      <c r="WAM269" s="337"/>
      <c r="WAN269" s="338"/>
      <c r="WAO269" s="335"/>
      <c r="WAP269" s="327"/>
      <c r="WAQ269" s="337"/>
      <c r="WAR269" s="338"/>
      <c r="WAS269" s="335"/>
      <c r="WAT269" s="327"/>
      <c r="WAU269" s="337"/>
      <c r="WAV269" s="338"/>
      <c r="WAW269" s="335"/>
      <c r="WAX269" s="327"/>
      <c r="WAY269" s="337"/>
      <c r="WAZ269" s="338"/>
      <c r="WBA269" s="335"/>
      <c r="WBB269" s="327"/>
      <c r="WBC269" s="337"/>
      <c r="WBD269" s="338"/>
      <c r="WBE269" s="335"/>
      <c r="WBF269" s="327"/>
      <c r="WBG269" s="337"/>
      <c r="WBH269" s="338"/>
      <c r="WBI269" s="335"/>
      <c r="WBJ269" s="327"/>
      <c r="WBK269" s="337"/>
      <c r="WBL269" s="338"/>
      <c r="WBM269" s="335"/>
      <c r="WBN269" s="327"/>
      <c r="WBO269" s="337"/>
      <c r="WBP269" s="338"/>
      <c r="WBQ269" s="335"/>
      <c r="WBR269" s="327"/>
      <c r="WBS269" s="337"/>
      <c r="WBT269" s="338"/>
      <c r="WBU269" s="335"/>
      <c r="WBV269" s="327"/>
      <c r="WBW269" s="337"/>
      <c r="WBX269" s="338"/>
      <c r="WBY269" s="335"/>
      <c r="WBZ269" s="327"/>
      <c r="WCA269" s="337"/>
      <c r="WCB269" s="338"/>
      <c r="WCC269" s="335"/>
      <c r="WCD269" s="327"/>
      <c r="WCE269" s="337"/>
      <c r="WCF269" s="338"/>
      <c r="WCG269" s="335"/>
      <c r="WCH269" s="327"/>
      <c r="WCI269" s="337"/>
      <c r="WCJ269" s="338"/>
      <c r="WCK269" s="335"/>
      <c r="WCL269" s="327"/>
      <c r="WCM269" s="337"/>
      <c r="WCN269" s="338"/>
      <c r="WCO269" s="335"/>
      <c r="WCP269" s="327"/>
      <c r="WCQ269" s="337"/>
      <c r="WCR269" s="338"/>
      <c r="WCS269" s="335"/>
      <c r="WCT269" s="327"/>
      <c r="WCU269" s="337"/>
      <c r="WCV269" s="338"/>
      <c r="WCW269" s="335"/>
      <c r="WCX269" s="327"/>
      <c r="WCY269" s="337"/>
      <c r="WCZ269" s="338"/>
      <c r="WDA269" s="335"/>
      <c r="WDB269" s="327"/>
      <c r="WDC269" s="337"/>
      <c r="WDD269" s="338"/>
      <c r="WDE269" s="335"/>
      <c r="WDF269" s="327"/>
      <c r="WDG269" s="337"/>
      <c r="WDH269" s="338"/>
      <c r="WDI269" s="335"/>
      <c r="WDJ269" s="327"/>
      <c r="WDK269" s="337"/>
      <c r="WDL269" s="338"/>
      <c r="WDM269" s="335"/>
      <c r="WDN269" s="327"/>
      <c r="WDO269" s="337"/>
      <c r="WDP269" s="338"/>
      <c r="WDQ269" s="335"/>
      <c r="WDR269" s="327"/>
      <c r="WDS269" s="337"/>
      <c r="WDT269" s="338"/>
      <c r="WDU269" s="335"/>
      <c r="WDV269" s="327"/>
      <c r="WDW269" s="337"/>
      <c r="WDX269" s="338"/>
      <c r="WDY269" s="335"/>
      <c r="WDZ269" s="327"/>
      <c r="WEA269" s="337"/>
      <c r="WEB269" s="338"/>
      <c r="WEC269" s="335"/>
      <c r="WED269" s="327"/>
      <c r="WEE269" s="337"/>
      <c r="WEF269" s="338"/>
      <c r="WEG269" s="335"/>
      <c r="WEH269" s="327"/>
      <c r="WEI269" s="337"/>
      <c r="WEJ269" s="338"/>
      <c r="WEK269" s="335"/>
      <c r="WEL269" s="327"/>
      <c r="WEM269" s="337"/>
      <c r="WEN269" s="338"/>
      <c r="WEO269" s="335"/>
      <c r="WEP269" s="327"/>
      <c r="WEQ269" s="337"/>
      <c r="WER269" s="338"/>
      <c r="WES269" s="335"/>
      <c r="WET269" s="327"/>
      <c r="WEU269" s="337"/>
      <c r="WEV269" s="338"/>
      <c r="WEW269" s="335"/>
      <c r="WEX269" s="327"/>
      <c r="WEY269" s="337"/>
      <c r="WEZ269" s="338"/>
      <c r="WFA269" s="335"/>
      <c r="WFB269" s="327"/>
      <c r="WFC269" s="337"/>
      <c r="WFD269" s="338"/>
      <c r="WFE269" s="335"/>
      <c r="WFF269" s="327"/>
      <c r="WFG269" s="337"/>
      <c r="WFH269" s="338"/>
      <c r="WFI269" s="335"/>
      <c r="WFJ269" s="327"/>
      <c r="WFK269" s="337"/>
      <c r="WFL269" s="338"/>
      <c r="WFM269" s="335"/>
      <c r="WFN269" s="327"/>
      <c r="WFO269" s="337"/>
      <c r="WFP269" s="338"/>
      <c r="WFQ269" s="335"/>
      <c r="WFR269" s="327"/>
      <c r="WFS269" s="337"/>
      <c r="WFT269" s="338"/>
      <c r="WFU269" s="335"/>
      <c r="WFV269" s="327"/>
      <c r="WFW269" s="337"/>
      <c r="WFX269" s="338"/>
      <c r="WFY269" s="335"/>
      <c r="WFZ269" s="327"/>
      <c r="WGA269" s="337"/>
      <c r="WGB269" s="338"/>
      <c r="WGC269" s="335"/>
      <c r="WGD269" s="327"/>
      <c r="WGE269" s="337"/>
      <c r="WGF269" s="338"/>
      <c r="WGG269" s="335"/>
      <c r="WGH269" s="327"/>
      <c r="WGI269" s="337"/>
      <c r="WGJ269" s="338"/>
      <c r="WGK269" s="335"/>
      <c r="WGL269" s="327"/>
      <c r="WGM269" s="337"/>
      <c r="WGN269" s="338"/>
      <c r="WGO269" s="335"/>
      <c r="WGP269" s="327"/>
      <c r="WGQ269" s="337"/>
      <c r="WGR269" s="338"/>
      <c r="WGS269" s="335"/>
      <c r="WGT269" s="327"/>
      <c r="WGU269" s="337"/>
      <c r="WGV269" s="338"/>
      <c r="WGW269" s="335"/>
      <c r="WGX269" s="327"/>
      <c r="WGY269" s="337"/>
      <c r="WGZ269" s="338"/>
      <c r="WHA269" s="335"/>
      <c r="WHB269" s="327"/>
      <c r="WHC269" s="337"/>
      <c r="WHD269" s="338"/>
      <c r="WHE269" s="335"/>
      <c r="WHF269" s="327"/>
      <c r="WHG269" s="337"/>
      <c r="WHH269" s="338"/>
      <c r="WHI269" s="335"/>
      <c r="WHJ269" s="327"/>
      <c r="WHK269" s="337"/>
      <c r="WHL269" s="338"/>
      <c r="WHM269" s="335"/>
      <c r="WHN269" s="327"/>
      <c r="WHO269" s="337"/>
      <c r="WHP269" s="338"/>
      <c r="WHQ269" s="335"/>
      <c r="WHR269" s="327"/>
      <c r="WHS269" s="337"/>
      <c r="WHT269" s="338"/>
      <c r="WHU269" s="335"/>
      <c r="WHV269" s="327"/>
      <c r="WHW269" s="337"/>
      <c r="WHX269" s="338"/>
      <c r="WHY269" s="335"/>
      <c r="WHZ269" s="327"/>
      <c r="WIA269" s="337"/>
      <c r="WIB269" s="338"/>
      <c r="WIC269" s="335"/>
      <c r="WID269" s="327"/>
      <c r="WIE269" s="337"/>
      <c r="WIF269" s="338"/>
      <c r="WIG269" s="335"/>
      <c r="WIH269" s="327"/>
      <c r="WII269" s="337"/>
      <c r="WIJ269" s="338"/>
      <c r="WIK269" s="335"/>
      <c r="WIL269" s="327"/>
      <c r="WIM269" s="337"/>
      <c r="WIN269" s="338"/>
      <c r="WIO269" s="335"/>
      <c r="WIP269" s="327"/>
      <c r="WIQ269" s="337"/>
      <c r="WIR269" s="338"/>
      <c r="WIS269" s="335"/>
      <c r="WIT269" s="327"/>
      <c r="WIU269" s="337"/>
      <c r="WIV269" s="338"/>
      <c r="WIW269" s="335"/>
      <c r="WIX269" s="327"/>
      <c r="WIY269" s="337"/>
      <c r="WIZ269" s="338"/>
      <c r="WJA269" s="335"/>
      <c r="WJB269" s="327"/>
      <c r="WJC269" s="337"/>
      <c r="WJD269" s="338"/>
      <c r="WJE269" s="335"/>
      <c r="WJF269" s="327"/>
      <c r="WJG269" s="337"/>
      <c r="WJH269" s="338"/>
      <c r="WJI269" s="335"/>
      <c r="WJJ269" s="327"/>
      <c r="WJK269" s="337"/>
      <c r="WJL269" s="338"/>
      <c r="WJM269" s="335"/>
      <c r="WJN269" s="327"/>
      <c r="WJO269" s="337"/>
      <c r="WJP269" s="338"/>
      <c r="WJQ269" s="335"/>
      <c r="WJR269" s="327"/>
      <c r="WJS269" s="337"/>
      <c r="WJT269" s="338"/>
      <c r="WJU269" s="335"/>
      <c r="WJV269" s="327"/>
      <c r="WJW269" s="337"/>
      <c r="WJX269" s="338"/>
      <c r="WJY269" s="335"/>
      <c r="WJZ269" s="327"/>
      <c r="WKA269" s="337"/>
      <c r="WKB269" s="338"/>
      <c r="WKC269" s="335"/>
      <c r="WKD269" s="327"/>
      <c r="WKE269" s="337"/>
      <c r="WKF269" s="338"/>
      <c r="WKG269" s="335"/>
      <c r="WKH269" s="327"/>
      <c r="WKI269" s="337"/>
      <c r="WKJ269" s="338"/>
      <c r="WKK269" s="335"/>
      <c r="WKL269" s="327"/>
      <c r="WKM269" s="337"/>
      <c r="WKN269" s="338"/>
      <c r="WKO269" s="335"/>
      <c r="WKP269" s="327"/>
      <c r="WKQ269" s="337"/>
      <c r="WKR269" s="338"/>
      <c r="WKS269" s="335"/>
      <c r="WKT269" s="327"/>
      <c r="WKU269" s="337"/>
      <c r="WKV269" s="338"/>
      <c r="WKW269" s="335"/>
      <c r="WKX269" s="327"/>
      <c r="WKY269" s="337"/>
      <c r="WKZ269" s="338"/>
      <c r="WLA269" s="335"/>
      <c r="WLB269" s="327"/>
      <c r="WLC269" s="337"/>
      <c r="WLD269" s="338"/>
      <c r="WLE269" s="335"/>
      <c r="WLF269" s="327"/>
      <c r="WLG269" s="337"/>
      <c r="WLH269" s="338"/>
      <c r="WLI269" s="335"/>
      <c r="WLJ269" s="327"/>
      <c r="WLK269" s="337"/>
      <c r="WLL269" s="338"/>
      <c r="WLM269" s="335"/>
      <c r="WLN269" s="327"/>
      <c r="WLO269" s="337"/>
      <c r="WLP269" s="338"/>
      <c r="WLQ269" s="335"/>
      <c r="WLR269" s="327"/>
      <c r="WLS269" s="337"/>
      <c r="WLT269" s="338"/>
      <c r="WLU269" s="335"/>
      <c r="WLV269" s="327"/>
      <c r="WLW269" s="337"/>
      <c r="WLX269" s="338"/>
      <c r="WLY269" s="335"/>
      <c r="WLZ269" s="327"/>
      <c r="WMA269" s="337"/>
      <c r="WMB269" s="338"/>
      <c r="WMC269" s="335"/>
      <c r="WMD269" s="327"/>
      <c r="WME269" s="337"/>
      <c r="WMF269" s="338"/>
      <c r="WMG269" s="335"/>
      <c r="WMH269" s="327"/>
      <c r="WMI269" s="337"/>
      <c r="WMJ269" s="338"/>
      <c r="WMK269" s="335"/>
      <c r="WML269" s="327"/>
      <c r="WMM269" s="337"/>
      <c r="WMN269" s="338"/>
      <c r="WMO269" s="335"/>
      <c r="WMP269" s="327"/>
      <c r="WMQ269" s="337"/>
      <c r="WMR269" s="338"/>
      <c r="WMS269" s="335"/>
      <c r="WMT269" s="327"/>
      <c r="WMU269" s="337"/>
      <c r="WMV269" s="338"/>
      <c r="WMW269" s="335"/>
      <c r="WMX269" s="327"/>
      <c r="WMY269" s="337"/>
      <c r="WMZ269" s="338"/>
      <c r="WNA269" s="335"/>
      <c r="WNB269" s="327"/>
      <c r="WNC269" s="337"/>
      <c r="WND269" s="338"/>
      <c r="WNE269" s="335"/>
      <c r="WNF269" s="327"/>
      <c r="WNG269" s="337"/>
      <c r="WNH269" s="338"/>
      <c r="WNI269" s="335"/>
      <c r="WNJ269" s="327"/>
      <c r="WNK269" s="337"/>
      <c r="WNL269" s="338"/>
      <c r="WNM269" s="335"/>
      <c r="WNN269" s="327"/>
      <c r="WNO269" s="337"/>
      <c r="WNP269" s="338"/>
      <c r="WNQ269" s="335"/>
      <c r="WNR269" s="327"/>
      <c r="WNS269" s="337"/>
      <c r="WNT269" s="338"/>
      <c r="WNU269" s="335"/>
      <c r="WNV269" s="327"/>
      <c r="WNW269" s="337"/>
      <c r="WNX269" s="338"/>
      <c r="WNY269" s="335"/>
      <c r="WNZ269" s="327"/>
      <c r="WOA269" s="337"/>
      <c r="WOB269" s="338"/>
      <c r="WOC269" s="335"/>
      <c r="WOD269" s="327"/>
      <c r="WOE269" s="337"/>
      <c r="WOF269" s="338"/>
      <c r="WOG269" s="335"/>
      <c r="WOH269" s="327"/>
      <c r="WOI269" s="337"/>
      <c r="WOJ269" s="338"/>
      <c r="WOK269" s="335"/>
      <c r="WOL269" s="327"/>
      <c r="WOM269" s="337"/>
      <c r="WON269" s="338"/>
      <c r="WOO269" s="335"/>
      <c r="WOP269" s="327"/>
      <c r="WOQ269" s="337"/>
      <c r="WOR269" s="338"/>
      <c r="WOS269" s="335"/>
      <c r="WOT269" s="327"/>
      <c r="WOU269" s="337"/>
      <c r="WOV269" s="338"/>
      <c r="WOW269" s="335"/>
      <c r="WOX269" s="327"/>
      <c r="WOY269" s="337"/>
      <c r="WOZ269" s="338"/>
      <c r="WPA269" s="335"/>
      <c r="WPB269" s="327"/>
      <c r="WPC269" s="337"/>
      <c r="WPD269" s="338"/>
      <c r="WPE269" s="335"/>
      <c r="WPF269" s="327"/>
      <c r="WPG269" s="337"/>
      <c r="WPH269" s="338"/>
      <c r="WPI269" s="335"/>
      <c r="WPJ269" s="327"/>
      <c r="WPK269" s="337"/>
      <c r="WPL269" s="338"/>
      <c r="WPM269" s="335"/>
      <c r="WPN269" s="327"/>
      <c r="WPO269" s="337"/>
      <c r="WPP269" s="338"/>
      <c r="WPQ269" s="335"/>
      <c r="WPR269" s="327"/>
      <c r="WPS269" s="337"/>
      <c r="WPT269" s="338"/>
      <c r="WPU269" s="335"/>
      <c r="WPV269" s="327"/>
      <c r="WPW269" s="337"/>
      <c r="WPX269" s="338"/>
      <c r="WPY269" s="335"/>
      <c r="WPZ269" s="327"/>
      <c r="WQA269" s="337"/>
      <c r="WQB269" s="338"/>
      <c r="WQC269" s="335"/>
      <c r="WQD269" s="327"/>
      <c r="WQE269" s="337"/>
      <c r="WQF269" s="338"/>
      <c r="WQG269" s="335"/>
      <c r="WQH269" s="327"/>
      <c r="WQI269" s="337"/>
      <c r="WQJ269" s="338"/>
      <c r="WQK269" s="335"/>
      <c r="WQL269" s="327"/>
      <c r="WQM269" s="337"/>
      <c r="WQN269" s="338"/>
      <c r="WQO269" s="335"/>
      <c r="WQP269" s="327"/>
      <c r="WQQ269" s="337"/>
      <c r="WQR269" s="338"/>
      <c r="WQS269" s="335"/>
      <c r="WQT269" s="327"/>
      <c r="WQU269" s="337"/>
      <c r="WQV269" s="338"/>
      <c r="WQW269" s="335"/>
      <c r="WQX269" s="327"/>
      <c r="WQY269" s="337"/>
      <c r="WQZ269" s="338"/>
      <c r="WRA269" s="335"/>
      <c r="WRB269" s="327"/>
      <c r="WRC269" s="337"/>
      <c r="WRD269" s="338"/>
      <c r="WRE269" s="335"/>
      <c r="WRF269" s="327"/>
      <c r="WRG269" s="337"/>
      <c r="WRH269" s="338"/>
      <c r="WRI269" s="335"/>
      <c r="WRJ269" s="327"/>
      <c r="WRK269" s="337"/>
      <c r="WRL269" s="338"/>
      <c r="WRM269" s="335"/>
      <c r="WRN269" s="327"/>
      <c r="WRO269" s="337"/>
      <c r="WRP269" s="338"/>
      <c r="WRQ269" s="335"/>
      <c r="WRR269" s="327"/>
      <c r="WRS269" s="337"/>
      <c r="WRT269" s="338"/>
      <c r="WRU269" s="335"/>
      <c r="WRV269" s="327"/>
      <c r="WRW269" s="337"/>
      <c r="WRX269" s="338"/>
      <c r="WRY269" s="335"/>
      <c r="WRZ269" s="327"/>
      <c r="WSA269" s="337"/>
      <c r="WSB269" s="338"/>
      <c r="WSC269" s="335"/>
      <c r="WSD269" s="327"/>
      <c r="WSE269" s="337"/>
      <c r="WSF269" s="338"/>
      <c r="WSG269" s="335"/>
      <c r="WSH269" s="327"/>
      <c r="WSI269" s="337"/>
      <c r="WSJ269" s="338"/>
      <c r="WSK269" s="335"/>
      <c r="WSL269" s="327"/>
      <c r="WSM269" s="337"/>
      <c r="WSN269" s="338"/>
      <c r="WSO269" s="335"/>
      <c r="WSP269" s="327"/>
      <c r="WSQ269" s="337"/>
      <c r="WSR269" s="338"/>
      <c r="WSS269" s="335"/>
      <c r="WST269" s="327"/>
      <c r="WSU269" s="337"/>
      <c r="WSV269" s="338"/>
      <c r="WSW269" s="335"/>
      <c r="WSX269" s="327"/>
      <c r="WSY269" s="337"/>
      <c r="WSZ269" s="338"/>
      <c r="WTA269" s="335"/>
      <c r="WTB269" s="327"/>
      <c r="WTC269" s="337"/>
      <c r="WTD269" s="338"/>
      <c r="WTE269" s="335"/>
      <c r="WTF269" s="327"/>
      <c r="WTG269" s="337"/>
      <c r="WTH269" s="338"/>
      <c r="WTI269" s="335"/>
      <c r="WTJ269" s="327"/>
      <c r="WTK269" s="337"/>
      <c r="WTL269" s="338"/>
      <c r="WTM269" s="335"/>
      <c r="WTN269" s="327"/>
      <c r="WTO269" s="337"/>
      <c r="WTP269" s="338"/>
      <c r="WTQ269" s="335"/>
      <c r="WTR269" s="327"/>
      <c r="WTS269" s="337"/>
      <c r="WTT269" s="338"/>
      <c r="WTU269" s="335"/>
      <c r="WTV269" s="327"/>
      <c r="WTW269" s="337"/>
      <c r="WTX269" s="338"/>
      <c r="WTY269" s="335"/>
      <c r="WTZ269" s="327"/>
      <c r="WUA269" s="337"/>
      <c r="WUB269" s="338"/>
      <c r="WUC269" s="335"/>
      <c r="WUD269" s="327"/>
      <c r="WUE269" s="337"/>
      <c r="WUF269" s="338"/>
      <c r="WUG269" s="335"/>
      <c r="WUH269" s="327"/>
      <c r="WUI269" s="337"/>
      <c r="WUJ269" s="338"/>
      <c r="WUK269" s="335"/>
      <c r="WUL269" s="327"/>
      <c r="WUM269" s="337"/>
      <c r="WUN269" s="338"/>
      <c r="WUO269" s="335"/>
      <c r="WUP269" s="327"/>
      <c r="WUQ269" s="337"/>
      <c r="WUR269" s="338"/>
      <c r="WUS269" s="335"/>
      <c r="WUT269" s="327"/>
      <c r="WUU269" s="337"/>
      <c r="WUV269" s="338"/>
      <c r="WUW269" s="335"/>
      <c r="WUX269" s="327"/>
      <c r="WUY269" s="337"/>
      <c r="WUZ269" s="338"/>
      <c r="WVA269" s="335"/>
      <c r="WVB269" s="327"/>
      <c r="WVC269" s="337"/>
      <c r="WVD269" s="338"/>
      <c r="WVE269" s="335"/>
      <c r="WVF269" s="327"/>
      <c r="WVG269" s="337"/>
      <c r="WVH269" s="338"/>
      <c r="WVI269" s="335"/>
      <c r="WVJ269" s="327"/>
      <c r="WVK269" s="337"/>
      <c r="WVL269" s="338"/>
      <c r="WVM269" s="335"/>
      <c r="WVN269" s="327"/>
      <c r="WVO269" s="337"/>
      <c r="WVP269" s="338"/>
      <c r="WVQ269" s="335"/>
      <c r="WVR269" s="327"/>
      <c r="WVS269" s="337"/>
      <c r="WVT269" s="338"/>
      <c r="WVU269" s="335"/>
      <c r="WVV269" s="327"/>
      <c r="WVW269" s="337"/>
      <c r="WVX269" s="338"/>
      <c r="WVY269" s="335"/>
      <c r="WVZ269" s="327"/>
      <c r="WWA269" s="337"/>
      <c r="WWB269" s="338"/>
      <c r="WWC269" s="335"/>
      <c r="WWD269" s="327"/>
      <c r="WWE269" s="337"/>
      <c r="WWF269" s="338"/>
      <c r="WWG269" s="335"/>
      <c r="WWH269" s="327"/>
      <c r="WWI269" s="337"/>
      <c r="WWJ269" s="338"/>
      <c r="WWK269" s="335"/>
      <c r="WWL269" s="327"/>
      <c r="WWM269" s="337"/>
      <c r="WWN269" s="338"/>
      <c r="WWO269" s="335"/>
      <c r="WWP269" s="327"/>
      <c r="WWQ269" s="337"/>
      <c r="WWR269" s="338"/>
      <c r="WWS269" s="335"/>
      <c r="WWT269" s="327"/>
      <c r="WWU269" s="337"/>
      <c r="WWV269" s="338"/>
      <c r="WWW269" s="335"/>
      <c r="WWX269" s="327"/>
      <c r="WWY269" s="337"/>
      <c r="WWZ269" s="338"/>
      <c r="WXA269" s="335"/>
      <c r="WXB269" s="327"/>
      <c r="WXC269" s="337"/>
      <c r="WXD269" s="338"/>
      <c r="WXE269" s="335"/>
      <c r="WXF269" s="327"/>
      <c r="WXG269" s="337"/>
      <c r="WXH269" s="338"/>
      <c r="WXI269" s="335"/>
      <c r="WXJ269" s="327"/>
      <c r="WXK269" s="337"/>
      <c r="WXL269" s="338"/>
      <c r="WXM269" s="335"/>
      <c r="WXN269" s="327"/>
      <c r="WXO269" s="337"/>
      <c r="WXP269" s="338"/>
      <c r="WXQ269" s="335"/>
      <c r="WXR269" s="327"/>
      <c r="WXS269" s="337"/>
      <c r="WXT269" s="338"/>
      <c r="WXU269" s="335"/>
      <c r="WXV269" s="327"/>
      <c r="WXW269" s="337"/>
      <c r="WXX269" s="338"/>
      <c r="WXY269" s="335"/>
      <c r="WXZ269" s="327"/>
      <c r="WYA269" s="337"/>
      <c r="WYB269" s="338"/>
      <c r="WYC269" s="335"/>
      <c r="WYD269" s="327"/>
      <c r="WYE269" s="337"/>
      <c r="WYF269" s="338"/>
      <c r="WYG269" s="335"/>
      <c r="WYH269" s="327"/>
      <c r="WYI269" s="337"/>
      <c r="WYJ269" s="338"/>
      <c r="WYK269" s="335"/>
      <c r="WYL269" s="327"/>
      <c r="WYM269" s="337"/>
      <c r="WYN269" s="338"/>
      <c r="WYO269" s="335"/>
      <c r="WYP269" s="327"/>
      <c r="WYQ269" s="337"/>
      <c r="WYR269" s="338"/>
      <c r="WYS269" s="335"/>
      <c r="WYT269" s="327"/>
      <c r="WYU269" s="337"/>
      <c r="WYV269" s="338"/>
      <c r="WYW269" s="335"/>
      <c r="WYX269" s="327"/>
      <c r="WYY269" s="337"/>
      <c r="WYZ269" s="338"/>
      <c r="WZA269" s="335"/>
      <c r="WZB269" s="327"/>
      <c r="WZC269" s="337"/>
      <c r="WZD269" s="338"/>
      <c r="WZE269" s="335"/>
      <c r="WZF269" s="327"/>
      <c r="WZG269" s="337"/>
      <c r="WZH269" s="338"/>
      <c r="WZI269" s="335"/>
      <c r="WZJ269" s="327"/>
      <c r="WZK269" s="337"/>
      <c r="WZL269" s="338"/>
      <c r="WZM269" s="335"/>
      <c r="WZN269" s="327"/>
      <c r="WZO269" s="337"/>
      <c r="WZP269" s="338"/>
      <c r="WZQ269" s="335"/>
      <c r="WZR269" s="327"/>
      <c r="WZS269" s="337"/>
      <c r="WZT269" s="338"/>
      <c r="WZU269" s="335"/>
      <c r="WZV269" s="327"/>
      <c r="WZW269" s="337"/>
      <c r="WZX269" s="338"/>
      <c r="WZY269" s="335"/>
      <c r="WZZ269" s="327"/>
      <c r="XAA269" s="337"/>
      <c r="XAB269" s="338"/>
      <c r="XAC269" s="335"/>
      <c r="XAD269" s="327"/>
      <c r="XAE269" s="337"/>
      <c r="XAF269" s="338"/>
      <c r="XAG269" s="335"/>
      <c r="XAH269" s="327"/>
      <c r="XAI269" s="337"/>
      <c r="XAJ269" s="338"/>
      <c r="XAK269" s="335"/>
      <c r="XAL269" s="327"/>
      <c r="XAM269" s="337"/>
      <c r="XAN269" s="338"/>
      <c r="XAO269" s="335"/>
      <c r="XAP269" s="327"/>
      <c r="XAQ269" s="337"/>
      <c r="XAR269" s="338"/>
      <c r="XAS269" s="335"/>
      <c r="XAT269" s="327"/>
      <c r="XAU269" s="337"/>
      <c r="XAV269" s="338"/>
      <c r="XAW269" s="335"/>
      <c r="XAX269" s="327"/>
      <c r="XAY269" s="337"/>
      <c r="XAZ269" s="338"/>
      <c r="XBA269" s="335"/>
      <c r="XBB269" s="327"/>
      <c r="XBC269" s="337"/>
      <c r="XBD269" s="338"/>
      <c r="XBE269" s="335"/>
      <c r="XBF269" s="327"/>
      <c r="XBG269" s="337"/>
      <c r="XBH269" s="338"/>
      <c r="XBI269" s="335"/>
      <c r="XBJ269" s="327"/>
      <c r="XBK269" s="337"/>
      <c r="XBL269" s="338"/>
      <c r="XBM269" s="335"/>
      <c r="XBN269" s="327"/>
      <c r="XBO269" s="337"/>
      <c r="XBP269" s="338"/>
      <c r="XBQ269" s="335"/>
      <c r="XBR269" s="327"/>
      <c r="XBS269" s="337"/>
      <c r="XBT269" s="338"/>
      <c r="XBU269" s="335"/>
      <c r="XBV269" s="327"/>
      <c r="XBW269" s="337"/>
      <c r="XBX269" s="338"/>
      <c r="XBY269" s="335"/>
      <c r="XBZ269" s="327"/>
      <c r="XCA269" s="337"/>
      <c r="XCB269" s="338"/>
      <c r="XCC269" s="335"/>
      <c r="XCD269" s="327"/>
      <c r="XCE269" s="337"/>
      <c r="XCF269" s="338"/>
      <c r="XCG269" s="335"/>
      <c r="XCH269" s="327"/>
      <c r="XCI269" s="337"/>
      <c r="XCJ269" s="338"/>
      <c r="XCK269" s="335"/>
      <c r="XCL269" s="327"/>
      <c r="XCM269" s="337"/>
      <c r="XCN269" s="338"/>
      <c r="XCO269" s="335"/>
      <c r="XCP269" s="327"/>
      <c r="XCQ269" s="337"/>
      <c r="XCR269" s="338"/>
      <c r="XCS269" s="335"/>
      <c r="XCT269" s="327"/>
      <c r="XCU269" s="337"/>
      <c r="XCV269" s="338"/>
      <c r="XCW269" s="335"/>
      <c r="XCX269" s="327"/>
      <c r="XCY269" s="337"/>
      <c r="XCZ269" s="338"/>
      <c r="XDA269" s="335"/>
      <c r="XDB269" s="327"/>
      <c r="XDC269" s="337"/>
      <c r="XDD269" s="338"/>
      <c r="XDE269" s="335"/>
      <c r="XDF269" s="327"/>
      <c r="XDG269" s="337"/>
      <c r="XDH269" s="338"/>
      <c r="XDI269" s="335"/>
      <c r="XDJ269" s="327"/>
      <c r="XDK269" s="337"/>
      <c r="XDL269" s="338"/>
      <c r="XDM269" s="335"/>
      <c r="XDN269" s="327"/>
      <c r="XDO269" s="337"/>
      <c r="XDP269" s="338"/>
      <c r="XDQ269" s="335"/>
      <c r="XDR269" s="327"/>
      <c r="XDS269" s="337"/>
      <c r="XDT269" s="338"/>
      <c r="XDU269" s="335"/>
      <c r="XDV269" s="327"/>
      <c r="XDW269" s="337"/>
      <c r="XDX269" s="338"/>
      <c r="XDY269" s="335"/>
      <c r="XDZ269" s="327"/>
      <c r="XEA269" s="337"/>
      <c r="XEB269" s="338"/>
      <c r="XEC269" s="335"/>
      <c r="XED269" s="327"/>
      <c r="XEE269" s="337"/>
      <c r="XEF269" s="338"/>
      <c r="XEG269" s="335"/>
      <c r="XEH269" s="327"/>
      <c r="XEI269" s="337"/>
      <c r="XEJ269" s="338"/>
      <c r="XEK269" s="335"/>
      <c r="XEL269" s="327"/>
      <c r="XEM269" s="337"/>
      <c r="XEN269" s="338"/>
      <c r="XEO269" s="335"/>
      <c r="XEP269" s="327"/>
      <c r="XEQ269" s="337"/>
      <c r="XER269" s="338"/>
      <c r="XES269" s="335"/>
      <c r="XET269" s="327"/>
      <c r="XEU269" s="337"/>
      <c r="XEV269" s="338"/>
      <c r="XEW269" s="335"/>
      <c r="XEX269" s="327"/>
      <c r="XEY269" s="337"/>
      <c r="XEZ269" s="338"/>
    </row>
    <row r="270" spans="1:16380" hidden="1">
      <c r="A270" s="342" t="s">
        <v>181</v>
      </c>
      <c r="B270" s="312" t="s">
        <v>182</v>
      </c>
      <c r="C270" s="341" t="s">
        <v>183</v>
      </c>
      <c r="D270" s="314">
        <v>0</v>
      </c>
      <c r="E270" s="342"/>
      <c r="F270" s="312"/>
      <c r="G270" s="386"/>
      <c r="H270" s="314"/>
      <c r="I270" s="342"/>
      <c r="J270" s="312"/>
      <c r="K270" s="341"/>
      <c r="L270" s="314"/>
      <c r="M270" s="758"/>
      <c r="N270" s="312"/>
      <c r="O270" s="341"/>
      <c r="P270" s="314"/>
      <c r="Q270" s="342"/>
      <c r="R270" s="312"/>
      <c r="S270" s="341"/>
      <c r="T270" s="314"/>
      <c r="U270" s="342"/>
      <c r="V270" s="312"/>
      <c r="W270" s="341"/>
      <c r="X270" s="314"/>
      <c r="Y270" s="342"/>
      <c r="Z270" s="312"/>
      <c r="AA270" s="341"/>
      <c r="AB270" s="314"/>
      <c r="AC270" s="342"/>
      <c r="AD270" s="312"/>
      <c r="AE270" s="341"/>
      <c r="AF270" s="314"/>
      <c r="AG270" s="342"/>
      <c r="AH270" s="312"/>
      <c r="AI270" s="341"/>
      <c r="AJ270" s="314"/>
      <c r="AK270" s="342"/>
      <c r="AL270" s="312"/>
      <c r="AM270" s="341"/>
      <c r="AN270" s="314"/>
      <c r="AO270" s="342"/>
      <c r="AP270" s="312"/>
      <c r="AQ270" s="341"/>
      <c r="AR270" s="314"/>
      <c r="AS270" s="342"/>
      <c r="AT270" s="312"/>
      <c r="AU270" s="341"/>
      <c r="AV270" s="314"/>
      <c r="AW270" s="342"/>
      <c r="AX270" s="312"/>
      <c r="AY270" s="341"/>
      <c r="AZ270" s="314"/>
      <c r="BA270" s="342"/>
      <c r="BB270" s="312"/>
      <c r="BC270" s="341"/>
      <c r="BD270" s="314"/>
      <c r="BE270" s="342"/>
      <c r="BF270" s="312"/>
      <c r="BG270" s="341"/>
      <c r="BH270" s="314"/>
      <c r="BI270" s="342"/>
      <c r="BJ270" s="312"/>
      <c r="BK270" s="341"/>
      <c r="BL270" s="314"/>
      <c r="BM270" s="342"/>
      <c r="BN270" s="312"/>
      <c r="BO270" s="341"/>
      <c r="BP270" s="314"/>
      <c r="BQ270" s="342"/>
      <c r="BR270" s="312"/>
      <c r="BS270" s="341"/>
      <c r="BT270" s="314"/>
      <c r="BU270" s="342"/>
      <c r="BV270" s="312"/>
      <c r="BW270" s="341"/>
      <c r="BX270" s="314"/>
      <c r="BY270" s="342"/>
      <c r="BZ270" s="312"/>
      <c r="CA270" s="341"/>
      <c r="CB270" s="314"/>
      <c r="CC270" s="342"/>
      <c r="CD270" s="312"/>
      <c r="CE270" s="341"/>
      <c r="CF270" s="314"/>
      <c r="CG270" s="342"/>
      <c r="CH270" s="312"/>
      <c r="CI270" s="341"/>
      <c r="CJ270" s="314"/>
      <c r="CK270" s="342"/>
      <c r="CL270" s="312"/>
      <c r="CM270" s="341"/>
      <c r="CN270" s="314"/>
      <c r="CO270" s="342"/>
      <c r="CP270" s="312"/>
      <c r="CQ270" s="341"/>
      <c r="CR270" s="314"/>
      <c r="CS270" s="342"/>
      <c r="CT270" s="312"/>
      <c r="CU270" s="341"/>
      <c r="CV270" s="314"/>
      <c r="CW270" s="342"/>
      <c r="CX270" s="312"/>
      <c r="CY270" s="341"/>
      <c r="CZ270" s="314"/>
      <c r="DA270" s="342"/>
      <c r="DB270" s="312"/>
      <c r="DC270" s="341"/>
      <c r="DD270" s="314"/>
      <c r="DE270" s="342"/>
      <c r="DF270" s="312"/>
      <c r="DG270" s="341"/>
      <c r="DH270" s="314"/>
      <c r="DI270" s="342"/>
      <c r="DJ270" s="312"/>
      <c r="DK270" s="341"/>
      <c r="DL270" s="314"/>
      <c r="DM270" s="342"/>
      <c r="DN270" s="312"/>
      <c r="DO270" s="341"/>
      <c r="DP270" s="314"/>
      <c r="DQ270" s="342"/>
      <c r="DR270" s="312"/>
      <c r="DS270" s="341"/>
      <c r="DT270" s="314"/>
      <c r="DU270" s="342"/>
      <c r="DV270" s="312"/>
      <c r="DW270" s="341"/>
      <c r="DX270" s="314"/>
      <c r="DY270" s="342"/>
      <c r="DZ270" s="312"/>
      <c r="EA270" s="341"/>
      <c r="EB270" s="314"/>
      <c r="EC270" s="342"/>
      <c r="ED270" s="312"/>
      <c r="EE270" s="341"/>
      <c r="EF270" s="314"/>
      <c r="EG270" s="342"/>
      <c r="EH270" s="312"/>
      <c r="EI270" s="341"/>
      <c r="EJ270" s="314"/>
      <c r="EK270" s="342"/>
      <c r="EL270" s="312"/>
      <c r="EM270" s="341"/>
      <c r="EN270" s="314"/>
      <c r="EO270" s="342"/>
      <c r="EP270" s="312"/>
      <c r="EQ270" s="341"/>
      <c r="ER270" s="314"/>
      <c r="ES270" s="342"/>
      <c r="ET270" s="312"/>
      <c r="EU270" s="341"/>
      <c r="EV270" s="314"/>
      <c r="EW270" s="342"/>
      <c r="EX270" s="312"/>
      <c r="EY270" s="341"/>
      <c r="EZ270" s="314"/>
      <c r="FA270" s="342"/>
      <c r="FB270" s="312"/>
      <c r="FC270" s="341"/>
      <c r="FD270" s="314"/>
      <c r="FE270" s="342"/>
      <c r="FF270" s="312"/>
      <c r="FG270" s="341"/>
      <c r="FH270" s="314"/>
      <c r="FI270" s="342"/>
      <c r="FJ270" s="312"/>
      <c r="FK270" s="341"/>
      <c r="FL270" s="314"/>
      <c r="FM270" s="342"/>
      <c r="FN270" s="312"/>
      <c r="FO270" s="341"/>
      <c r="FP270" s="314"/>
      <c r="FQ270" s="342"/>
      <c r="FR270" s="312"/>
      <c r="FS270" s="341"/>
      <c r="FT270" s="314"/>
      <c r="FU270" s="342"/>
      <c r="FV270" s="312"/>
      <c r="FW270" s="341"/>
      <c r="FX270" s="314"/>
      <c r="FY270" s="342"/>
      <c r="FZ270" s="312"/>
      <c r="GA270" s="341"/>
      <c r="GB270" s="314"/>
      <c r="GC270" s="342"/>
      <c r="GD270" s="312"/>
      <c r="GE270" s="341"/>
      <c r="GF270" s="314"/>
      <c r="GG270" s="342"/>
      <c r="GH270" s="312"/>
      <c r="GI270" s="341"/>
      <c r="GJ270" s="314"/>
      <c r="GK270" s="342"/>
      <c r="GL270" s="312"/>
      <c r="GM270" s="341"/>
      <c r="GN270" s="314"/>
      <c r="GO270" s="342"/>
      <c r="GP270" s="312"/>
      <c r="GQ270" s="341"/>
      <c r="GR270" s="314"/>
      <c r="GS270" s="342"/>
      <c r="GT270" s="312"/>
      <c r="GU270" s="341"/>
      <c r="GV270" s="314"/>
      <c r="GW270" s="342"/>
      <c r="GX270" s="312"/>
      <c r="GY270" s="341"/>
      <c r="GZ270" s="314"/>
      <c r="HA270" s="342"/>
      <c r="HB270" s="312"/>
      <c r="HC270" s="341"/>
      <c r="HD270" s="314"/>
      <c r="HE270" s="342"/>
      <c r="HF270" s="312"/>
      <c r="HG270" s="341"/>
      <c r="HH270" s="314"/>
      <c r="HI270" s="342"/>
      <c r="HJ270" s="312"/>
      <c r="HK270" s="341"/>
      <c r="HL270" s="314"/>
      <c r="HM270" s="342"/>
      <c r="HN270" s="312"/>
      <c r="HO270" s="341"/>
      <c r="HP270" s="314"/>
      <c r="HQ270" s="342"/>
      <c r="HR270" s="312"/>
      <c r="HS270" s="341"/>
      <c r="HT270" s="314"/>
      <c r="HU270" s="342"/>
      <c r="HV270" s="312"/>
      <c r="HW270" s="341"/>
      <c r="HX270" s="314"/>
      <c r="HY270" s="342"/>
      <c r="HZ270" s="312"/>
      <c r="IA270" s="341"/>
      <c r="IB270" s="314"/>
      <c r="IC270" s="342"/>
      <c r="ID270" s="312"/>
      <c r="IE270" s="341"/>
      <c r="IF270" s="314"/>
      <c r="IG270" s="342"/>
      <c r="IH270" s="312"/>
      <c r="II270" s="341"/>
      <c r="IJ270" s="314"/>
      <c r="IK270" s="342"/>
      <c r="IL270" s="312"/>
      <c r="IM270" s="341"/>
      <c r="IN270" s="314"/>
      <c r="IO270" s="342"/>
      <c r="IP270" s="312"/>
      <c r="IQ270" s="341"/>
      <c r="IR270" s="314"/>
      <c r="IS270" s="342"/>
      <c r="IT270" s="312"/>
      <c r="IU270" s="341"/>
      <c r="IV270" s="314"/>
      <c r="IW270" s="342"/>
      <c r="IX270" s="312"/>
      <c r="IY270" s="341"/>
      <c r="IZ270" s="314"/>
      <c r="JA270" s="342"/>
      <c r="JB270" s="312"/>
      <c r="JC270" s="341"/>
      <c r="JD270" s="314"/>
      <c r="JE270" s="342"/>
      <c r="JF270" s="312"/>
      <c r="JG270" s="341"/>
      <c r="JH270" s="314"/>
      <c r="JI270" s="342"/>
      <c r="JJ270" s="312"/>
      <c r="JK270" s="341"/>
      <c r="JL270" s="314"/>
      <c r="JM270" s="342"/>
      <c r="JN270" s="312"/>
      <c r="JO270" s="341"/>
      <c r="JP270" s="314"/>
      <c r="JQ270" s="342"/>
      <c r="JR270" s="312"/>
      <c r="JS270" s="341"/>
      <c r="JT270" s="314"/>
      <c r="JU270" s="342"/>
      <c r="JV270" s="312"/>
      <c r="JW270" s="341"/>
      <c r="JX270" s="314"/>
      <c r="JY270" s="342"/>
      <c r="JZ270" s="312"/>
      <c r="KA270" s="341"/>
      <c r="KB270" s="314"/>
      <c r="KC270" s="342"/>
      <c r="KD270" s="312"/>
      <c r="KE270" s="341"/>
      <c r="KF270" s="314"/>
      <c r="KG270" s="342"/>
      <c r="KH270" s="312"/>
      <c r="KI270" s="341"/>
      <c r="KJ270" s="314"/>
      <c r="KK270" s="342"/>
      <c r="KL270" s="312"/>
      <c r="KM270" s="341"/>
      <c r="KN270" s="314"/>
      <c r="KO270" s="342"/>
      <c r="KP270" s="312"/>
      <c r="KQ270" s="341"/>
      <c r="KR270" s="314"/>
      <c r="KS270" s="342"/>
      <c r="KT270" s="312"/>
      <c r="KU270" s="341"/>
      <c r="KV270" s="314"/>
      <c r="KW270" s="342"/>
      <c r="KX270" s="312"/>
      <c r="KY270" s="341"/>
      <c r="KZ270" s="314"/>
      <c r="LA270" s="342"/>
      <c r="LB270" s="312"/>
      <c r="LC270" s="341"/>
      <c r="LD270" s="314"/>
      <c r="LE270" s="342"/>
      <c r="LF270" s="312"/>
      <c r="LG270" s="341"/>
      <c r="LH270" s="314"/>
      <c r="LI270" s="342"/>
      <c r="LJ270" s="312"/>
      <c r="LK270" s="341"/>
      <c r="LL270" s="314"/>
      <c r="LM270" s="342"/>
      <c r="LN270" s="312"/>
      <c r="LO270" s="341"/>
      <c r="LP270" s="314"/>
      <c r="LQ270" s="342"/>
      <c r="LR270" s="312"/>
      <c r="LS270" s="341"/>
      <c r="LT270" s="314"/>
      <c r="LU270" s="342"/>
      <c r="LV270" s="312"/>
      <c r="LW270" s="341"/>
      <c r="LX270" s="314"/>
      <c r="LY270" s="342"/>
      <c r="LZ270" s="312"/>
      <c r="MA270" s="341"/>
      <c r="MB270" s="314"/>
      <c r="MC270" s="342"/>
      <c r="MD270" s="312"/>
      <c r="ME270" s="341"/>
      <c r="MF270" s="314"/>
      <c r="MG270" s="342"/>
      <c r="MH270" s="312"/>
      <c r="MI270" s="341"/>
      <c r="MJ270" s="314"/>
      <c r="MK270" s="342"/>
      <c r="ML270" s="312"/>
      <c r="MM270" s="341"/>
      <c r="MN270" s="314"/>
      <c r="MO270" s="342"/>
      <c r="MP270" s="312"/>
      <c r="MQ270" s="341"/>
      <c r="MR270" s="314"/>
      <c r="MS270" s="342"/>
      <c r="MT270" s="312"/>
      <c r="MU270" s="341"/>
      <c r="MV270" s="314"/>
      <c r="MW270" s="342"/>
      <c r="MX270" s="312"/>
      <c r="MY270" s="341"/>
      <c r="MZ270" s="314"/>
      <c r="NA270" s="342"/>
      <c r="NB270" s="312"/>
      <c r="NC270" s="341"/>
      <c r="ND270" s="314"/>
      <c r="NE270" s="342"/>
      <c r="NF270" s="312"/>
      <c r="NG270" s="341"/>
      <c r="NH270" s="314"/>
      <c r="NI270" s="342"/>
      <c r="NJ270" s="312"/>
      <c r="NK270" s="341"/>
      <c r="NL270" s="314"/>
      <c r="NM270" s="342"/>
      <c r="NN270" s="312"/>
      <c r="NO270" s="341"/>
      <c r="NP270" s="314"/>
      <c r="NQ270" s="342"/>
      <c r="NR270" s="312"/>
      <c r="NS270" s="341"/>
      <c r="NT270" s="314"/>
      <c r="NU270" s="342"/>
      <c r="NV270" s="312"/>
      <c r="NW270" s="341"/>
      <c r="NX270" s="314"/>
      <c r="NY270" s="342"/>
      <c r="NZ270" s="312"/>
      <c r="OA270" s="341"/>
      <c r="OB270" s="314"/>
      <c r="OC270" s="342"/>
      <c r="OD270" s="312"/>
      <c r="OE270" s="341"/>
      <c r="OF270" s="314"/>
      <c r="OG270" s="342"/>
      <c r="OH270" s="312"/>
      <c r="OI270" s="341"/>
      <c r="OJ270" s="314"/>
      <c r="OK270" s="342"/>
      <c r="OL270" s="312"/>
      <c r="OM270" s="341"/>
      <c r="ON270" s="314"/>
      <c r="OO270" s="342"/>
      <c r="OP270" s="312"/>
      <c r="OQ270" s="341"/>
      <c r="OR270" s="314"/>
      <c r="OS270" s="342"/>
      <c r="OT270" s="312"/>
      <c r="OU270" s="341"/>
      <c r="OV270" s="314"/>
      <c r="OW270" s="342"/>
      <c r="OX270" s="312"/>
      <c r="OY270" s="341"/>
      <c r="OZ270" s="314"/>
      <c r="PA270" s="342"/>
      <c r="PB270" s="312"/>
      <c r="PC270" s="341"/>
      <c r="PD270" s="314"/>
      <c r="PE270" s="342"/>
      <c r="PF270" s="312"/>
      <c r="PG270" s="341"/>
      <c r="PH270" s="314"/>
      <c r="PI270" s="342"/>
      <c r="PJ270" s="312"/>
      <c r="PK270" s="341"/>
      <c r="PL270" s="314"/>
      <c r="PM270" s="342"/>
      <c r="PN270" s="312"/>
      <c r="PO270" s="341"/>
      <c r="PP270" s="314"/>
      <c r="PQ270" s="342"/>
      <c r="PR270" s="312"/>
      <c r="PS270" s="341"/>
      <c r="PT270" s="314"/>
      <c r="PU270" s="342"/>
      <c r="PV270" s="312"/>
      <c r="PW270" s="341"/>
      <c r="PX270" s="314"/>
      <c r="PY270" s="342"/>
      <c r="PZ270" s="312"/>
      <c r="QA270" s="341"/>
      <c r="QB270" s="314"/>
      <c r="QC270" s="342"/>
      <c r="QD270" s="312"/>
      <c r="QE270" s="341"/>
      <c r="QF270" s="314"/>
      <c r="QG270" s="342"/>
      <c r="QH270" s="312"/>
      <c r="QI270" s="341"/>
      <c r="QJ270" s="314"/>
      <c r="QK270" s="342"/>
      <c r="QL270" s="312"/>
      <c r="QM270" s="341"/>
      <c r="QN270" s="314"/>
      <c r="QO270" s="342"/>
      <c r="QP270" s="312"/>
      <c r="QQ270" s="341"/>
      <c r="QR270" s="314"/>
      <c r="QS270" s="342"/>
      <c r="QT270" s="312"/>
      <c r="QU270" s="341"/>
      <c r="QV270" s="314"/>
      <c r="QW270" s="342"/>
      <c r="QX270" s="312"/>
      <c r="QY270" s="341"/>
      <c r="QZ270" s="314"/>
      <c r="RA270" s="342"/>
      <c r="RB270" s="312"/>
      <c r="RC270" s="341"/>
      <c r="RD270" s="314"/>
      <c r="RE270" s="342"/>
      <c r="RF270" s="312"/>
      <c r="RG270" s="341"/>
      <c r="RH270" s="314"/>
      <c r="RI270" s="342"/>
      <c r="RJ270" s="312"/>
      <c r="RK270" s="341"/>
      <c r="RL270" s="314"/>
      <c r="RM270" s="342"/>
      <c r="RN270" s="312"/>
      <c r="RO270" s="341"/>
      <c r="RP270" s="314"/>
      <c r="RQ270" s="342"/>
      <c r="RR270" s="312"/>
      <c r="RS270" s="341"/>
      <c r="RT270" s="314"/>
      <c r="RU270" s="342"/>
      <c r="RV270" s="312"/>
      <c r="RW270" s="341"/>
      <c r="RX270" s="314"/>
      <c r="RY270" s="342"/>
      <c r="RZ270" s="312"/>
      <c r="SA270" s="341"/>
      <c r="SB270" s="314"/>
      <c r="SC270" s="342"/>
      <c r="SD270" s="312"/>
      <c r="SE270" s="341"/>
      <c r="SF270" s="314"/>
      <c r="SG270" s="342"/>
      <c r="SH270" s="312"/>
      <c r="SI270" s="341"/>
      <c r="SJ270" s="314"/>
      <c r="SK270" s="342"/>
      <c r="SL270" s="312"/>
      <c r="SM270" s="341"/>
      <c r="SN270" s="314"/>
      <c r="SO270" s="342"/>
      <c r="SP270" s="312"/>
      <c r="SQ270" s="341"/>
      <c r="SR270" s="314"/>
      <c r="SS270" s="342"/>
      <c r="ST270" s="312"/>
      <c r="SU270" s="341"/>
      <c r="SV270" s="314"/>
      <c r="SW270" s="342"/>
      <c r="SX270" s="312"/>
      <c r="SY270" s="341"/>
      <c r="SZ270" s="314"/>
      <c r="TA270" s="342"/>
      <c r="TB270" s="312"/>
      <c r="TC270" s="341"/>
      <c r="TD270" s="314"/>
      <c r="TE270" s="342"/>
      <c r="TF270" s="312"/>
      <c r="TG270" s="341"/>
      <c r="TH270" s="314"/>
      <c r="TI270" s="342"/>
      <c r="TJ270" s="312"/>
      <c r="TK270" s="341"/>
      <c r="TL270" s="314"/>
      <c r="TM270" s="342"/>
      <c r="TN270" s="312"/>
      <c r="TO270" s="341"/>
      <c r="TP270" s="314"/>
      <c r="TQ270" s="342"/>
      <c r="TR270" s="312"/>
      <c r="TS270" s="341"/>
      <c r="TT270" s="314"/>
      <c r="TU270" s="342"/>
      <c r="TV270" s="312"/>
      <c r="TW270" s="341"/>
      <c r="TX270" s="314"/>
      <c r="TY270" s="342"/>
      <c r="TZ270" s="312"/>
      <c r="UA270" s="341"/>
      <c r="UB270" s="314"/>
      <c r="UC270" s="342"/>
      <c r="UD270" s="312"/>
      <c r="UE270" s="341"/>
      <c r="UF270" s="314"/>
      <c r="UG270" s="342"/>
      <c r="UH270" s="312"/>
      <c r="UI270" s="341"/>
      <c r="UJ270" s="314"/>
      <c r="UK270" s="342"/>
      <c r="UL270" s="312"/>
      <c r="UM270" s="341"/>
      <c r="UN270" s="314"/>
      <c r="UO270" s="342"/>
      <c r="UP270" s="312"/>
      <c r="UQ270" s="341"/>
      <c r="UR270" s="314"/>
      <c r="US270" s="342"/>
      <c r="UT270" s="312"/>
      <c r="UU270" s="341"/>
      <c r="UV270" s="314"/>
      <c r="UW270" s="342"/>
      <c r="UX270" s="312"/>
      <c r="UY270" s="341"/>
      <c r="UZ270" s="314"/>
      <c r="VA270" s="342"/>
      <c r="VB270" s="312"/>
      <c r="VC270" s="341"/>
      <c r="VD270" s="314"/>
      <c r="VE270" s="342"/>
      <c r="VF270" s="312"/>
      <c r="VG270" s="341"/>
      <c r="VH270" s="314"/>
      <c r="VI270" s="342"/>
      <c r="VJ270" s="312"/>
      <c r="VK270" s="341"/>
      <c r="VL270" s="314"/>
      <c r="VM270" s="342"/>
      <c r="VN270" s="312"/>
      <c r="VO270" s="341"/>
      <c r="VP270" s="314"/>
      <c r="VQ270" s="342"/>
      <c r="VR270" s="312"/>
      <c r="VS270" s="341"/>
      <c r="VT270" s="314"/>
      <c r="VU270" s="342"/>
      <c r="VV270" s="312"/>
      <c r="VW270" s="341"/>
      <c r="VX270" s="314"/>
      <c r="VY270" s="342"/>
      <c r="VZ270" s="312"/>
      <c r="WA270" s="341"/>
      <c r="WB270" s="314"/>
      <c r="WC270" s="342"/>
      <c r="WD270" s="312"/>
      <c r="WE270" s="341"/>
      <c r="WF270" s="314"/>
      <c r="WG270" s="342"/>
      <c r="WH270" s="312"/>
      <c r="WI270" s="341"/>
      <c r="WJ270" s="314"/>
      <c r="WK270" s="342"/>
      <c r="WL270" s="312"/>
      <c r="WM270" s="341"/>
      <c r="WN270" s="314"/>
      <c r="WO270" s="342"/>
      <c r="WP270" s="312"/>
      <c r="WQ270" s="341"/>
      <c r="WR270" s="314"/>
      <c r="WS270" s="342"/>
      <c r="WT270" s="312"/>
      <c r="WU270" s="341"/>
      <c r="WV270" s="314"/>
      <c r="WW270" s="342"/>
      <c r="WX270" s="312"/>
      <c r="WY270" s="341"/>
      <c r="WZ270" s="314"/>
      <c r="XA270" s="342"/>
      <c r="XB270" s="312"/>
      <c r="XC270" s="341"/>
      <c r="XD270" s="314"/>
      <c r="XE270" s="342"/>
      <c r="XF270" s="312"/>
      <c r="XG270" s="341"/>
      <c r="XH270" s="314"/>
      <c r="XI270" s="342"/>
      <c r="XJ270" s="312"/>
      <c r="XK270" s="341"/>
      <c r="XL270" s="314"/>
      <c r="XM270" s="342"/>
      <c r="XN270" s="312"/>
      <c r="XO270" s="341"/>
      <c r="XP270" s="314"/>
      <c r="XQ270" s="342"/>
      <c r="XR270" s="312"/>
      <c r="XS270" s="341"/>
      <c r="XT270" s="314"/>
      <c r="XU270" s="342"/>
      <c r="XV270" s="312"/>
      <c r="XW270" s="341"/>
      <c r="XX270" s="314"/>
      <c r="XY270" s="342"/>
      <c r="XZ270" s="312"/>
      <c r="YA270" s="341"/>
      <c r="YB270" s="314"/>
      <c r="YC270" s="342"/>
      <c r="YD270" s="312"/>
      <c r="YE270" s="341"/>
      <c r="YF270" s="314"/>
      <c r="YG270" s="342"/>
      <c r="YH270" s="312"/>
      <c r="YI270" s="341"/>
      <c r="YJ270" s="314"/>
      <c r="YK270" s="342"/>
      <c r="YL270" s="312"/>
      <c r="YM270" s="341"/>
      <c r="YN270" s="314"/>
      <c r="YO270" s="342"/>
      <c r="YP270" s="312"/>
      <c r="YQ270" s="341"/>
      <c r="YR270" s="314"/>
      <c r="YS270" s="342"/>
      <c r="YT270" s="312"/>
      <c r="YU270" s="341"/>
      <c r="YV270" s="314"/>
      <c r="YW270" s="342"/>
      <c r="YX270" s="312"/>
      <c r="YY270" s="341"/>
      <c r="YZ270" s="314"/>
      <c r="ZA270" s="342"/>
      <c r="ZB270" s="312"/>
      <c r="ZC270" s="341"/>
      <c r="ZD270" s="314"/>
      <c r="ZE270" s="342"/>
      <c r="ZF270" s="312"/>
      <c r="ZG270" s="341"/>
      <c r="ZH270" s="314"/>
      <c r="ZI270" s="342"/>
      <c r="ZJ270" s="312"/>
      <c r="ZK270" s="341"/>
      <c r="ZL270" s="314"/>
      <c r="ZM270" s="342"/>
      <c r="ZN270" s="312"/>
      <c r="ZO270" s="341"/>
      <c r="ZP270" s="314"/>
      <c r="ZQ270" s="342"/>
      <c r="ZR270" s="312"/>
      <c r="ZS270" s="341"/>
      <c r="ZT270" s="314"/>
      <c r="ZU270" s="342"/>
      <c r="ZV270" s="312"/>
      <c r="ZW270" s="341"/>
      <c r="ZX270" s="314"/>
      <c r="ZY270" s="342"/>
      <c r="ZZ270" s="312"/>
      <c r="AAA270" s="341"/>
      <c r="AAB270" s="314"/>
      <c r="AAC270" s="342"/>
      <c r="AAD270" s="312"/>
      <c r="AAE270" s="341"/>
      <c r="AAF270" s="314"/>
      <c r="AAG270" s="342"/>
      <c r="AAH270" s="312"/>
      <c r="AAI270" s="341"/>
      <c r="AAJ270" s="314"/>
      <c r="AAK270" s="342"/>
      <c r="AAL270" s="312"/>
      <c r="AAM270" s="341"/>
      <c r="AAN270" s="314"/>
      <c r="AAO270" s="342"/>
      <c r="AAP270" s="312"/>
      <c r="AAQ270" s="341"/>
      <c r="AAR270" s="314"/>
      <c r="AAS270" s="342"/>
      <c r="AAT270" s="312"/>
      <c r="AAU270" s="341"/>
      <c r="AAV270" s="314"/>
      <c r="AAW270" s="342"/>
      <c r="AAX270" s="312"/>
      <c r="AAY270" s="341"/>
      <c r="AAZ270" s="314"/>
      <c r="ABA270" s="342"/>
      <c r="ABB270" s="312"/>
      <c r="ABC270" s="341"/>
      <c r="ABD270" s="314"/>
      <c r="ABE270" s="342"/>
      <c r="ABF270" s="312"/>
      <c r="ABG270" s="341"/>
      <c r="ABH270" s="314"/>
      <c r="ABI270" s="342"/>
      <c r="ABJ270" s="312"/>
      <c r="ABK270" s="341"/>
      <c r="ABL270" s="314"/>
      <c r="ABM270" s="342"/>
      <c r="ABN270" s="312"/>
      <c r="ABO270" s="341"/>
      <c r="ABP270" s="314"/>
      <c r="ABQ270" s="342"/>
      <c r="ABR270" s="312"/>
      <c r="ABS270" s="341"/>
      <c r="ABT270" s="314"/>
      <c r="ABU270" s="342"/>
      <c r="ABV270" s="312"/>
      <c r="ABW270" s="341"/>
      <c r="ABX270" s="314"/>
      <c r="ABY270" s="342"/>
      <c r="ABZ270" s="312"/>
      <c r="ACA270" s="341"/>
      <c r="ACB270" s="314"/>
      <c r="ACC270" s="342"/>
      <c r="ACD270" s="312"/>
      <c r="ACE270" s="341"/>
      <c r="ACF270" s="314"/>
      <c r="ACG270" s="342"/>
      <c r="ACH270" s="312"/>
      <c r="ACI270" s="341"/>
      <c r="ACJ270" s="314"/>
      <c r="ACK270" s="342"/>
      <c r="ACL270" s="312"/>
      <c r="ACM270" s="341"/>
      <c r="ACN270" s="314"/>
      <c r="ACO270" s="342"/>
      <c r="ACP270" s="312"/>
      <c r="ACQ270" s="341"/>
      <c r="ACR270" s="314"/>
      <c r="ACS270" s="342"/>
      <c r="ACT270" s="312"/>
      <c r="ACU270" s="341"/>
      <c r="ACV270" s="314"/>
      <c r="ACW270" s="342"/>
      <c r="ACX270" s="312"/>
      <c r="ACY270" s="341"/>
      <c r="ACZ270" s="314"/>
      <c r="ADA270" s="342"/>
      <c r="ADB270" s="312"/>
      <c r="ADC270" s="341"/>
      <c r="ADD270" s="314"/>
      <c r="ADE270" s="342"/>
      <c r="ADF270" s="312"/>
      <c r="ADG270" s="341"/>
      <c r="ADH270" s="314"/>
      <c r="ADI270" s="342"/>
      <c r="ADJ270" s="312"/>
      <c r="ADK270" s="341"/>
      <c r="ADL270" s="314"/>
      <c r="ADM270" s="342"/>
      <c r="ADN270" s="312"/>
      <c r="ADO270" s="341"/>
      <c r="ADP270" s="314"/>
      <c r="ADQ270" s="342"/>
      <c r="ADR270" s="312"/>
      <c r="ADS270" s="341"/>
      <c r="ADT270" s="314"/>
      <c r="ADU270" s="342"/>
      <c r="ADV270" s="312"/>
      <c r="ADW270" s="341"/>
      <c r="ADX270" s="314"/>
      <c r="ADY270" s="342"/>
      <c r="ADZ270" s="312"/>
      <c r="AEA270" s="341"/>
      <c r="AEB270" s="314"/>
      <c r="AEC270" s="342"/>
      <c r="AED270" s="312"/>
      <c r="AEE270" s="341"/>
      <c r="AEF270" s="314"/>
      <c r="AEG270" s="342"/>
      <c r="AEH270" s="312"/>
      <c r="AEI270" s="341"/>
      <c r="AEJ270" s="314"/>
      <c r="AEK270" s="342"/>
      <c r="AEL270" s="312"/>
      <c r="AEM270" s="341"/>
      <c r="AEN270" s="314"/>
      <c r="AEO270" s="342"/>
      <c r="AEP270" s="312"/>
      <c r="AEQ270" s="341"/>
      <c r="AER270" s="314"/>
      <c r="AES270" s="342"/>
      <c r="AET270" s="312"/>
      <c r="AEU270" s="341"/>
      <c r="AEV270" s="314"/>
      <c r="AEW270" s="342"/>
      <c r="AEX270" s="312"/>
      <c r="AEY270" s="341"/>
      <c r="AEZ270" s="314"/>
      <c r="AFA270" s="342"/>
      <c r="AFB270" s="312"/>
      <c r="AFC270" s="341"/>
      <c r="AFD270" s="314"/>
      <c r="AFE270" s="342"/>
      <c r="AFF270" s="312"/>
      <c r="AFG270" s="341"/>
      <c r="AFH270" s="314"/>
      <c r="AFI270" s="342"/>
      <c r="AFJ270" s="312"/>
      <c r="AFK270" s="341"/>
      <c r="AFL270" s="314"/>
      <c r="AFM270" s="342"/>
      <c r="AFN270" s="312"/>
      <c r="AFO270" s="341"/>
      <c r="AFP270" s="314"/>
      <c r="AFQ270" s="342"/>
      <c r="AFR270" s="312"/>
      <c r="AFS270" s="341"/>
      <c r="AFT270" s="314"/>
      <c r="AFU270" s="342"/>
      <c r="AFV270" s="312"/>
      <c r="AFW270" s="341"/>
      <c r="AFX270" s="314"/>
      <c r="AFY270" s="342"/>
      <c r="AFZ270" s="312"/>
      <c r="AGA270" s="341"/>
      <c r="AGB270" s="314"/>
      <c r="AGC270" s="342"/>
      <c r="AGD270" s="312"/>
      <c r="AGE270" s="341"/>
      <c r="AGF270" s="314"/>
      <c r="AGG270" s="342"/>
      <c r="AGH270" s="312"/>
      <c r="AGI270" s="341"/>
      <c r="AGJ270" s="314"/>
      <c r="AGK270" s="342"/>
      <c r="AGL270" s="312"/>
      <c r="AGM270" s="341"/>
      <c r="AGN270" s="314"/>
      <c r="AGO270" s="342"/>
      <c r="AGP270" s="312"/>
      <c r="AGQ270" s="341"/>
      <c r="AGR270" s="314"/>
      <c r="AGS270" s="342"/>
      <c r="AGT270" s="312"/>
      <c r="AGU270" s="341"/>
      <c r="AGV270" s="314"/>
      <c r="AGW270" s="342"/>
      <c r="AGX270" s="312"/>
      <c r="AGY270" s="341"/>
      <c r="AGZ270" s="314"/>
      <c r="AHA270" s="342"/>
      <c r="AHB270" s="312"/>
      <c r="AHC270" s="341"/>
      <c r="AHD270" s="314"/>
      <c r="AHE270" s="342"/>
      <c r="AHF270" s="312"/>
      <c r="AHG270" s="341"/>
      <c r="AHH270" s="314"/>
      <c r="AHI270" s="342"/>
      <c r="AHJ270" s="312"/>
      <c r="AHK270" s="341"/>
      <c r="AHL270" s="314"/>
      <c r="AHM270" s="342"/>
      <c r="AHN270" s="312"/>
      <c r="AHO270" s="341"/>
      <c r="AHP270" s="314"/>
      <c r="AHQ270" s="342"/>
      <c r="AHR270" s="312"/>
      <c r="AHS270" s="341"/>
      <c r="AHT270" s="314"/>
      <c r="AHU270" s="342"/>
      <c r="AHV270" s="312"/>
      <c r="AHW270" s="341"/>
      <c r="AHX270" s="314"/>
      <c r="AHY270" s="342"/>
      <c r="AHZ270" s="312"/>
      <c r="AIA270" s="341"/>
      <c r="AIB270" s="314"/>
      <c r="AIC270" s="342"/>
      <c r="AID270" s="312"/>
      <c r="AIE270" s="341"/>
      <c r="AIF270" s="314"/>
      <c r="AIG270" s="342"/>
      <c r="AIH270" s="312"/>
      <c r="AII270" s="341"/>
      <c r="AIJ270" s="314"/>
      <c r="AIK270" s="342"/>
      <c r="AIL270" s="312"/>
      <c r="AIM270" s="341"/>
      <c r="AIN270" s="314"/>
      <c r="AIO270" s="342"/>
      <c r="AIP270" s="312"/>
      <c r="AIQ270" s="341"/>
      <c r="AIR270" s="314"/>
      <c r="AIS270" s="342"/>
      <c r="AIT270" s="312"/>
      <c r="AIU270" s="341"/>
      <c r="AIV270" s="314"/>
      <c r="AIW270" s="342"/>
      <c r="AIX270" s="312"/>
      <c r="AIY270" s="341"/>
      <c r="AIZ270" s="314"/>
      <c r="AJA270" s="342"/>
      <c r="AJB270" s="312"/>
      <c r="AJC270" s="341"/>
      <c r="AJD270" s="314"/>
      <c r="AJE270" s="342"/>
      <c r="AJF270" s="312"/>
      <c r="AJG270" s="341"/>
      <c r="AJH270" s="314"/>
      <c r="AJI270" s="342"/>
      <c r="AJJ270" s="312"/>
      <c r="AJK270" s="341"/>
      <c r="AJL270" s="314"/>
      <c r="AJM270" s="342"/>
      <c r="AJN270" s="312"/>
      <c r="AJO270" s="341"/>
      <c r="AJP270" s="314"/>
      <c r="AJQ270" s="342"/>
      <c r="AJR270" s="312"/>
      <c r="AJS270" s="341"/>
      <c r="AJT270" s="314"/>
      <c r="AJU270" s="342"/>
      <c r="AJV270" s="312"/>
      <c r="AJW270" s="341"/>
      <c r="AJX270" s="314"/>
      <c r="AJY270" s="342"/>
      <c r="AJZ270" s="312"/>
      <c r="AKA270" s="341"/>
      <c r="AKB270" s="314"/>
      <c r="AKC270" s="342"/>
      <c r="AKD270" s="312"/>
      <c r="AKE270" s="341"/>
      <c r="AKF270" s="314"/>
      <c r="AKG270" s="342"/>
      <c r="AKH270" s="312"/>
      <c r="AKI270" s="341"/>
      <c r="AKJ270" s="314"/>
      <c r="AKK270" s="342"/>
      <c r="AKL270" s="312"/>
      <c r="AKM270" s="341"/>
      <c r="AKN270" s="314"/>
      <c r="AKO270" s="342"/>
      <c r="AKP270" s="312"/>
      <c r="AKQ270" s="341"/>
      <c r="AKR270" s="314"/>
      <c r="AKS270" s="342"/>
      <c r="AKT270" s="312"/>
      <c r="AKU270" s="341"/>
      <c r="AKV270" s="314"/>
      <c r="AKW270" s="342"/>
      <c r="AKX270" s="312"/>
      <c r="AKY270" s="341"/>
      <c r="AKZ270" s="314"/>
      <c r="ALA270" s="342"/>
      <c r="ALB270" s="312"/>
      <c r="ALC270" s="341"/>
      <c r="ALD270" s="314"/>
      <c r="ALE270" s="342"/>
      <c r="ALF270" s="312"/>
      <c r="ALG270" s="341"/>
      <c r="ALH270" s="314"/>
      <c r="ALI270" s="342"/>
      <c r="ALJ270" s="312"/>
      <c r="ALK270" s="341"/>
      <c r="ALL270" s="314"/>
      <c r="ALM270" s="342"/>
      <c r="ALN270" s="312"/>
      <c r="ALO270" s="341"/>
      <c r="ALP270" s="314"/>
      <c r="ALQ270" s="342"/>
      <c r="ALR270" s="312"/>
      <c r="ALS270" s="341"/>
      <c r="ALT270" s="314"/>
      <c r="ALU270" s="342"/>
      <c r="ALV270" s="312"/>
      <c r="ALW270" s="341"/>
      <c r="ALX270" s="314"/>
      <c r="ALY270" s="342"/>
      <c r="ALZ270" s="312"/>
      <c r="AMA270" s="341"/>
      <c r="AMB270" s="314"/>
      <c r="AMC270" s="342"/>
      <c r="AMD270" s="312"/>
      <c r="AME270" s="341"/>
      <c r="AMF270" s="314"/>
      <c r="AMG270" s="342"/>
      <c r="AMH270" s="312"/>
      <c r="AMI270" s="341"/>
      <c r="AMJ270" s="314"/>
      <c r="AMK270" s="342"/>
      <c r="AML270" s="312"/>
      <c r="AMM270" s="341"/>
      <c r="AMN270" s="314"/>
      <c r="AMO270" s="342"/>
      <c r="AMP270" s="312"/>
      <c r="AMQ270" s="341"/>
      <c r="AMR270" s="314"/>
      <c r="AMS270" s="342"/>
      <c r="AMT270" s="312"/>
      <c r="AMU270" s="341"/>
      <c r="AMV270" s="314"/>
      <c r="AMW270" s="342"/>
      <c r="AMX270" s="312"/>
      <c r="AMY270" s="341"/>
      <c r="AMZ270" s="314"/>
      <c r="ANA270" s="342"/>
      <c r="ANB270" s="312"/>
      <c r="ANC270" s="341"/>
      <c r="AND270" s="314"/>
      <c r="ANE270" s="342"/>
      <c r="ANF270" s="312"/>
      <c r="ANG270" s="341"/>
      <c r="ANH270" s="314"/>
      <c r="ANI270" s="342"/>
      <c r="ANJ270" s="312"/>
      <c r="ANK270" s="341"/>
      <c r="ANL270" s="314"/>
      <c r="ANM270" s="342"/>
      <c r="ANN270" s="312"/>
      <c r="ANO270" s="341"/>
      <c r="ANP270" s="314"/>
      <c r="ANQ270" s="342"/>
      <c r="ANR270" s="312"/>
      <c r="ANS270" s="341"/>
      <c r="ANT270" s="314"/>
      <c r="ANU270" s="342"/>
      <c r="ANV270" s="312"/>
      <c r="ANW270" s="341"/>
      <c r="ANX270" s="314"/>
      <c r="ANY270" s="342"/>
      <c r="ANZ270" s="312"/>
      <c r="AOA270" s="341"/>
      <c r="AOB270" s="314"/>
      <c r="AOC270" s="342"/>
      <c r="AOD270" s="312"/>
      <c r="AOE270" s="341"/>
      <c r="AOF270" s="314"/>
      <c r="AOG270" s="342"/>
      <c r="AOH270" s="312"/>
      <c r="AOI270" s="341"/>
      <c r="AOJ270" s="314"/>
      <c r="AOK270" s="342"/>
      <c r="AOL270" s="312"/>
      <c r="AOM270" s="341"/>
      <c r="AON270" s="314"/>
      <c r="AOO270" s="342"/>
      <c r="AOP270" s="312"/>
      <c r="AOQ270" s="341"/>
      <c r="AOR270" s="314"/>
      <c r="AOS270" s="342"/>
      <c r="AOT270" s="312"/>
      <c r="AOU270" s="341"/>
      <c r="AOV270" s="314"/>
      <c r="AOW270" s="342"/>
      <c r="AOX270" s="312"/>
      <c r="AOY270" s="341"/>
      <c r="AOZ270" s="314"/>
      <c r="APA270" s="342"/>
      <c r="APB270" s="312"/>
      <c r="APC270" s="341"/>
      <c r="APD270" s="314"/>
      <c r="APE270" s="342"/>
      <c r="APF270" s="312"/>
      <c r="APG270" s="341"/>
      <c r="APH270" s="314"/>
      <c r="API270" s="342"/>
      <c r="APJ270" s="312"/>
      <c r="APK270" s="341"/>
      <c r="APL270" s="314"/>
      <c r="APM270" s="342"/>
      <c r="APN270" s="312"/>
      <c r="APO270" s="341"/>
      <c r="APP270" s="314"/>
      <c r="APQ270" s="342"/>
      <c r="APR270" s="312"/>
      <c r="APS270" s="341"/>
      <c r="APT270" s="314"/>
      <c r="APU270" s="342"/>
      <c r="APV270" s="312"/>
      <c r="APW270" s="341"/>
      <c r="APX270" s="314"/>
      <c r="APY270" s="342"/>
      <c r="APZ270" s="312"/>
      <c r="AQA270" s="341"/>
      <c r="AQB270" s="314"/>
      <c r="AQC270" s="342"/>
      <c r="AQD270" s="312"/>
      <c r="AQE270" s="341"/>
      <c r="AQF270" s="314"/>
      <c r="AQG270" s="342"/>
      <c r="AQH270" s="312"/>
      <c r="AQI270" s="341"/>
      <c r="AQJ270" s="314"/>
      <c r="AQK270" s="342"/>
      <c r="AQL270" s="312"/>
      <c r="AQM270" s="341"/>
      <c r="AQN270" s="314"/>
      <c r="AQO270" s="342"/>
      <c r="AQP270" s="312"/>
      <c r="AQQ270" s="341"/>
      <c r="AQR270" s="314"/>
      <c r="AQS270" s="342"/>
      <c r="AQT270" s="312"/>
      <c r="AQU270" s="341"/>
      <c r="AQV270" s="314"/>
      <c r="AQW270" s="342"/>
      <c r="AQX270" s="312"/>
      <c r="AQY270" s="341"/>
      <c r="AQZ270" s="314"/>
      <c r="ARA270" s="342"/>
      <c r="ARB270" s="312"/>
      <c r="ARC270" s="341"/>
      <c r="ARD270" s="314"/>
      <c r="ARE270" s="342"/>
      <c r="ARF270" s="312"/>
      <c r="ARG270" s="341"/>
      <c r="ARH270" s="314"/>
      <c r="ARI270" s="342"/>
      <c r="ARJ270" s="312"/>
      <c r="ARK270" s="341"/>
      <c r="ARL270" s="314"/>
      <c r="ARM270" s="342"/>
      <c r="ARN270" s="312"/>
      <c r="ARO270" s="341"/>
      <c r="ARP270" s="314"/>
      <c r="ARQ270" s="342"/>
      <c r="ARR270" s="312"/>
      <c r="ARS270" s="341"/>
      <c r="ART270" s="314"/>
      <c r="ARU270" s="342"/>
      <c r="ARV270" s="312"/>
      <c r="ARW270" s="341"/>
      <c r="ARX270" s="314"/>
      <c r="ARY270" s="342"/>
      <c r="ARZ270" s="312"/>
      <c r="ASA270" s="341"/>
      <c r="ASB270" s="314"/>
      <c r="ASC270" s="342"/>
      <c r="ASD270" s="312"/>
      <c r="ASE270" s="341"/>
      <c r="ASF270" s="314"/>
      <c r="ASG270" s="342"/>
      <c r="ASH270" s="312"/>
      <c r="ASI270" s="341"/>
      <c r="ASJ270" s="314"/>
      <c r="ASK270" s="342"/>
      <c r="ASL270" s="312"/>
      <c r="ASM270" s="341"/>
      <c r="ASN270" s="314"/>
      <c r="ASO270" s="342"/>
      <c r="ASP270" s="312"/>
      <c r="ASQ270" s="341"/>
      <c r="ASR270" s="314"/>
      <c r="ASS270" s="342"/>
      <c r="AST270" s="312"/>
      <c r="ASU270" s="341"/>
      <c r="ASV270" s="314"/>
      <c r="ASW270" s="342"/>
      <c r="ASX270" s="312"/>
      <c r="ASY270" s="341"/>
      <c r="ASZ270" s="314"/>
      <c r="ATA270" s="342"/>
      <c r="ATB270" s="312"/>
      <c r="ATC270" s="341"/>
      <c r="ATD270" s="314"/>
      <c r="ATE270" s="342"/>
      <c r="ATF270" s="312"/>
      <c r="ATG270" s="341"/>
      <c r="ATH270" s="314"/>
      <c r="ATI270" s="342"/>
      <c r="ATJ270" s="312"/>
      <c r="ATK270" s="341"/>
      <c r="ATL270" s="314"/>
      <c r="ATM270" s="342"/>
      <c r="ATN270" s="312"/>
      <c r="ATO270" s="341"/>
      <c r="ATP270" s="314"/>
      <c r="ATQ270" s="342"/>
      <c r="ATR270" s="312"/>
      <c r="ATS270" s="341"/>
      <c r="ATT270" s="314"/>
      <c r="ATU270" s="342"/>
      <c r="ATV270" s="312"/>
      <c r="ATW270" s="341"/>
      <c r="ATX270" s="314"/>
      <c r="ATY270" s="342"/>
      <c r="ATZ270" s="312"/>
      <c r="AUA270" s="341"/>
      <c r="AUB270" s="314"/>
      <c r="AUC270" s="342"/>
      <c r="AUD270" s="312"/>
      <c r="AUE270" s="341"/>
      <c r="AUF270" s="314"/>
      <c r="AUG270" s="342"/>
      <c r="AUH270" s="312"/>
      <c r="AUI270" s="341"/>
      <c r="AUJ270" s="314"/>
      <c r="AUK270" s="342"/>
      <c r="AUL270" s="312"/>
      <c r="AUM270" s="341"/>
      <c r="AUN270" s="314"/>
      <c r="AUO270" s="342"/>
      <c r="AUP270" s="312"/>
      <c r="AUQ270" s="341"/>
      <c r="AUR270" s="314"/>
      <c r="AUS270" s="342"/>
      <c r="AUT270" s="312"/>
      <c r="AUU270" s="341"/>
      <c r="AUV270" s="314"/>
      <c r="AUW270" s="342"/>
      <c r="AUX270" s="312"/>
      <c r="AUY270" s="341"/>
      <c r="AUZ270" s="314"/>
      <c r="AVA270" s="342"/>
      <c r="AVB270" s="312"/>
      <c r="AVC270" s="341"/>
      <c r="AVD270" s="314"/>
      <c r="AVE270" s="342"/>
      <c r="AVF270" s="312"/>
      <c r="AVG270" s="341"/>
      <c r="AVH270" s="314"/>
      <c r="AVI270" s="342"/>
      <c r="AVJ270" s="312"/>
      <c r="AVK270" s="341"/>
      <c r="AVL270" s="314"/>
      <c r="AVM270" s="342"/>
      <c r="AVN270" s="312"/>
      <c r="AVO270" s="341"/>
      <c r="AVP270" s="314"/>
      <c r="AVQ270" s="342"/>
      <c r="AVR270" s="312"/>
      <c r="AVS270" s="341"/>
      <c r="AVT270" s="314"/>
      <c r="AVU270" s="342"/>
      <c r="AVV270" s="312"/>
      <c r="AVW270" s="341"/>
      <c r="AVX270" s="314"/>
      <c r="AVY270" s="342"/>
      <c r="AVZ270" s="312"/>
      <c r="AWA270" s="341"/>
      <c r="AWB270" s="314"/>
      <c r="AWC270" s="342"/>
      <c r="AWD270" s="312"/>
      <c r="AWE270" s="341"/>
      <c r="AWF270" s="314"/>
      <c r="AWG270" s="342"/>
      <c r="AWH270" s="312"/>
      <c r="AWI270" s="341"/>
      <c r="AWJ270" s="314"/>
      <c r="AWK270" s="342"/>
      <c r="AWL270" s="312"/>
      <c r="AWM270" s="341"/>
      <c r="AWN270" s="314"/>
      <c r="AWO270" s="342"/>
      <c r="AWP270" s="312"/>
      <c r="AWQ270" s="341"/>
      <c r="AWR270" s="314"/>
      <c r="AWS270" s="342"/>
      <c r="AWT270" s="312"/>
      <c r="AWU270" s="341"/>
      <c r="AWV270" s="314"/>
      <c r="AWW270" s="342"/>
      <c r="AWX270" s="312"/>
      <c r="AWY270" s="341"/>
      <c r="AWZ270" s="314"/>
      <c r="AXA270" s="342"/>
      <c r="AXB270" s="312"/>
      <c r="AXC270" s="341"/>
      <c r="AXD270" s="314"/>
      <c r="AXE270" s="342"/>
      <c r="AXF270" s="312"/>
      <c r="AXG270" s="341"/>
      <c r="AXH270" s="314"/>
      <c r="AXI270" s="342"/>
      <c r="AXJ270" s="312"/>
      <c r="AXK270" s="341"/>
      <c r="AXL270" s="314"/>
      <c r="AXM270" s="342"/>
      <c r="AXN270" s="312"/>
      <c r="AXO270" s="341"/>
      <c r="AXP270" s="314"/>
      <c r="AXQ270" s="342"/>
      <c r="AXR270" s="312"/>
      <c r="AXS270" s="341"/>
      <c r="AXT270" s="314"/>
      <c r="AXU270" s="342"/>
      <c r="AXV270" s="312"/>
      <c r="AXW270" s="341"/>
      <c r="AXX270" s="314"/>
      <c r="AXY270" s="342"/>
      <c r="AXZ270" s="312"/>
      <c r="AYA270" s="341"/>
      <c r="AYB270" s="314"/>
      <c r="AYC270" s="342"/>
      <c r="AYD270" s="312"/>
      <c r="AYE270" s="341"/>
      <c r="AYF270" s="314"/>
      <c r="AYG270" s="342"/>
      <c r="AYH270" s="312"/>
      <c r="AYI270" s="341"/>
      <c r="AYJ270" s="314"/>
      <c r="AYK270" s="342"/>
      <c r="AYL270" s="312"/>
      <c r="AYM270" s="341"/>
      <c r="AYN270" s="314"/>
      <c r="AYO270" s="342"/>
      <c r="AYP270" s="312"/>
      <c r="AYQ270" s="341"/>
      <c r="AYR270" s="314"/>
      <c r="AYS270" s="342"/>
      <c r="AYT270" s="312"/>
      <c r="AYU270" s="341"/>
      <c r="AYV270" s="314"/>
      <c r="AYW270" s="342"/>
      <c r="AYX270" s="312"/>
      <c r="AYY270" s="341"/>
      <c r="AYZ270" s="314"/>
      <c r="AZA270" s="342"/>
      <c r="AZB270" s="312"/>
      <c r="AZC270" s="341"/>
      <c r="AZD270" s="314"/>
      <c r="AZE270" s="342"/>
      <c r="AZF270" s="312"/>
      <c r="AZG270" s="341"/>
      <c r="AZH270" s="314"/>
      <c r="AZI270" s="342"/>
      <c r="AZJ270" s="312"/>
      <c r="AZK270" s="341"/>
      <c r="AZL270" s="314"/>
      <c r="AZM270" s="342"/>
      <c r="AZN270" s="312"/>
      <c r="AZO270" s="341"/>
      <c r="AZP270" s="314"/>
      <c r="AZQ270" s="342"/>
      <c r="AZR270" s="312"/>
      <c r="AZS270" s="341"/>
      <c r="AZT270" s="314"/>
      <c r="AZU270" s="342"/>
      <c r="AZV270" s="312"/>
      <c r="AZW270" s="341"/>
      <c r="AZX270" s="314"/>
      <c r="AZY270" s="342"/>
      <c r="AZZ270" s="312"/>
      <c r="BAA270" s="341"/>
      <c r="BAB270" s="314"/>
      <c r="BAC270" s="342"/>
      <c r="BAD270" s="312"/>
      <c r="BAE270" s="341"/>
      <c r="BAF270" s="314"/>
      <c r="BAG270" s="342"/>
      <c r="BAH270" s="312"/>
      <c r="BAI270" s="341"/>
      <c r="BAJ270" s="314"/>
      <c r="BAK270" s="342"/>
      <c r="BAL270" s="312"/>
      <c r="BAM270" s="341"/>
      <c r="BAN270" s="314"/>
      <c r="BAO270" s="342"/>
      <c r="BAP270" s="312"/>
      <c r="BAQ270" s="341"/>
      <c r="BAR270" s="314"/>
      <c r="BAS270" s="342"/>
      <c r="BAT270" s="312"/>
      <c r="BAU270" s="341"/>
      <c r="BAV270" s="314"/>
      <c r="BAW270" s="342"/>
      <c r="BAX270" s="312"/>
      <c r="BAY270" s="341"/>
      <c r="BAZ270" s="314"/>
      <c r="BBA270" s="342"/>
      <c r="BBB270" s="312"/>
      <c r="BBC270" s="341"/>
      <c r="BBD270" s="314"/>
      <c r="BBE270" s="342"/>
      <c r="BBF270" s="312"/>
      <c r="BBG270" s="341"/>
      <c r="BBH270" s="314"/>
      <c r="BBI270" s="342"/>
      <c r="BBJ270" s="312"/>
      <c r="BBK270" s="341"/>
      <c r="BBL270" s="314"/>
      <c r="BBM270" s="342"/>
      <c r="BBN270" s="312"/>
      <c r="BBO270" s="341"/>
      <c r="BBP270" s="314"/>
      <c r="BBQ270" s="342"/>
      <c r="BBR270" s="312"/>
      <c r="BBS270" s="341"/>
      <c r="BBT270" s="314"/>
      <c r="BBU270" s="342"/>
      <c r="BBV270" s="312"/>
      <c r="BBW270" s="341"/>
      <c r="BBX270" s="314"/>
      <c r="BBY270" s="342"/>
      <c r="BBZ270" s="312"/>
      <c r="BCA270" s="341"/>
      <c r="BCB270" s="314"/>
      <c r="BCC270" s="342"/>
      <c r="BCD270" s="312"/>
      <c r="BCE270" s="341"/>
      <c r="BCF270" s="314"/>
      <c r="BCG270" s="342"/>
      <c r="BCH270" s="312"/>
      <c r="BCI270" s="341"/>
      <c r="BCJ270" s="314"/>
      <c r="BCK270" s="342"/>
      <c r="BCL270" s="312"/>
      <c r="BCM270" s="341"/>
      <c r="BCN270" s="314"/>
      <c r="BCO270" s="342"/>
      <c r="BCP270" s="312"/>
      <c r="BCQ270" s="341"/>
      <c r="BCR270" s="314"/>
      <c r="BCS270" s="342"/>
      <c r="BCT270" s="312"/>
      <c r="BCU270" s="341"/>
      <c r="BCV270" s="314"/>
      <c r="BCW270" s="342"/>
      <c r="BCX270" s="312"/>
      <c r="BCY270" s="341"/>
      <c r="BCZ270" s="314"/>
      <c r="BDA270" s="342"/>
      <c r="BDB270" s="312"/>
      <c r="BDC270" s="341"/>
      <c r="BDD270" s="314"/>
      <c r="BDE270" s="342"/>
      <c r="BDF270" s="312"/>
      <c r="BDG270" s="341"/>
      <c r="BDH270" s="314"/>
      <c r="BDI270" s="342"/>
      <c r="BDJ270" s="312"/>
      <c r="BDK270" s="341"/>
      <c r="BDL270" s="314"/>
      <c r="BDM270" s="342"/>
      <c r="BDN270" s="312"/>
      <c r="BDO270" s="341"/>
      <c r="BDP270" s="314"/>
      <c r="BDQ270" s="342"/>
      <c r="BDR270" s="312"/>
      <c r="BDS270" s="341"/>
      <c r="BDT270" s="314"/>
      <c r="BDU270" s="342"/>
      <c r="BDV270" s="312"/>
      <c r="BDW270" s="341"/>
      <c r="BDX270" s="314"/>
      <c r="BDY270" s="342"/>
      <c r="BDZ270" s="312"/>
      <c r="BEA270" s="341"/>
      <c r="BEB270" s="314"/>
      <c r="BEC270" s="342"/>
      <c r="BED270" s="312"/>
      <c r="BEE270" s="341"/>
      <c r="BEF270" s="314"/>
      <c r="BEG270" s="342"/>
      <c r="BEH270" s="312"/>
      <c r="BEI270" s="341"/>
      <c r="BEJ270" s="314"/>
      <c r="BEK270" s="342"/>
      <c r="BEL270" s="312"/>
      <c r="BEM270" s="341"/>
      <c r="BEN270" s="314"/>
      <c r="BEO270" s="342"/>
      <c r="BEP270" s="312"/>
      <c r="BEQ270" s="341"/>
      <c r="BER270" s="314"/>
      <c r="BES270" s="342"/>
      <c r="BET270" s="312"/>
      <c r="BEU270" s="341"/>
      <c r="BEV270" s="314"/>
      <c r="BEW270" s="342"/>
      <c r="BEX270" s="312"/>
      <c r="BEY270" s="341"/>
      <c r="BEZ270" s="314"/>
      <c r="BFA270" s="342"/>
      <c r="BFB270" s="312"/>
      <c r="BFC270" s="341"/>
      <c r="BFD270" s="314"/>
      <c r="BFE270" s="342"/>
      <c r="BFF270" s="312"/>
      <c r="BFG270" s="341"/>
      <c r="BFH270" s="314"/>
      <c r="BFI270" s="342"/>
      <c r="BFJ270" s="312"/>
      <c r="BFK270" s="341"/>
      <c r="BFL270" s="314"/>
      <c r="BFM270" s="342"/>
      <c r="BFN270" s="312"/>
      <c r="BFO270" s="341"/>
      <c r="BFP270" s="314"/>
      <c r="BFQ270" s="342"/>
      <c r="BFR270" s="312"/>
      <c r="BFS270" s="341"/>
      <c r="BFT270" s="314"/>
      <c r="BFU270" s="342"/>
      <c r="BFV270" s="312"/>
      <c r="BFW270" s="341"/>
      <c r="BFX270" s="314"/>
      <c r="BFY270" s="342"/>
      <c r="BFZ270" s="312"/>
      <c r="BGA270" s="341"/>
      <c r="BGB270" s="314"/>
      <c r="BGC270" s="342"/>
      <c r="BGD270" s="312"/>
      <c r="BGE270" s="341"/>
      <c r="BGF270" s="314"/>
      <c r="BGG270" s="342"/>
      <c r="BGH270" s="312"/>
      <c r="BGI270" s="341"/>
      <c r="BGJ270" s="314"/>
      <c r="BGK270" s="342"/>
      <c r="BGL270" s="312"/>
      <c r="BGM270" s="341"/>
      <c r="BGN270" s="314"/>
      <c r="BGO270" s="342"/>
      <c r="BGP270" s="312"/>
      <c r="BGQ270" s="341"/>
      <c r="BGR270" s="314"/>
      <c r="BGS270" s="342"/>
      <c r="BGT270" s="312"/>
      <c r="BGU270" s="341"/>
      <c r="BGV270" s="314"/>
      <c r="BGW270" s="342"/>
      <c r="BGX270" s="312"/>
      <c r="BGY270" s="341"/>
      <c r="BGZ270" s="314"/>
      <c r="BHA270" s="342"/>
      <c r="BHB270" s="312"/>
      <c r="BHC270" s="341"/>
      <c r="BHD270" s="314"/>
      <c r="BHE270" s="342"/>
      <c r="BHF270" s="312"/>
      <c r="BHG270" s="341"/>
      <c r="BHH270" s="314"/>
      <c r="BHI270" s="342"/>
      <c r="BHJ270" s="312"/>
      <c r="BHK270" s="341"/>
      <c r="BHL270" s="314"/>
      <c r="BHM270" s="342"/>
      <c r="BHN270" s="312"/>
      <c r="BHO270" s="341"/>
      <c r="BHP270" s="314"/>
      <c r="BHQ270" s="342"/>
      <c r="BHR270" s="312"/>
      <c r="BHS270" s="341"/>
      <c r="BHT270" s="314"/>
      <c r="BHU270" s="342"/>
      <c r="BHV270" s="312"/>
      <c r="BHW270" s="341"/>
      <c r="BHX270" s="314"/>
      <c r="BHY270" s="342"/>
      <c r="BHZ270" s="312"/>
      <c r="BIA270" s="341"/>
      <c r="BIB270" s="314"/>
      <c r="BIC270" s="342"/>
      <c r="BID270" s="312"/>
      <c r="BIE270" s="341"/>
      <c r="BIF270" s="314"/>
      <c r="BIG270" s="342"/>
      <c r="BIH270" s="312"/>
      <c r="BII270" s="341"/>
      <c r="BIJ270" s="314"/>
      <c r="BIK270" s="342"/>
      <c r="BIL270" s="312"/>
      <c r="BIM270" s="341"/>
      <c r="BIN270" s="314"/>
      <c r="BIO270" s="342"/>
      <c r="BIP270" s="312"/>
      <c r="BIQ270" s="341"/>
      <c r="BIR270" s="314"/>
      <c r="BIS270" s="342"/>
      <c r="BIT270" s="312"/>
      <c r="BIU270" s="341"/>
      <c r="BIV270" s="314"/>
      <c r="BIW270" s="342"/>
      <c r="BIX270" s="312"/>
      <c r="BIY270" s="341"/>
      <c r="BIZ270" s="314"/>
      <c r="BJA270" s="342"/>
      <c r="BJB270" s="312"/>
      <c r="BJC270" s="341"/>
      <c r="BJD270" s="314"/>
      <c r="BJE270" s="342"/>
      <c r="BJF270" s="312"/>
      <c r="BJG270" s="341"/>
      <c r="BJH270" s="314"/>
      <c r="BJI270" s="342"/>
      <c r="BJJ270" s="312"/>
      <c r="BJK270" s="341"/>
      <c r="BJL270" s="314"/>
      <c r="BJM270" s="342"/>
      <c r="BJN270" s="312"/>
      <c r="BJO270" s="341"/>
      <c r="BJP270" s="314"/>
      <c r="BJQ270" s="342"/>
      <c r="BJR270" s="312"/>
      <c r="BJS270" s="341"/>
      <c r="BJT270" s="314"/>
      <c r="BJU270" s="342"/>
      <c r="BJV270" s="312"/>
      <c r="BJW270" s="341"/>
      <c r="BJX270" s="314"/>
      <c r="BJY270" s="342"/>
      <c r="BJZ270" s="312"/>
      <c r="BKA270" s="341"/>
      <c r="BKB270" s="314"/>
      <c r="BKC270" s="342"/>
      <c r="BKD270" s="312"/>
      <c r="BKE270" s="341"/>
      <c r="BKF270" s="314"/>
      <c r="BKG270" s="342"/>
      <c r="BKH270" s="312"/>
      <c r="BKI270" s="341"/>
      <c r="BKJ270" s="314"/>
      <c r="BKK270" s="342"/>
      <c r="BKL270" s="312"/>
      <c r="BKM270" s="341"/>
      <c r="BKN270" s="314"/>
      <c r="BKO270" s="342"/>
      <c r="BKP270" s="312"/>
      <c r="BKQ270" s="341"/>
      <c r="BKR270" s="314"/>
      <c r="BKS270" s="342"/>
      <c r="BKT270" s="312"/>
      <c r="BKU270" s="341"/>
      <c r="BKV270" s="314"/>
      <c r="BKW270" s="342"/>
      <c r="BKX270" s="312"/>
      <c r="BKY270" s="341"/>
      <c r="BKZ270" s="314"/>
      <c r="BLA270" s="342"/>
      <c r="BLB270" s="312"/>
      <c r="BLC270" s="341"/>
      <c r="BLD270" s="314"/>
      <c r="BLE270" s="342"/>
      <c r="BLF270" s="312"/>
      <c r="BLG270" s="341"/>
      <c r="BLH270" s="314"/>
      <c r="BLI270" s="342"/>
      <c r="BLJ270" s="312"/>
      <c r="BLK270" s="341"/>
      <c r="BLL270" s="314"/>
      <c r="BLM270" s="342"/>
      <c r="BLN270" s="312"/>
      <c r="BLO270" s="341"/>
      <c r="BLP270" s="314"/>
      <c r="BLQ270" s="342"/>
      <c r="BLR270" s="312"/>
      <c r="BLS270" s="341"/>
      <c r="BLT270" s="314"/>
      <c r="BLU270" s="342"/>
      <c r="BLV270" s="312"/>
      <c r="BLW270" s="341"/>
      <c r="BLX270" s="314"/>
      <c r="BLY270" s="342"/>
      <c r="BLZ270" s="312"/>
      <c r="BMA270" s="341"/>
      <c r="BMB270" s="314"/>
      <c r="BMC270" s="342"/>
      <c r="BMD270" s="312"/>
      <c r="BME270" s="341"/>
      <c r="BMF270" s="314"/>
      <c r="BMG270" s="342"/>
      <c r="BMH270" s="312"/>
      <c r="BMI270" s="341"/>
      <c r="BMJ270" s="314"/>
      <c r="BMK270" s="342"/>
      <c r="BML270" s="312"/>
      <c r="BMM270" s="341"/>
      <c r="BMN270" s="314"/>
      <c r="BMO270" s="342"/>
      <c r="BMP270" s="312"/>
      <c r="BMQ270" s="341"/>
      <c r="BMR270" s="314"/>
      <c r="BMS270" s="342"/>
      <c r="BMT270" s="312"/>
      <c r="BMU270" s="341"/>
      <c r="BMV270" s="314"/>
      <c r="BMW270" s="342"/>
      <c r="BMX270" s="312"/>
      <c r="BMY270" s="341"/>
      <c r="BMZ270" s="314"/>
      <c r="BNA270" s="342"/>
      <c r="BNB270" s="312"/>
      <c r="BNC270" s="341"/>
      <c r="BND270" s="314"/>
      <c r="BNE270" s="342"/>
      <c r="BNF270" s="312"/>
      <c r="BNG270" s="341"/>
      <c r="BNH270" s="314"/>
      <c r="BNI270" s="342"/>
      <c r="BNJ270" s="312"/>
      <c r="BNK270" s="341"/>
      <c r="BNL270" s="314"/>
      <c r="BNM270" s="342"/>
      <c r="BNN270" s="312"/>
      <c r="BNO270" s="341"/>
      <c r="BNP270" s="314"/>
      <c r="BNQ270" s="342"/>
      <c r="BNR270" s="312"/>
      <c r="BNS270" s="341"/>
      <c r="BNT270" s="314"/>
      <c r="BNU270" s="342"/>
      <c r="BNV270" s="312"/>
      <c r="BNW270" s="341"/>
      <c r="BNX270" s="314"/>
      <c r="BNY270" s="342"/>
      <c r="BNZ270" s="312"/>
      <c r="BOA270" s="341"/>
      <c r="BOB270" s="314"/>
      <c r="BOC270" s="342"/>
      <c r="BOD270" s="312"/>
      <c r="BOE270" s="341"/>
      <c r="BOF270" s="314"/>
      <c r="BOG270" s="342"/>
      <c r="BOH270" s="312"/>
      <c r="BOI270" s="341"/>
      <c r="BOJ270" s="314"/>
      <c r="BOK270" s="342"/>
      <c r="BOL270" s="312"/>
      <c r="BOM270" s="341"/>
      <c r="BON270" s="314"/>
      <c r="BOO270" s="342"/>
      <c r="BOP270" s="312"/>
      <c r="BOQ270" s="341"/>
      <c r="BOR270" s="314"/>
      <c r="BOS270" s="342"/>
      <c r="BOT270" s="312"/>
      <c r="BOU270" s="341"/>
      <c r="BOV270" s="314"/>
      <c r="BOW270" s="342"/>
      <c r="BOX270" s="312"/>
      <c r="BOY270" s="341"/>
      <c r="BOZ270" s="314"/>
      <c r="BPA270" s="342"/>
      <c r="BPB270" s="312"/>
      <c r="BPC270" s="341"/>
      <c r="BPD270" s="314"/>
      <c r="BPE270" s="342"/>
      <c r="BPF270" s="312"/>
      <c r="BPG270" s="341"/>
      <c r="BPH270" s="314"/>
      <c r="BPI270" s="342"/>
      <c r="BPJ270" s="312"/>
      <c r="BPK270" s="341"/>
      <c r="BPL270" s="314"/>
      <c r="BPM270" s="342"/>
      <c r="BPN270" s="312"/>
      <c r="BPO270" s="341"/>
      <c r="BPP270" s="314"/>
      <c r="BPQ270" s="342"/>
      <c r="BPR270" s="312"/>
      <c r="BPS270" s="341"/>
      <c r="BPT270" s="314"/>
      <c r="BPU270" s="342"/>
      <c r="BPV270" s="312"/>
      <c r="BPW270" s="341"/>
      <c r="BPX270" s="314"/>
      <c r="BPY270" s="342"/>
      <c r="BPZ270" s="312"/>
      <c r="BQA270" s="341"/>
      <c r="BQB270" s="314"/>
      <c r="BQC270" s="342"/>
      <c r="BQD270" s="312"/>
      <c r="BQE270" s="341"/>
      <c r="BQF270" s="314"/>
      <c r="BQG270" s="342"/>
      <c r="BQH270" s="312"/>
      <c r="BQI270" s="341"/>
      <c r="BQJ270" s="314"/>
      <c r="BQK270" s="342"/>
      <c r="BQL270" s="312"/>
      <c r="BQM270" s="341"/>
      <c r="BQN270" s="314"/>
      <c r="BQO270" s="342"/>
      <c r="BQP270" s="312"/>
      <c r="BQQ270" s="341"/>
      <c r="BQR270" s="314"/>
      <c r="BQS270" s="342"/>
      <c r="BQT270" s="312"/>
      <c r="BQU270" s="341"/>
      <c r="BQV270" s="314"/>
      <c r="BQW270" s="342"/>
      <c r="BQX270" s="312"/>
      <c r="BQY270" s="341"/>
      <c r="BQZ270" s="314"/>
      <c r="BRA270" s="342"/>
      <c r="BRB270" s="312"/>
      <c r="BRC270" s="341"/>
      <c r="BRD270" s="314"/>
      <c r="BRE270" s="342"/>
      <c r="BRF270" s="312"/>
      <c r="BRG270" s="341"/>
      <c r="BRH270" s="314"/>
      <c r="BRI270" s="342"/>
      <c r="BRJ270" s="312"/>
      <c r="BRK270" s="341"/>
      <c r="BRL270" s="314"/>
      <c r="BRM270" s="342"/>
      <c r="BRN270" s="312"/>
      <c r="BRO270" s="341"/>
      <c r="BRP270" s="314"/>
      <c r="BRQ270" s="342"/>
      <c r="BRR270" s="312"/>
      <c r="BRS270" s="341"/>
      <c r="BRT270" s="314"/>
      <c r="BRU270" s="342"/>
      <c r="BRV270" s="312"/>
      <c r="BRW270" s="341"/>
      <c r="BRX270" s="314"/>
      <c r="BRY270" s="342"/>
      <c r="BRZ270" s="312"/>
      <c r="BSA270" s="341"/>
      <c r="BSB270" s="314"/>
      <c r="BSC270" s="342"/>
      <c r="BSD270" s="312"/>
      <c r="BSE270" s="341"/>
      <c r="BSF270" s="314"/>
      <c r="BSG270" s="342"/>
      <c r="BSH270" s="312"/>
      <c r="BSI270" s="341"/>
      <c r="BSJ270" s="314"/>
      <c r="BSK270" s="342"/>
      <c r="BSL270" s="312"/>
      <c r="BSM270" s="341"/>
      <c r="BSN270" s="314"/>
      <c r="BSO270" s="342"/>
      <c r="BSP270" s="312"/>
      <c r="BSQ270" s="341"/>
      <c r="BSR270" s="314"/>
      <c r="BSS270" s="342"/>
      <c r="BST270" s="312"/>
      <c r="BSU270" s="341"/>
      <c r="BSV270" s="314"/>
      <c r="BSW270" s="342"/>
      <c r="BSX270" s="312"/>
      <c r="BSY270" s="341"/>
      <c r="BSZ270" s="314"/>
      <c r="BTA270" s="342"/>
      <c r="BTB270" s="312"/>
      <c r="BTC270" s="341"/>
      <c r="BTD270" s="314"/>
      <c r="BTE270" s="342"/>
      <c r="BTF270" s="312"/>
      <c r="BTG270" s="341"/>
      <c r="BTH270" s="314"/>
      <c r="BTI270" s="342"/>
      <c r="BTJ270" s="312"/>
      <c r="BTK270" s="341"/>
      <c r="BTL270" s="314"/>
      <c r="BTM270" s="342"/>
      <c r="BTN270" s="312"/>
      <c r="BTO270" s="341"/>
      <c r="BTP270" s="314"/>
      <c r="BTQ270" s="342"/>
      <c r="BTR270" s="312"/>
      <c r="BTS270" s="341"/>
      <c r="BTT270" s="314"/>
      <c r="BTU270" s="342"/>
      <c r="BTV270" s="312"/>
      <c r="BTW270" s="341"/>
      <c r="BTX270" s="314"/>
      <c r="BTY270" s="342"/>
      <c r="BTZ270" s="312"/>
      <c r="BUA270" s="341"/>
      <c r="BUB270" s="314"/>
      <c r="BUC270" s="342"/>
      <c r="BUD270" s="312"/>
      <c r="BUE270" s="341"/>
      <c r="BUF270" s="314"/>
      <c r="BUG270" s="342"/>
      <c r="BUH270" s="312"/>
      <c r="BUI270" s="341"/>
      <c r="BUJ270" s="314"/>
      <c r="BUK270" s="342"/>
      <c r="BUL270" s="312"/>
      <c r="BUM270" s="341"/>
      <c r="BUN270" s="314"/>
      <c r="BUO270" s="342"/>
      <c r="BUP270" s="312"/>
      <c r="BUQ270" s="341"/>
      <c r="BUR270" s="314"/>
      <c r="BUS270" s="342"/>
      <c r="BUT270" s="312"/>
      <c r="BUU270" s="341"/>
      <c r="BUV270" s="314"/>
      <c r="BUW270" s="342"/>
      <c r="BUX270" s="312"/>
      <c r="BUY270" s="341"/>
      <c r="BUZ270" s="314"/>
      <c r="BVA270" s="342"/>
      <c r="BVB270" s="312"/>
      <c r="BVC270" s="341"/>
      <c r="BVD270" s="314"/>
      <c r="BVE270" s="342"/>
      <c r="BVF270" s="312"/>
      <c r="BVG270" s="341"/>
      <c r="BVH270" s="314"/>
      <c r="BVI270" s="342"/>
      <c r="BVJ270" s="312"/>
      <c r="BVK270" s="341"/>
      <c r="BVL270" s="314"/>
      <c r="BVM270" s="342"/>
      <c r="BVN270" s="312"/>
      <c r="BVO270" s="341"/>
      <c r="BVP270" s="314"/>
      <c r="BVQ270" s="342"/>
      <c r="BVR270" s="312"/>
      <c r="BVS270" s="341"/>
      <c r="BVT270" s="314"/>
      <c r="BVU270" s="342"/>
      <c r="BVV270" s="312"/>
      <c r="BVW270" s="341"/>
      <c r="BVX270" s="314"/>
      <c r="BVY270" s="342"/>
      <c r="BVZ270" s="312"/>
      <c r="BWA270" s="341"/>
      <c r="BWB270" s="314"/>
      <c r="BWC270" s="342"/>
      <c r="BWD270" s="312"/>
      <c r="BWE270" s="341"/>
      <c r="BWF270" s="314"/>
      <c r="BWG270" s="342"/>
      <c r="BWH270" s="312"/>
      <c r="BWI270" s="341"/>
      <c r="BWJ270" s="314"/>
      <c r="BWK270" s="342"/>
      <c r="BWL270" s="312"/>
      <c r="BWM270" s="341"/>
      <c r="BWN270" s="314"/>
      <c r="BWO270" s="342"/>
      <c r="BWP270" s="312"/>
      <c r="BWQ270" s="341"/>
      <c r="BWR270" s="314"/>
      <c r="BWS270" s="342"/>
      <c r="BWT270" s="312"/>
      <c r="BWU270" s="341"/>
      <c r="BWV270" s="314"/>
      <c r="BWW270" s="342"/>
      <c r="BWX270" s="312"/>
      <c r="BWY270" s="341"/>
      <c r="BWZ270" s="314"/>
      <c r="BXA270" s="342"/>
      <c r="BXB270" s="312"/>
      <c r="BXC270" s="341"/>
      <c r="BXD270" s="314"/>
      <c r="BXE270" s="342"/>
      <c r="BXF270" s="312"/>
      <c r="BXG270" s="341"/>
      <c r="BXH270" s="314"/>
      <c r="BXI270" s="342"/>
      <c r="BXJ270" s="312"/>
      <c r="BXK270" s="341"/>
      <c r="BXL270" s="314"/>
      <c r="BXM270" s="342"/>
      <c r="BXN270" s="312"/>
      <c r="BXO270" s="341"/>
      <c r="BXP270" s="314"/>
      <c r="BXQ270" s="342"/>
      <c r="BXR270" s="312"/>
      <c r="BXS270" s="341"/>
      <c r="BXT270" s="314"/>
      <c r="BXU270" s="342"/>
      <c r="BXV270" s="312"/>
      <c r="BXW270" s="341"/>
      <c r="BXX270" s="314"/>
      <c r="BXY270" s="342"/>
      <c r="BXZ270" s="312"/>
      <c r="BYA270" s="341"/>
      <c r="BYB270" s="314"/>
      <c r="BYC270" s="342"/>
      <c r="BYD270" s="312"/>
      <c r="BYE270" s="341"/>
      <c r="BYF270" s="314"/>
      <c r="BYG270" s="342"/>
      <c r="BYH270" s="312"/>
      <c r="BYI270" s="341"/>
      <c r="BYJ270" s="314"/>
      <c r="BYK270" s="342"/>
      <c r="BYL270" s="312"/>
      <c r="BYM270" s="341"/>
      <c r="BYN270" s="314"/>
      <c r="BYO270" s="342"/>
      <c r="BYP270" s="312"/>
      <c r="BYQ270" s="341"/>
      <c r="BYR270" s="314"/>
      <c r="BYS270" s="342"/>
      <c r="BYT270" s="312"/>
      <c r="BYU270" s="341"/>
      <c r="BYV270" s="314"/>
      <c r="BYW270" s="342"/>
      <c r="BYX270" s="312"/>
      <c r="BYY270" s="341"/>
      <c r="BYZ270" s="314"/>
      <c r="BZA270" s="342"/>
      <c r="BZB270" s="312"/>
      <c r="BZC270" s="341"/>
      <c r="BZD270" s="314"/>
      <c r="BZE270" s="342"/>
      <c r="BZF270" s="312"/>
      <c r="BZG270" s="341"/>
      <c r="BZH270" s="314"/>
      <c r="BZI270" s="342"/>
      <c r="BZJ270" s="312"/>
      <c r="BZK270" s="341"/>
      <c r="BZL270" s="314"/>
      <c r="BZM270" s="342"/>
      <c r="BZN270" s="312"/>
      <c r="BZO270" s="341"/>
      <c r="BZP270" s="314"/>
      <c r="BZQ270" s="342"/>
      <c r="BZR270" s="312"/>
      <c r="BZS270" s="341"/>
      <c r="BZT270" s="314"/>
      <c r="BZU270" s="342"/>
      <c r="BZV270" s="312"/>
      <c r="BZW270" s="341"/>
      <c r="BZX270" s="314"/>
      <c r="BZY270" s="342"/>
      <c r="BZZ270" s="312"/>
      <c r="CAA270" s="341"/>
      <c r="CAB270" s="314"/>
      <c r="CAC270" s="342"/>
      <c r="CAD270" s="312"/>
      <c r="CAE270" s="341"/>
      <c r="CAF270" s="314"/>
      <c r="CAG270" s="342"/>
      <c r="CAH270" s="312"/>
      <c r="CAI270" s="341"/>
      <c r="CAJ270" s="314"/>
      <c r="CAK270" s="342"/>
      <c r="CAL270" s="312"/>
      <c r="CAM270" s="341"/>
      <c r="CAN270" s="314"/>
      <c r="CAO270" s="342"/>
      <c r="CAP270" s="312"/>
      <c r="CAQ270" s="341"/>
      <c r="CAR270" s="314"/>
      <c r="CAS270" s="342"/>
      <c r="CAT270" s="312"/>
      <c r="CAU270" s="341"/>
      <c r="CAV270" s="314"/>
      <c r="CAW270" s="342"/>
      <c r="CAX270" s="312"/>
      <c r="CAY270" s="341"/>
      <c r="CAZ270" s="314"/>
      <c r="CBA270" s="342"/>
      <c r="CBB270" s="312"/>
      <c r="CBC270" s="341"/>
      <c r="CBD270" s="314"/>
      <c r="CBE270" s="342"/>
      <c r="CBF270" s="312"/>
      <c r="CBG270" s="341"/>
      <c r="CBH270" s="314"/>
      <c r="CBI270" s="342"/>
      <c r="CBJ270" s="312"/>
      <c r="CBK270" s="341"/>
      <c r="CBL270" s="314"/>
      <c r="CBM270" s="342"/>
      <c r="CBN270" s="312"/>
      <c r="CBO270" s="341"/>
      <c r="CBP270" s="314"/>
      <c r="CBQ270" s="342"/>
      <c r="CBR270" s="312"/>
      <c r="CBS270" s="341"/>
      <c r="CBT270" s="314"/>
      <c r="CBU270" s="342"/>
      <c r="CBV270" s="312"/>
      <c r="CBW270" s="341"/>
      <c r="CBX270" s="314"/>
      <c r="CBY270" s="342"/>
      <c r="CBZ270" s="312"/>
      <c r="CCA270" s="341"/>
      <c r="CCB270" s="314"/>
      <c r="CCC270" s="342"/>
      <c r="CCD270" s="312"/>
      <c r="CCE270" s="341"/>
      <c r="CCF270" s="314"/>
      <c r="CCG270" s="342"/>
      <c r="CCH270" s="312"/>
      <c r="CCI270" s="341"/>
      <c r="CCJ270" s="314"/>
      <c r="CCK270" s="342"/>
      <c r="CCL270" s="312"/>
      <c r="CCM270" s="341"/>
      <c r="CCN270" s="314"/>
      <c r="CCO270" s="342"/>
      <c r="CCP270" s="312"/>
      <c r="CCQ270" s="341"/>
      <c r="CCR270" s="314"/>
      <c r="CCS270" s="342"/>
      <c r="CCT270" s="312"/>
      <c r="CCU270" s="341"/>
      <c r="CCV270" s="314"/>
      <c r="CCW270" s="342"/>
      <c r="CCX270" s="312"/>
      <c r="CCY270" s="341"/>
      <c r="CCZ270" s="314"/>
      <c r="CDA270" s="342"/>
      <c r="CDB270" s="312"/>
      <c r="CDC270" s="341"/>
      <c r="CDD270" s="314"/>
      <c r="CDE270" s="342"/>
      <c r="CDF270" s="312"/>
      <c r="CDG270" s="341"/>
      <c r="CDH270" s="314"/>
      <c r="CDI270" s="342"/>
      <c r="CDJ270" s="312"/>
      <c r="CDK270" s="341"/>
      <c r="CDL270" s="314"/>
      <c r="CDM270" s="342"/>
      <c r="CDN270" s="312"/>
      <c r="CDO270" s="341"/>
      <c r="CDP270" s="314"/>
      <c r="CDQ270" s="342"/>
      <c r="CDR270" s="312"/>
      <c r="CDS270" s="341"/>
      <c r="CDT270" s="314"/>
      <c r="CDU270" s="342"/>
      <c r="CDV270" s="312"/>
      <c r="CDW270" s="341"/>
      <c r="CDX270" s="314"/>
      <c r="CDY270" s="342"/>
      <c r="CDZ270" s="312"/>
      <c r="CEA270" s="341"/>
      <c r="CEB270" s="314"/>
      <c r="CEC270" s="342"/>
      <c r="CED270" s="312"/>
      <c r="CEE270" s="341"/>
      <c r="CEF270" s="314"/>
      <c r="CEG270" s="342"/>
      <c r="CEH270" s="312"/>
      <c r="CEI270" s="341"/>
      <c r="CEJ270" s="314"/>
      <c r="CEK270" s="342"/>
      <c r="CEL270" s="312"/>
      <c r="CEM270" s="341"/>
      <c r="CEN270" s="314"/>
      <c r="CEO270" s="342"/>
      <c r="CEP270" s="312"/>
      <c r="CEQ270" s="341"/>
      <c r="CER270" s="314"/>
      <c r="CES270" s="342"/>
      <c r="CET270" s="312"/>
      <c r="CEU270" s="341"/>
      <c r="CEV270" s="314"/>
      <c r="CEW270" s="342"/>
      <c r="CEX270" s="312"/>
      <c r="CEY270" s="341"/>
      <c r="CEZ270" s="314"/>
      <c r="CFA270" s="342"/>
      <c r="CFB270" s="312"/>
      <c r="CFC270" s="341"/>
      <c r="CFD270" s="314"/>
      <c r="CFE270" s="342"/>
      <c r="CFF270" s="312"/>
      <c r="CFG270" s="341"/>
      <c r="CFH270" s="314"/>
      <c r="CFI270" s="342"/>
      <c r="CFJ270" s="312"/>
      <c r="CFK270" s="341"/>
      <c r="CFL270" s="314"/>
      <c r="CFM270" s="342"/>
      <c r="CFN270" s="312"/>
      <c r="CFO270" s="341"/>
      <c r="CFP270" s="314"/>
      <c r="CFQ270" s="342"/>
      <c r="CFR270" s="312"/>
      <c r="CFS270" s="341"/>
      <c r="CFT270" s="314"/>
      <c r="CFU270" s="342"/>
      <c r="CFV270" s="312"/>
      <c r="CFW270" s="341"/>
      <c r="CFX270" s="314"/>
      <c r="CFY270" s="342"/>
      <c r="CFZ270" s="312"/>
      <c r="CGA270" s="341"/>
      <c r="CGB270" s="314"/>
      <c r="CGC270" s="342"/>
      <c r="CGD270" s="312"/>
      <c r="CGE270" s="341"/>
      <c r="CGF270" s="314"/>
      <c r="CGG270" s="342"/>
      <c r="CGH270" s="312"/>
      <c r="CGI270" s="341"/>
      <c r="CGJ270" s="314"/>
      <c r="CGK270" s="342"/>
      <c r="CGL270" s="312"/>
      <c r="CGM270" s="341"/>
      <c r="CGN270" s="314"/>
      <c r="CGO270" s="342"/>
      <c r="CGP270" s="312"/>
      <c r="CGQ270" s="341"/>
      <c r="CGR270" s="314"/>
      <c r="CGS270" s="342"/>
      <c r="CGT270" s="312"/>
      <c r="CGU270" s="341"/>
      <c r="CGV270" s="314"/>
      <c r="CGW270" s="342"/>
      <c r="CGX270" s="312"/>
      <c r="CGY270" s="341"/>
      <c r="CGZ270" s="314"/>
      <c r="CHA270" s="342"/>
      <c r="CHB270" s="312"/>
      <c r="CHC270" s="341"/>
      <c r="CHD270" s="314"/>
      <c r="CHE270" s="342"/>
      <c r="CHF270" s="312"/>
      <c r="CHG270" s="341"/>
      <c r="CHH270" s="314"/>
      <c r="CHI270" s="342"/>
      <c r="CHJ270" s="312"/>
      <c r="CHK270" s="341"/>
      <c r="CHL270" s="314"/>
      <c r="CHM270" s="342"/>
      <c r="CHN270" s="312"/>
      <c r="CHO270" s="341"/>
      <c r="CHP270" s="314"/>
      <c r="CHQ270" s="342"/>
      <c r="CHR270" s="312"/>
      <c r="CHS270" s="341"/>
      <c r="CHT270" s="314"/>
      <c r="CHU270" s="342"/>
      <c r="CHV270" s="312"/>
      <c r="CHW270" s="341"/>
      <c r="CHX270" s="314"/>
      <c r="CHY270" s="342"/>
      <c r="CHZ270" s="312"/>
      <c r="CIA270" s="341"/>
      <c r="CIB270" s="314"/>
      <c r="CIC270" s="342"/>
      <c r="CID270" s="312"/>
      <c r="CIE270" s="341"/>
      <c r="CIF270" s="314"/>
      <c r="CIG270" s="342"/>
      <c r="CIH270" s="312"/>
      <c r="CII270" s="341"/>
      <c r="CIJ270" s="314"/>
      <c r="CIK270" s="342"/>
      <c r="CIL270" s="312"/>
      <c r="CIM270" s="341"/>
      <c r="CIN270" s="314"/>
      <c r="CIO270" s="342"/>
      <c r="CIP270" s="312"/>
      <c r="CIQ270" s="341"/>
      <c r="CIR270" s="314"/>
      <c r="CIS270" s="342"/>
      <c r="CIT270" s="312"/>
      <c r="CIU270" s="341"/>
      <c r="CIV270" s="314"/>
      <c r="CIW270" s="342"/>
      <c r="CIX270" s="312"/>
      <c r="CIY270" s="341"/>
      <c r="CIZ270" s="314"/>
      <c r="CJA270" s="342"/>
      <c r="CJB270" s="312"/>
      <c r="CJC270" s="341"/>
      <c r="CJD270" s="314"/>
      <c r="CJE270" s="342"/>
      <c r="CJF270" s="312"/>
      <c r="CJG270" s="341"/>
      <c r="CJH270" s="314"/>
      <c r="CJI270" s="342"/>
      <c r="CJJ270" s="312"/>
      <c r="CJK270" s="341"/>
      <c r="CJL270" s="314"/>
      <c r="CJM270" s="342"/>
      <c r="CJN270" s="312"/>
      <c r="CJO270" s="341"/>
      <c r="CJP270" s="314"/>
      <c r="CJQ270" s="342"/>
      <c r="CJR270" s="312"/>
      <c r="CJS270" s="341"/>
      <c r="CJT270" s="314"/>
      <c r="CJU270" s="342"/>
      <c r="CJV270" s="312"/>
      <c r="CJW270" s="341"/>
      <c r="CJX270" s="314"/>
      <c r="CJY270" s="342"/>
      <c r="CJZ270" s="312"/>
      <c r="CKA270" s="341"/>
      <c r="CKB270" s="314"/>
      <c r="CKC270" s="342"/>
      <c r="CKD270" s="312"/>
      <c r="CKE270" s="341"/>
      <c r="CKF270" s="314"/>
      <c r="CKG270" s="342"/>
      <c r="CKH270" s="312"/>
      <c r="CKI270" s="341"/>
      <c r="CKJ270" s="314"/>
      <c r="CKK270" s="342"/>
      <c r="CKL270" s="312"/>
      <c r="CKM270" s="341"/>
      <c r="CKN270" s="314"/>
      <c r="CKO270" s="342"/>
      <c r="CKP270" s="312"/>
      <c r="CKQ270" s="341"/>
      <c r="CKR270" s="314"/>
      <c r="CKS270" s="342"/>
      <c r="CKT270" s="312"/>
      <c r="CKU270" s="341"/>
      <c r="CKV270" s="314"/>
      <c r="CKW270" s="342"/>
      <c r="CKX270" s="312"/>
      <c r="CKY270" s="341"/>
      <c r="CKZ270" s="314"/>
      <c r="CLA270" s="342"/>
      <c r="CLB270" s="312"/>
      <c r="CLC270" s="341"/>
      <c r="CLD270" s="314"/>
      <c r="CLE270" s="342"/>
      <c r="CLF270" s="312"/>
      <c r="CLG270" s="341"/>
      <c r="CLH270" s="314"/>
      <c r="CLI270" s="342"/>
      <c r="CLJ270" s="312"/>
      <c r="CLK270" s="341"/>
      <c r="CLL270" s="314"/>
      <c r="CLM270" s="342"/>
      <c r="CLN270" s="312"/>
      <c r="CLO270" s="341"/>
      <c r="CLP270" s="314"/>
      <c r="CLQ270" s="342"/>
      <c r="CLR270" s="312"/>
      <c r="CLS270" s="341"/>
      <c r="CLT270" s="314"/>
      <c r="CLU270" s="342"/>
      <c r="CLV270" s="312"/>
      <c r="CLW270" s="341"/>
      <c r="CLX270" s="314"/>
      <c r="CLY270" s="342"/>
      <c r="CLZ270" s="312"/>
      <c r="CMA270" s="341"/>
      <c r="CMB270" s="314"/>
      <c r="CMC270" s="342"/>
      <c r="CMD270" s="312"/>
      <c r="CME270" s="341"/>
      <c r="CMF270" s="314"/>
      <c r="CMG270" s="342"/>
      <c r="CMH270" s="312"/>
      <c r="CMI270" s="341"/>
      <c r="CMJ270" s="314"/>
      <c r="CMK270" s="342"/>
      <c r="CML270" s="312"/>
      <c r="CMM270" s="341"/>
      <c r="CMN270" s="314"/>
      <c r="CMO270" s="342"/>
      <c r="CMP270" s="312"/>
      <c r="CMQ270" s="341"/>
      <c r="CMR270" s="314"/>
      <c r="CMS270" s="342"/>
      <c r="CMT270" s="312"/>
      <c r="CMU270" s="341"/>
      <c r="CMV270" s="314"/>
      <c r="CMW270" s="342"/>
      <c r="CMX270" s="312"/>
      <c r="CMY270" s="341"/>
      <c r="CMZ270" s="314"/>
      <c r="CNA270" s="342"/>
      <c r="CNB270" s="312"/>
      <c r="CNC270" s="341"/>
      <c r="CND270" s="314"/>
      <c r="CNE270" s="342"/>
      <c r="CNF270" s="312"/>
      <c r="CNG270" s="341"/>
      <c r="CNH270" s="314"/>
      <c r="CNI270" s="342"/>
      <c r="CNJ270" s="312"/>
      <c r="CNK270" s="341"/>
      <c r="CNL270" s="314"/>
      <c r="CNM270" s="342"/>
      <c r="CNN270" s="312"/>
      <c r="CNO270" s="341"/>
      <c r="CNP270" s="314"/>
      <c r="CNQ270" s="342"/>
      <c r="CNR270" s="312"/>
      <c r="CNS270" s="341"/>
      <c r="CNT270" s="314"/>
      <c r="CNU270" s="342"/>
      <c r="CNV270" s="312"/>
      <c r="CNW270" s="341"/>
      <c r="CNX270" s="314"/>
      <c r="CNY270" s="342"/>
      <c r="CNZ270" s="312"/>
      <c r="COA270" s="341"/>
      <c r="COB270" s="314"/>
      <c r="COC270" s="342"/>
      <c r="COD270" s="312"/>
      <c r="COE270" s="341"/>
      <c r="COF270" s="314"/>
      <c r="COG270" s="342"/>
      <c r="COH270" s="312"/>
      <c r="COI270" s="341"/>
      <c r="COJ270" s="314"/>
      <c r="COK270" s="342"/>
      <c r="COL270" s="312"/>
      <c r="COM270" s="341"/>
      <c r="CON270" s="314"/>
      <c r="COO270" s="342"/>
      <c r="COP270" s="312"/>
      <c r="COQ270" s="341"/>
      <c r="COR270" s="314"/>
      <c r="COS270" s="342"/>
      <c r="COT270" s="312"/>
      <c r="COU270" s="341"/>
      <c r="COV270" s="314"/>
      <c r="COW270" s="342"/>
      <c r="COX270" s="312"/>
      <c r="COY270" s="341"/>
      <c r="COZ270" s="314"/>
      <c r="CPA270" s="342"/>
      <c r="CPB270" s="312"/>
      <c r="CPC270" s="341"/>
      <c r="CPD270" s="314"/>
      <c r="CPE270" s="342"/>
      <c r="CPF270" s="312"/>
      <c r="CPG270" s="341"/>
      <c r="CPH270" s="314"/>
      <c r="CPI270" s="342"/>
      <c r="CPJ270" s="312"/>
      <c r="CPK270" s="341"/>
      <c r="CPL270" s="314"/>
      <c r="CPM270" s="342"/>
      <c r="CPN270" s="312"/>
      <c r="CPO270" s="341"/>
      <c r="CPP270" s="314"/>
      <c r="CPQ270" s="342"/>
      <c r="CPR270" s="312"/>
      <c r="CPS270" s="341"/>
      <c r="CPT270" s="314"/>
      <c r="CPU270" s="342"/>
      <c r="CPV270" s="312"/>
      <c r="CPW270" s="341"/>
      <c r="CPX270" s="314"/>
      <c r="CPY270" s="342"/>
      <c r="CPZ270" s="312"/>
      <c r="CQA270" s="341"/>
      <c r="CQB270" s="314"/>
      <c r="CQC270" s="342"/>
      <c r="CQD270" s="312"/>
      <c r="CQE270" s="341"/>
      <c r="CQF270" s="314"/>
      <c r="CQG270" s="342"/>
      <c r="CQH270" s="312"/>
      <c r="CQI270" s="341"/>
      <c r="CQJ270" s="314"/>
      <c r="CQK270" s="342"/>
      <c r="CQL270" s="312"/>
      <c r="CQM270" s="341"/>
      <c r="CQN270" s="314"/>
      <c r="CQO270" s="342"/>
      <c r="CQP270" s="312"/>
      <c r="CQQ270" s="341"/>
      <c r="CQR270" s="314"/>
      <c r="CQS270" s="342"/>
      <c r="CQT270" s="312"/>
      <c r="CQU270" s="341"/>
      <c r="CQV270" s="314"/>
      <c r="CQW270" s="342"/>
      <c r="CQX270" s="312"/>
      <c r="CQY270" s="341"/>
      <c r="CQZ270" s="314"/>
      <c r="CRA270" s="342"/>
      <c r="CRB270" s="312"/>
      <c r="CRC270" s="341"/>
      <c r="CRD270" s="314"/>
      <c r="CRE270" s="342"/>
      <c r="CRF270" s="312"/>
      <c r="CRG270" s="341"/>
      <c r="CRH270" s="314"/>
      <c r="CRI270" s="342"/>
      <c r="CRJ270" s="312"/>
      <c r="CRK270" s="341"/>
      <c r="CRL270" s="314"/>
      <c r="CRM270" s="342"/>
      <c r="CRN270" s="312"/>
      <c r="CRO270" s="341"/>
      <c r="CRP270" s="314"/>
      <c r="CRQ270" s="342"/>
      <c r="CRR270" s="312"/>
      <c r="CRS270" s="341"/>
      <c r="CRT270" s="314"/>
      <c r="CRU270" s="342"/>
      <c r="CRV270" s="312"/>
      <c r="CRW270" s="341"/>
      <c r="CRX270" s="314"/>
      <c r="CRY270" s="342"/>
      <c r="CRZ270" s="312"/>
      <c r="CSA270" s="341"/>
      <c r="CSB270" s="314"/>
      <c r="CSC270" s="342"/>
      <c r="CSD270" s="312"/>
      <c r="CSE270" s="341"/>
      <c r="CSF270" s="314"/>
      <c r="CSG270" s="342"/>
      <c r="CSH270" s="312"/>
      <c r="CSI270" s="341"/>
      <c r="CSJ270" s="314"/>
      <c r="CSK270" s="342"/>
      <c r="CSL270" s="312"/>
      <c r="CSM270" s="341"/>
      <c r="CSN270" s="314"/>
      <c r="CSO270" s="342"/>
      <c r="CSP270" s="312"/>
      <c r="CSQ270" s="341"/>
      <c r="CSR270" s="314"/>
      <c r="CSS270" s="342"/>
      <c r="CST270" s="312"/>
      <c r="CSU270" s="341"/>
      <c r="CSV270" s="314"/>
      <c r="CSW270" s="342"/>
      <c r="CSX270" s="312"/>
      <c r="CSY270" s="341"/>
      <c r="CSZ270" s="314"/>
      <c r="CTA270" s="342"/>
      <c r="CTB270" s="312"/>
      <c r="CTC270" s="341"/>
      <c r="CTD270" s="314"/>
      <c r="CTE270" s="342"/>
      <c r="CTF270" s="312"/>
      <c r="CTG270" s="341"/>
      <c r="CTH270" s="314"/>
      <c r="CTI270" s="342"/>
      <c r="CTJ270" s="312"/>
      <c r="CTK270" s="341"/>
      <c r="CTL270" s="314"/>
      <c r="CTM270" s="342"/>
      <c r="CTN270" s="312"/>
      <c r="CTO270" s="341"/>
      <c r="CTP270" s="314"/>
      <c r="CTQ270" s="342"/>
      <c r="CTR270" s="312"/>
      <c r="CTS270" s="341"/>
      <c r="CTT270" s="314"/>
      <c r="CTU270" s="342"/>
      <c r="CTV270" s="312"/>
      <c r="CTW270" s="341"/>
      <c r="CTX270" s="314"/>
      <c r="CTY270" s="342"/>
      <c r="CTZ270" s="312"/>
      <c r="CUA270" s="341"/>
      <c r="CUB270" s="314"/>
      <c r="CUC270" s="342"/>
      <c r="CUD270" s="312"/>
      <c r="CUE270" s="341"/>
      <c r="CUF270" s="314"/>
      <c r="CUG270" s="342"/>
      <c r="CUH270" s="312"/>
      <c r="CUI270" s="341"/>
      <c r="CUJ270" s="314"/>
      <c r="CUK270" s="342"/>
      <c r="CUL270" s="312"/>
      <c r="CUM270" s="341"/>
      <c r="CUN270" s="314"/>
      <c r="CUO270" s="342"/>
      <c r="CUP270" s="312"/>
      <c r="CUQ270" s="341"/>
      <c r="CUR270" s="314"/>
      <c r="CUS270" s="342"/>
      <c r="CUT270" s="312"/>
      <c r="CUU270" s="341"/>
      <c r="CUV270" s="314"/>
      <c r="CUW270" s="342"/>
      <c r="CUX270" s="312"/>
      <c r="CUY270" s="341"/>
      <c r="CUZ270" s="314"/>
      <c r="CVA270" s="342"/>
      <c r="CVB270" s="312"/>
      <c r="CVC270" s="341"/>
      <c r="CVD270" s="314"/>
      <c r="CVE270" s="342"/>
      <c r="CVF270" s="312"/>
      <c r="CVG270" s="341"/>
      <c r="CVH270" s="314"/>
      <c r="CVI270" s="342"/>
      <c r="CVJ270" s="312"/>
      <c r="CVK270" s="341"/>
      <c r="CVL270" s="314"/>
      <c r="CVM270" s="342"/>
      <c r="CVN270" s="312"/>
      <c r="CVO270" s="341"/>
      <c r="CVP270" s="314"/>
      <c r="CVQ270" s="342"/>
      <c r="CVR270" s="312"/>
      <c r="CVS270" s="341"/>
      <c r="CVT270" s="314"/>
      <c r="CVU270" s="342"/>
      <c r="CVV270" s="312"/>
      <c r="CVW270" s="341"/>
      <c r="CVX270" s="314"/>
      <c r="CVY270" s="342"/>
      <c r="CVZ270" s="312"/>
      <c r="CWA270" s="341"/>
      <c r="CWB270" s="314"/>
      <c r="CWC270" s="342"/>
      <c r="CWD270" s="312"/>
      <c r="CWE270" s="341"/>
      <c r="CWF270" s="314"/>
      <c r="CWG270" s="342"/>
      <c r="CWH270" s="312"/>
      <c r="CWI270" s="341"/>
      <c r="CWJ270" s="314"/>
      <c r="CWK270" s="342"/>
      <c r="CWL270" s="312"/>
      <c r="CWM270" s="341"/>
      <c r="CWN270" s="314"/>
      <c r="CWO270" s="342"/>
      <c r="CWP270" s="312"/>
      <c r="CWQ270" s="341"/>
      <c r="CWR270" s="314"/>
      <c r="CWS270" s="342"/>
      <c r="CWT270" s="312"/>
      <c r="CWU270" s="341"/>
      <c r="CWV270" s="314"/>
      <c r="CWW270" s="342"/>
      <c r="CWX270" s="312"/>
      <c r="CWY270" s="341"/>
      <c r="CWZ270" s="314"/>
      <c r="CXA270" s="342"/>
      <c r="CXB270" s="312"/>
      <c r="CXC270" s="341"/>
      <c r="CXD270" s="314"/>
      <c r="CXE270" s="342"/>
      <c r="CXF270" s="312"/>
      <c r="CXG270" s="341"/>
      <c r="CXH270" s="314"/>
      <c r="CXI270" s="342"/>
      <c r="CXJ270" s="312"/>
      <c r="CXK270" s="341"/>
      <c r="CXL270" s="314"/>
      <c r="CXM270" s="342"/>
      <c r="CXN270" s="312"/>
      <c r="CXO270" s="341"/>
      <c r="CXP270" s="314"/>
      <c r="CXQ270" s="342"/>
      <c r="CXR270" s="312"/>
      <c r="CXS270" s="341"/>
      <c r="CXT270" s="314"/>
      <c r="CXU270" s="342"/>
      <c r="CXV270" s="312"/>
      <c r="CXW270" s="341"/>
      <c r="CXX270" s="314"/>
      <c r="CXY270" s="342"/>
      <c r="CXZ270" s="312"/>
      <c r="CYA270" s="341"/>
      <c r="CYB270" s="314"/>
      <c r="CYC270" s="342"/>
      <c r="CYD270" s="312"/>
      <c r="CYE270" s="341"/>
      <c r="CYF270" s="314"/>
      <c r="CYG270" s="342"/>
      <c r="CYH270" s="312"/>
      <c r="CYI270" s="341"/>
      <c r="CYJ270" s="314"/>
      <c r="CYK270" s="342"/>
      <c r="CYL270" s="312"/>
      <c r="CYM270" s="341"/>
      <c r="CYN270" s="314"/>
      <c r="CYO270" s="342"/>
      <c r="CYP270" s="312"/>
      <c r="CYQ270" s="341"/>
      <c r="CYR270" s="314"/>
      <c r="CYS270" s="342"/>
      <c r="CYT270" s="312"/>
      <c r="CYU270" s="341"/>
      <c r="CYV270" s="314"/>
      <c r="CYW270" s="342"/>
      <c r="CYX270" s="312"/>
      <c r="CYY270" s="341"/>
      <c r="CYZ270" s="314"/>
      <c r="CZA270" s="342"/>
      <c r="CZB270" s="312"/>
      <c r="CZC270" s="341"/>
      <c r="CZD270" s="314"/>
      <c r="CZE270" s="342"/>
      <c r="CZF270" s="312"/>
      <c r="CZG270" s="341"/>
      <c r="CZH270" s="314"/>
      <c r="CZI270" s="342"/>
      <c r="CZJ270" s="312"/>
      <c r="CZK270" s="341"/>
      <c r="CZL270" s="314"/>
      <c r="CZM270" s="342"/>
      <c r="CZN270" s="312"/>
      <c r="CZO270" s="341"/>
      <c r="CZP270" s="314"/>
      <c r="CZQ270" s="342"/>
      <c r="CZR270" s="312"/>
      <c r="CZS270" s="341"/>
      <c r="CZT270" s="314"/>
      <c r="CZU270" s="342"/>
      <c r="CZV270" s="312"/>
      <c r="CZW270" s="341"/>
      <c r="CZX270" s="314"/>
      <c r="CZY270" s="342"/>
      <c r="CZZ270" s="312"/>
      <c r="DAA270" s="341"/>
      <c r="DAB270" s="314"/>
      <c r="DAC270" s="342"/>
      <c r="DAD270" s="312"/>
      <c r="DAE270" s="341"/>
      <c r="DAF270" s="314"/>
      <c r="DAG270" s="342"/>
      <c r="DAH270" s="312"/>
      <c r="DAI270" s="341"/>
      <c r="DAJ270" s="314"/>
      <c r="DAK270" s="342"/>
      <c r="DAL270" s="312"/>
      <c r="DAM270" s="341"/>
      <c r="DAN270" s="314"/>
      <c r="DAO270" s="342"/>
      <c r="DAP270" s="312"/>
      <c r="DAQ270" s="341"/>
      <c r="DAR270" s="314"/>
      <c r="DAS270" s="342"/>
      <c r="DAT270" s="312"/>
      <c r="DAU270" s="341"/>
      <c r="DAV270" s="314"/>
      <c r="DAW270" s="342"/>
      <c r="DAX270" s="312"/>
      <c r="DAY270" s="341"/>
      <c r="DAZ270" s="314"/>
      <c r="DBA270" s="342"/>
      <c r="DBB270" s="312"/>
      <c r="DBC270" s="341"/>
      <c r="DBD270" s="314"/>
      <c r="DBE270" s="342"/>
      <c r="DBF270" s="312"/>
      <c r="DBG270" s="341"/>
      <c r="DBH270" s="314"/>
      <c r="DBI270" s="342"/>
      <c r="DBJ270" s="312"/>
      <c r="DBK270" s="341"/>
      <c r="DBL270" s="314"/>
      <c r="DBM270" s="342"/>
      <c r="DBN270" s="312"/>
      <c r="DBO270" s="341"/>
      <c r="DBP270" s="314"/>
      <c r="DBQ270" s="342"/>
      <c r="DBR270" s="312"/>
      <c r="DBS270" s="341"/>
      <c r="DBT270" s="314"/>
      <c r="DBU270" s="342"/>
      <c r="DBV270" s="312"/>
      <c r="DBW270" s="341"/>
      <c r="DBX270" s="314"/>
      <c r="DBY270" s="342"/>
      <c r="DBZ270" s="312"/>
      <c r="DCA270" s="341"/>
      <c r="DCB270" s="314"/>
      <c r="DCC270" s="342"/>
      <c r="DCD270" s="312"/>
      <c r="DCE270" s="341"/>
      <c r="DCF270" s="314"/>
      <c r="DCG270" s="342"/>
      <c r="DCH270" s="312"/>
      <c r="DCI270" s="341"/>
      <c r="DCJ270" s="314"/>
      <c r="DCK270" s="342"/>
      <c r="DCL270" s="312"/>
      <c r="DCM270" s="341"/>
      <c r="DCN270" s="314"/>
      <c r="DCO270" s="342"/>
      <c r="DCP270" s="312"/>
      <c r="DCQ270" s="341"/>
      <c r="DCR270" s="314"/>
      <c r="DCS270" s="342"/>
      <c r="DCT270" s="312"/>
      <c r="DCU270" s="341"/>
      <c r="DCV270" s="314"/>
      <c r="DCW270" s="342"/>
      <c r="DCX270" s="312"/>
      <c r="DCY270" s="341"/>
      <c r="DCZ270" s="314"/>
      <c r="DDA270" s="342"/>
      <c r="DDB270" s="312"/>
      <c r="DDC270" s="341"/>
      <c r="DDD270" s="314"/>
      <c r="DDE270" s="342"/>
      <c r="DDF270" s="312"/>
      <c r="DDG270" s="341"/>
      <c r="DDH270" s="314"/>
      <c r="DDI270" s="342"/>
      <c r="DDJ270" s="312"/>
      <c r="DDK270" s="341"/>
      <c r="DDL270" s="314"/>
      <c r="DDM270" s="342"/>
      <c r="DDN270" s="312"/>
      <c r="DDO270" s="341"/>
      <c r="DDP270" s="314"/>
      <c r="DDQ270" s="342"/>
      <c r="DDR270" s="312"/>
      <c r="DDS270" s="341"/>
      <c r="DDT270" s="314"/>
      <c r="DDU270" s="342"/>
      <c r="DDV270" s="312"/>
      <c r="DDW270" s="341"/>
      <c r="DDX270" s="314"/>
      <c r="DDY270" s="342"/>
      <c r="DDZ270" s="312"/>
      <c r="DEA270" s="341"/>
      <c r="DEB270" s="314"/>
      <c r="DEC270" s="342"/>
      <c r="DED270" s="312"/>
      <c r="DEE270" s="341"/>
      <c r="DEF270" s="314"/>
      <c r="DEG270" s="342"/>
      <c r="DEH270" s="312"/>
      <c r="DEI270" s="341"/>
      <c r="DEJ270" s="314"/>
      <c r="DEK270" s="342"/>
      <c r="DEL270" s="312"/>
      <c r="DEM270" s="341"/>
      <c r="DEN270" s="314"/>
      <c r="DEO270" s="342"/>
      <c r="DEP270" s="312"/>
      <c r="DEQ270" s="341"/>
      <c r="DER270" s="314"/>
      <c r="DES270" s="342"/>
      <c r="DET270" s="312"/>
      <c r="DEU270" s="341"/>
      <c r="DEV270" s="314"/>
      <c r="DEW270" s="342"/>
      <c r="DEX270" s="312"/>
      <c r="DEY270" s="341"/>
      <c r="DEZ270" s="314"/>
      <c r="DFA270" s="342"/>
      <c r="DFB270" s="312"/>
      <c r="DFC270" s="341"/>
      <c r="DFD270" s="314"/>
      <c r="DFE270" s="342"/>
      <c r="DFF270" s="312"/>
      <c r="DFG270" s="341"/>
      <c r="DFH270" s="314"/>
      <c r="DFI270" s="342"/>
      <c r="DFJ270" s="312"/>
      <c r="DFK270" s="341"/>
      <c r="DFL270" s="314"/>
      <c r="DFM270" s="342"/>
      <c r="DFN270" s="312"/>
      <c r="DFO270" s="341"/>
      <c r="DFP270" s="314"/>
      <c r="DFQ270" s="342"/>
      <c r="DFR270" s="312"/>
      <c r="DFS270" s="341"/>
      <c r="DFT270" s="314"/>
      <c r="DFU270" s="342"/>
      <c r="DFV270" s="312"/>
      <c r="DFW270" s="341"/>
      <c r="DFX270" s="314"/>
      <c r="DFY270" s="342"/>
      <c r="DFZ270" s="312"/>
      <c r="DGA270" s="341"/>
      <c r="DGB270" s="314"/>
      <c r="DGC270" s="342"/>
      <c r="DGD270" s="312"/>
      <c r="DGE270" s="341"/>
      <c r="DGF270" s="314"/>
      <c r="DGG270" s="342"/>
      <c r="DGH270" s="312"/>
      <c r="DGI270" s="341"/>
      <c r="DGJ270" s="314"/>
      <c r="DGK270" s="342"/>
      <c r="DGL270" s="312"/>
      <c r="DGM270" s="341"/>
      <c r="DGN270" s="314"/>
      <c r="DGO270" s="342"/>
      <c r="DGP270" s="312"/>
      <c r="DGQ270" s="341"/>
      <c r="DGR270" s="314"/>
      <c r="DGS270" s="342"/>
      <c r="DGT270" s="312"/>
      <c r="DGU270" s="341"/>
      <c r="DGV270" s="314"/>
      <c r="DGW270" s="342"/>
      <c r="DGX270" s="312"/>
      <c r="DGY270" s="341"/>
      <c r="DGZ270" s="314"/>
      <c r="DHA270" s="342"/>
      <c r="DHB270" s="312"/>
      <c r="DHC270" s="341"/>
      <c r="DHD270" s="314"/>
      <c r="DHE270" s="342"/>
      <c r="DHF270" s="312"/>
      <c r="DHG270" s="341"/>
      <c r="DHH270" s="314"/>
      <c r="DHI270" s="342"/>
      <c r="DHJ270" s="312"/>
      <c r="DHK270" s="341"/>
      <c r="DHL270" s="314"/>
      <c r="DHM270" s="342"/>
      <c r="DHN270" s="312"/>
      <c r="DHO270" s="341"/>
      <c r="DHP270" s="314"/>
      <c r="DHQ270" s="342"/>
      <c r="DHR270" s="312"/>
      <c r="DHS270" s="341"/>
      <c r="DHT270" s="314"/>
      <c r="DHU270" s="342"/>
      <c r="DHV270" s="312"/>
      <c r="DHW270" s="341"/>
      <c r="DHX270" s="314"/>
      <c r="DHY270" s="342"/>
      <c r="DHZ270" s="312"/>
      <c r="DIA270" s="341"/>
      <c r="DIB270" s="314"/>
      <c r="DIC270" s="342"/>
      <c r="DID270" s="312"/>
      <c r="DIE270" s="341"/>
      <c r="DIF270" s="314"/>
      <c r="DIG270" s="342"/>
      <c r="DIH270" s="312"/>
      <c r="DII270" s="341"/>
      <c r="DIJ270" s="314"/>
      <c r="DIK270" s="342"/>
      <c r="DIL270" s="312"/>
      <c r="DIM270" s="341"/>
      <c r="DIN270" s="314"/>
      <c r="DIO270" s="342"/>
      <c r="DIP270" s="312"/>
      <c r="DIQ270" s="341"/>
      <c r="DIR270" s="314"/>
      <c r="DIS270" s="342"/>
      <c r="DIT270" s="312"/>
      <c r="DIU270" s="341"/>
      <c r="DIV270" s="314"/>
      <c r="DIW270" s="342"/>
      <c r="DIX270" s="312"/>
      <c r="DIY270" s="341"/>
      <c r="DIZ270" s="314"/>
      <c r="DJA270" s="342"/>
      <c r="DJB270" s="312"/>
      <c r="DJC270" s="341"/>
      <c r="DJD270" s="314"/>
      <c r="DJE270" s="342"/>
      <c r="DJF270" s="312"/>
      <c r="DJG270" s="341"/>
      <c r="DJH270" s="314"/>
      <c r="DJI270" s="342"/>
      <c r="DJJ270" s="312"/>
      <c r="DJK270" s="341"/>
      <c r="DJL270" s="314"/>
      <c r="DJM270" s="342"/>
      <c r="DJN270" s="312"/>
      <c r="DJO270" s="341"/>
      <c r="DJP270" s="314"/>
      <c r="DJQ270" s="342"/>
      <c r="DJR270" s="312"/>
      <c r="DJS270" s="341"/>
      <c r="DJT270" s="314"/>
      <c r="DJU270" s="342"/>
      <c r="DJV270" s="312"/>
      <c r="DJW270" s="341"/>
      <c r="DJX270" s="314"/>
      <c r="DJY270" s="342"/>
      <c r="DJZ270" s="312"/>
      <c r="DKA270" s="341"/>
      <c r="DKB270" s="314"/>
      <c r="DKC270" s="342"/>
      <c r="DKD270" s="312"/>
      <c r="DKE270" s="341"/>
      <c r="DKF270" s="314"/>
      <c r="DKG270" s="342"/>
      <c r="DKH270" s="312"/>
      <c r="DKI270" s="341"/>
      <c r="DKJ270" s="314"/>
      <c r="DKK270" s="342"/>
      <c r="DKL270" s="312"/>
      <c r="DKM270" s="341"/>
      <c r="DKN270" s="314"/>
      <c r="DKO270" s="342"/>
      <c r="DKP270" s="312"/>
      <c r="DKQ270" s="341"/>
      <c r="DKR270" s="314"/>
      <c r="DKS270" s="342"/>
      <c r="DKT270" s="312"/>
      <c r="DKU270" s="341"/>
      <c r="DKV270" s="314"/>
      <c r="DKW270" s="342"/>
      <c r="DKX270" s="312"/>
      <c r="DKY270" s="341"/>
      <c r="DKZ270" s="314"/>
      <c r="DLA270" s="342"/>
      <c r="DLB270" s="312"/>
      <c r="DLC270" s="341"/>
      <c r="DLD270" s="314"/>
      <c r="DLE270" s="342"/>
      <c r="DLF270" s="312"/>
      <c r="DLG270" s="341"/>
      <c r="DLH270" s="314"/>
      <c r="DLI270" s="342"/>
      <c r="DLJ270" s="312"/>
      <c r="DLK270" s="341"/>
      <c r="DLL270" s="314"/>
      <c r="DLM270" s="342"/>
      <c r="DLN270" s="312"/>
      <c r="DLO270" s="341"/>
      <c r="DLP270" s="314"/>
      <c r="DLQ270" s="342"/>
      <c r="DLR270" s="312"/>
      <c r="DLS270" s="341"/>
      <c r="DLT270" s="314"/>
      <c r="DLU270" s="342"/>
      <c r="DLV270" s="312"/>
      <c r="DLW270" s="341"/>
      <c r="DLX270" s="314"/>
      <c r="DLY270" s="342"/>
      <c r="DLZ270" s="312"/>
      <c r="DMA270" s="341"/>
      <c r="DMB270" s="314"/>
      <c r="DMC270" s="342"/>
      <c r="DMD270" s="312"/>
      <c r="DME270" s="341"/>
      <c r="DMF270" s="314"/>
      <c r="DMG270" s="342"/>
      <c r="DMH270" s="312"/>
      <c r="DMI270" s="341"/>
      <c r="DMJ270" s="314"/>
      <c r="DMK270" s="342"/>
      <c r="DML270" s="312"/>
      <c r="DMM270" s="341"/>
      <c r="DMN270" s="314"/>
      <c r="DMO270" s="342"/>
      <c r="DMP270" s="312"/>
      <c r="DMQ270" s="341"/>
      <c r="DMR270" s="314"/>
      <c r="DMS270" s="342"/>
      <c r="DMT270" s="312"/>
      <c r="DMU270" s="341"/>
      <c r="DMV270" s="314"/>
      <c r="DMW270" s="342"/>
      <c r="DMX270" s="312"/>
      <c r="DMY270" s="341"/>
      <c r="DMZ270" s="314"/>
      <c r="DNA270" s="342"/>
      <c r="DNB270" s="312"/>
      <c r="DNC270" s="341"/>
      <c r="DND270" s="314"/>
      <c r="DNE270" s="342"/>
      <c r="DNF270" s="312"/>
      <c r="DNG270" s="341"/>
      <c r="DNH270" s="314"/>
      <c r="DNI270" s="342"/>
      <c r="DNJ270" s="312"/>
      <c r="DNK270" s="341"/>
      <c r="DNL270" s="314"/>
      <c r="DNM270" s="342"/>
      <c r="DNN270" s="312"/>
      <c r="DNO270" s="341"/>
      <c r="DNP270" s="314"/>
      <c r="DNQ270" s="342"/>
      <c r="DNR270" s="312"/>
      <c r="DNS270" s="341"/>
      <c r="DNT270" s="314"/>
      <c r="DNU270" s="342"/>
      <c r="DNV270" s="312"/>
      <c r="DNW270" s="341"/>
      <c r="DNX270" s="314"/>
      <c r="DNY270" s="342"/>
      <c r="DNZ270" s="312"/>
      <c r="DOA270" s="341"/>
      <c r="DOB270" s="314"/>
      <c r="DOC270" s="342"/>
      <c r="DOD270" s="312"/>
      <c r="DOE270" s="341"/>
      <c r="DOF270" s="314"/>
      <c r="DOG270" s="342"/>
      <c r="DOH270" s="312"/>
      <c r="DOI270" s="341"/>
      <c r="DOJ270" s="314"/>
      <c r="DOK270" s="342"/>
      <c r="DOL270" s="312"/>
      <c r="DOM270" s="341"/>
      <c r="DON270" s="314"/>
      <c r="DOO270" s="342"/>
      <c r="DOP270" s="312"/>
      <c r="DOQ270" s="341"/>
      <c r="DOR270" s="314"/>
      <c r="DOS270" s="342"/>
      <c r="DOT270" s="312"/>
      <c r="DOU270" s="341"/>
      <c r="DOV270" s="314"/>
      <c r="DOW270" s="342"/>
      <c r="DOX270" s="312"/>
      <c r="DOY270" s="341"/>
      <c r="DOZ270" s="314"/>
      <c r="DPA270" s="342"/>
      <c r="DPB270" s="312"/>
      <c r="DPC270" s="341"/>
      <c r="DPD270" s="314"/>
      <c r="DPE270" s="342"/>
      <c r="DPF270" s="312"/>
      <c r="DPG270" s="341"/>
      <c r="DPH270" s="314"/>
      <c r="DPI270" s="342"/>
      <c r="DPJ270" s="312"/>
      <c r="DPK270" s="341"/>
      <c r="DPL270" s="314"/>
      <c r="DPM270" s="342"/>
      <c r="DPN270" s="312"/>
      <c r="DPO270" s="341"/>
      <c r="DPP270" s="314"/>
      <c r="DPQ270" s="342"/>
      <c r="DPR270" s="312"/>
      <c r="DPS270" s="341"/>
      <c r="DPT270" s="314"/>
      <c r="DPU270" s="342"/>
      <c r="DPV270" s="312"/>
      <c r="DPW270" s="341"/>
      <c r="DPX270" s="314"/>
      <c r="DPY270" s="342"/>
      <c r="DPZ270" s="312"/>
      <c r="DQA270" s="341"/>
      <c r="DQB270" s="314"/>
      <c r="DQC270" s="342"/>
      <c r="DQD270" s="312"/>
      <c r="DQE270" s="341"/>
      <c r="DQF270" s="314"/>
      <c r="DQG270" s="342"/>
      <c r="DQH270" s="312"/>
      <c r="DQI270" s="341"/>
      <c r="DQJ270" s="314"/>
      <c r="DQK270" s="342"/>
      <c r="DQL270" s="312"/>
      <c r="DQM270" s="341"/>
      <c r="DQN270" s="314"/>
      <c r="DQO270" s="342"/>
      <c r="DQP270" s="312"/>
      <c r="DQQ270" s="341"/>
      <c r="DQR270" s="314"/>
      <c r="DQS270" s="342"/>
      <c r="DQT270" s="312"/>
      <c r="DQU270" s="341"/>
      <c r="DQV270" s="314"/>
      <c r="DQW270" s="342"/>
      <c r="DQX270" s="312"/>
      <c r="DQY270" s="341"/>
      <c r="DQZ270" s="314"/>
      <c r="DRA270" s="342"/>
      <c r="DRB270" s="312"/>
      <c r="DRC270" s="341"/>
      <c r="DRD270" s="314"/>
      <c r="DRE270" s="342"/>
      <c r="DRF270" s="312"/>
      <c r="DRG270" s="341"/>
      <c r="DRH270" s="314"/>
      <c r="DRI270" s="342"/>
      <c r="DRJ270" s="312"/>
      <c r="DRK270" s="341"/>
      <c r="DRL270" s="314"/>
      <c r="DRM270" s="342"/>
      <c r="DRN270" s="312"/>
      <c r="DRO270" s="341"/>
      <c r="DRP270" s="314"/>
      <c r="DRQ270" s="342"/>
      <c r="DRR270" s="312"/>
      <c r="DRS270" s="341"/>
      <c r="DRT270" s="314"/>
      <c r="DRU270" s="342"/>
      <c r="DRV270" s="312"/>
      <c r="DRW270" s="341"/>
      <c r="DRX270" s="314"/>
      <c r="DRY270" s="342"/>
      <c r="DRZ270" s="312"/>
      <c r="DSA270" s="341"/>
      <c r="DSB270" s="314"/>
      <c r="DSC270" s="342"/>
      <c r="DSD270" s="312"/>
      <c r="DSE270" s="341"/>
      <c r="DSF270" s="314"/>
      <c r="DSG270" s="342"/>
      <c r="DSH270" s="312"/>
      <c r="DSI270" s="341"/>
      <c r="DSJ270" s="314"/>
      <c r="DSK270" s="342"/>
      <c r="DSL270" s="312"/>
      <c r="DSM270" s="341"/>
      <c r="DSN270" s="314"/>
      <c r="DSO270" s="342"/>
      <c r="DSP270" s="312"/>
      <c r="DSQ270" s="341"/>
      <c r="DSR270" s="314"/>
      <c r="DSS270" s="342"/>
      <c r="DST270" s="312"/>
      <c r="DSU270" s="341"/>
      <c r="DSV270" s="314"/>
      <c r="DSW270" s="342"/>
      <c r="DSX270" s="312"/>
      <c r="DSY270" s="341"/>
      <c r="DSZ270" s="314"/>
      <c r="DTA270" s="342"/>
      <c r="DTB270" s="312"/>
      <c r="DTC270" s="341"/>
      <c r="DTD270" s="314"/>
      <c r="DTE270" s="342"/>
      <c r="DTF270" s="312"/>
      <c r="DTG270" s="341"/>
      <c r="DTH270" s="314"/>
      <c r="DTI270" s="342"/>
      <c r="DTJ270" s="312"/>
      <c r="DTK270" s="341"/>
      <c r="DTL270" s="314"/>
      <c r="DTM270" s="342"/>
      <c r="DTN270" s="312"/>
      <c r="DTO270" s="341"/>
      <c r="DTP270" s="314"/>
      <c r="DTQ270" s="342"/>
      <c r="DTR270" s="312"/>
      <c r="DTS270" s="341"/>
      <c r="DTT270" s="314"/>
      <c r="DTU270" s="342"/>
      <c r="DTV270" s="312"/>
      <c r="DTW270" s="341"/>
      <c r="DTX270" s="314"/>
      <c r="DTY270" s="342"/>
      <c r="DTZ270" s="312"/>
      <c r="DUA270" s="341"/>
      <c r="DUB270" s="314"/>
      <c r="DUC270" s="342"/>
      <c r="DUD270" s="312"/>
      <c r="DUE270" s="341"/>
      <c r="DUF270" s="314"/>
      <c r="DUG270" s="342"/>
      <c r="DUH270" s="312"/>
      <c r="DUI270" s="341"/>
      <c r="DUJ270" s="314"/>
      <c r="DUK270" s="342"/>
      <c r="DUL270" s="312"/>
      <c r="DUM270" s="341"/>
      <c r="DUN270" s="314"/>
      <c r="DUO270" s="342"/>
      <c r="DUP270" s="312"/>
      <c r="DUQ270" s="341"/>
      <c r="DUR270" s="314"/>
      <c r="DUS270" s="342"/>
      <c r="DUT270" s="312"/>
      <c r="DUU270" s="341"/>
      <c r="DUV270" s="314"/>
      <c r="DUW270" s="342"/>
      <c r="DUX270" s="312"/>
      <c r="DUY270" s="341"/>
      <c r="DUZ270" s="314"/>
      <c r="DVA270" s="342"/>
      <c r="DVB270" s="312"/>
      <c r="DVC270" s="341"/>
      <c r="DVD270" s="314"/>
      <c r="DVE270" s="342"/>
      <c r="DVF270" s="312"/>
      <c r="DVG270" s="341"/>
      <c r="DVH270" s="314"/>
      <c r="DVI270" s="342"/>
      <c r="DVJ270" s="312"/>
      <c r="DVK270" s="341"/>
      <c r="DVL270" s="314"/>
      <c r="DVM270" s="342"/>
      <c r="DVN270" s="312"/>
      <c r="DVO270" s="341"/>
      <c r="DVP270" s="314"/>
      <c r="DVQ270" s="342"/>
      <c r="DVR270" s="312"/>
      <c r="DVS270" s="341"/>
      <c r="DVT270" s="314"/>
      <c r="DVU270" s="342"/>
      <c r="DVV270" s="312"/>
      <c r="DVW270" s="341"/>
      <c r="DVX270" s="314"/>
      <c r="DVY270" s="342"/>
      <c r="DVZ270" s="312"/>
      <c r="DWA270" s="341"/>
      <c r="DWB270" s="314"/>
      <c r="DWC270" s="342"/>
      <c r="DWD270" s="312"/>
      <c r="DWE270" s="341"/>
      <c r="DWF270" s="314"/>
      <c r="DWG270" s="342"/>
      <c r="DWH270" s="312"/>
      <c r="DWI270" s="341"/>
      <c r="DWJ270" s="314"/>
      <c r="DWK270" s="342"/>
      <c r="DWL270" s="312"/>
      <c r="DWM270" s="341"/>
      <c r="DWN270" s="314"/>
      <c r="DWO270" s="342"/>
      <c r="DWP270" s="312"/>
      <c r="DWQ270" s="341"/>
      <c r="DWR270" s="314"/>
      <c r="DWS270" s="342"/>
      <c r="DWT270" s="312"/>
      <c r="DWU270" s="341"/>
      <c r="DWV270" s="314"/>
      <c r="DWW270" s="342"/>
      <c r="DWX270" s="312"/>
      <c r="DWY270" s="341"/>
      <c r="DWZ270" s="314"/>
      <c r="DXA270" s="342"/>
      <c r="DXB270" s="312"/>
      <c r="DXC270" s="341"/>
      <c r="DXD270" s="314"/>
      <c r="DXE270" s="342"/>
      <c r="DXF270" s="312"/>
      <c r="DXG270" s="341"/>
      <c r="DXH270" s="314"/>
      <c r="DXI270" s="342"/>
      <c r="DXJ270" s="312"/>
      <c r="DXK270" s="341"/>
      <c r="DXL270" s="314"/>
      <c r="DXM270" s="342"/>
      <c r="DXN270" s="312"/>
      <c r="DXO270" s="341"/>
      <c r="DXP270" s="314"/>
      <c r="DXQ270" s="342"/>
      <c r="DXR270" s="312"/>
      <c r="DXS270" s="341"/>
      <c r="DXT270" s="314"/>
      <c r="DXU270" s="342"/>
      <c r="DXV270" s="312"/>
      <c r="DXW270" s="341"/>
      <c r="DXX270" s="314"/>
      <c r="DXY270" s="342"/>
      <c r="DXZ270" s="312"/>
      <c r="DYA270" s="341"/>
      <c r="DYB270" s="314"/>
      <c r="DYC270" s="342"/>
      <c r="DYD270" s="312"/>
      <c r="DYE270" s="341"/>
      <c r="DYF270" s="314"/>
      <c r="DYG270" s="342"/>
      <c r="DYH270" s="312"/>
      <c r="DYI270" s="341"/>
      <c r="DYJ270" s="314"/>
      <c r="DYK270" s="342"/>
      <c r="DYL270" s="312"/>
      <c r="DYM270" s="341"/>
      <c r="DYN270" s="314"/>
      <c r="DYO270" s="342"/>
      <c r="DYP270" s="312"/>
      <c r="DYQ270" s="341"/>
      <c r="DYR270" s="314"/>
      <c r="DYS270" s="342"/>
      <c r="DYT270" s="312"/>
      <c r="DYU270" s="341"/>
      <c r="DYV270" s="314"/>
      <c r="DYW270" s="342"/>
      <c r="DYX270" s="312"/>
      <c r="DYY270" s="341"/>
      <c r="DYZ270" s="314"/>
      <c r="DZA270" s="342"/>
      <c r="DZB270" s="312"/>
      <c r="DZC270" s="341"/>
      <c r="DZD270" s="314"/>
      <c r="DZE270" s="342"/>
      <c r="DZF270" s="312"/>
      <c r="DZG270" s="341"/>
      <c r="DZH270" s="314"/>
      <c r="DZI270" s="342"/>
      <c r="DZJ270" s="312"/>
      <c r="DZK270" s="341"/>
      <c r="DZL270" s="314"/>
      <c r="DZM270" s="342"/>
      <c r="DZN270" s="312"/>
      <c r="DZO270" s="341"/>
      <c r="DZP270" s="314"/>
      <c r="DZQ270" s="342"/>
      <c r="DZR270" s="312"/>
      <c r="DZS270" s="341"/>
      <c r="DZT270" s="314"/>
      <c r="DZU270" s="342"/>
      <c r="DZV270" s="312"/>
      <c r="DZW270" s="341"/>
      <c r="DZX270" s="314"/>
      <c r="DZY270" s="342"/>
      <c r="DZZ270" s="312"/>
      <c r="EAA270" s="341"/>
      <c r="EAB270" s="314"/>
      <c r="EAC270" s="342"/>
      <c r="EAD270" s="312"/>
      <c r="EAE270" s="341"/>
      <c r="EAF270" s="314"/>
      <c r="EAG270" s="342"/>
      <c r="EAH270" s="312"/>
      <c r="EAI270" s="341"/>
      <c r="EAJ270" s="314"/>
      <c r="EAK270" s="342"/>
      <c r="EAL270" s="312"/>
      <c r="EAM270" s="341"/>
      <c r="EAN270" s="314"/>
      <c r="EAO270" s="342"/>
      <c r="EAP270" s="312"/>
      <c r="EAQ270" s="341"/>
      <c r="EAR270" s="314"/>
      <c r="EAS270" s="342"/>
      <c r="EAT270" s="312"/>
      <c r="EAU270" s="341"/>
      <c r="EAV270" s="314"/>
      <c r="EAW270" s="342"/>
      <c r="EAX270" s="312"/>
      <c r="EAY270" s="341"/>
      <c r="EAZ270" s="314"/>
      <c r="EBA270" s="342"/>
      <c r="EBB270" s="312"/>
      <c r="EBC270" s="341"/>
      <c r="EBD270" s="314"/>
      <c r="EBE270" s="342"/>
      <c r="EBF270" s="312"/>
      <c r="EBG270" s="341"/>
      <c r="EBH270" s="314"/>
      <c r="EBI270" s="342"/>
      <c r="EBJ270" s="312"/>
      <c r="EBK270" s="341"/>
      <c r="EBL270" s="314"/>
      <c r="EBM270" s="342"/>
      <c r="EBN270" s="312"/>
      <c r="EBO270" s="341"/>
      <c r="EBP270" s="314"/>
      <c r="EBQ270" s="342"/>
      <c r="EBR270" s="312"/>
      <c r="EBS270" s="341"/>
      <c r="EBT270" s="314"/>
      <c r="EBU270" s="342"/>
      <c r="EBV270" s="312"/>
      <c r="EBW270" s="341"/>
      <c r="EBX270" s="314"/>
      <c r="EBY270" s="342"/>
      <c r="EBZ270" s="312"/>
      <c r="ECA270" s="341"/>
      <c r="ECB270" s="314"/>
      <c r="ECC270" s="342"/>
      <c r="ECD270" s="312"/>
      <c r="ECE270" s="341"/>
      <c r="ECF270" s="314"/>
      <c r="ECG270" s="342"/>
      <c r="ECH270" s="312"/>
      <c r="ECI270" s="341"/>
      <c r="ECJ270" s="314"/>
      <c r="ECK270" s="342"/>
      <c r="ECL270" s="312"/>
      <c r="ECM270" s="341"/>
      <c r="ECN270" s="314"/>
      <c r="ECO270" s="342"/>
      <c r="ECP270" s="312"/>
      <c r="ECQ270" s="341"/>
      <c r="ECR270" s="314"/>
      <c r="ECS270" s="342"/>
      <c r="ECT270" s="312"/>
      <c r="ECU270" s="341"/>
      <c r="ECV270" s="314"/>
      <c r="ECW270" s="342"/>
      <c r="ECX270" s="312"/>
      <c r="ECY270" s="341"/>
      <c r="ECZ270" s="314"/>
      <c r="EDA270" s="342"/>
      <c r="EDB270" s="312"/>
      <c r="EDC270" s="341"/>
      <c r="EDD270" s="314"/>
      <c r="EDE270" s="342"/>
      <c r="EDF270" s="312"/>
      <c r="EDG270" s="341"/>
      <c r="EDH270" s="314"/>
      <c r="EDI270" s="342"/>
      <c r="EDJ270" s="312"/>
      <c r="EDK270" s="341"/>
      <c r="EDL270" s="314"/>
      <c r="EDM270" s="342"/>
      <c r="EDN270" s="312"/>
      <c r="EDO270" s="341"/>
      <c r="EDP270" s="314"/>
      <c r="EDQ270" s="342"/>
      <c r="EDR270" s="312"/>
      <c r="EDS270" s="341"/>
      <c r="EDT270" s="314"/>
      <c r="EDU270" s="342"/>
      <c r="EDV270" s="312"/>
      <c r="EDW270" s="341"/>
      <c r="EDX270" s="314"/>
      <c r="EDY270" s="342"/>
      <c r="EDZ270" s="312"/>
      <c r="EEA270" s="341"/>
      <c r="EEB270" s="314"/>
      <c r="EEC270" s="342"/>
      <c r="EED270" s="312"/>
      <c r="EEE270" s="341"/>
      <c r="EEF270" s="314"/>
      <c r="EEG270" s="342"/>
      <c r="EEH270" s="312"/>
      <c r="EEI270" s="341"/>
      <c r="EEJ270" s="314"/>
      <c r="EEK270" s="342"/>
      <c r="EEL270" s="312"/>
      <c r="EEM270" s="341"/>
      <c r="EEN270" s="314"/>
      <c r="EEO270" s="342"/>
      <c r="EEP270" s="312"/>
      <c r="EEQ270" s="341"/>
      <c r="EER270" s="314"/>
      <c r="EES270" s="342"/>
      <c r="EET270" s="312"/>
      <c r="EEU270" s="341"/>
      <c r="EEV270" s="314"/>
      <c r="EEW270" s="342"/>
      <c r="EEX270" s="312"/>
      <c r="EEY270" s="341"/>
      <c r="EEZ270" s="314"/>
      <c r="EFA270" s="342"/>
      <c r="EFB270" s="312"/>
      <c r="EFC270" s="341"/>
      <c r="EFD270" s="314"/>
      <c r="EFE270" s="342"/>
      <c r="EFF270" s="312"/>
      <c r="EFG270" s="341"/>
      <c r="EFH270" s="314"/>
      <c r="EFI270" s="342"/>
      <c r="EFJ270" s="312"/>
      <c r="EFK270" s="341"/>
      <c r="EFL270" s="314"/>
      <c r="EFM270" s="342"/>
      <c r="EFN270" s="312"/>
      <c r="EFO270" s="341"/>
      <c r="EFP270" s="314"/>
      <c r="EFQ270" s="342"/>
      <c r="EFR270" s="312"/>
      <c r="EFS270" s="341"/>
      <c r="EFT270" s="314"/>
      <c r="EFU270" s="342"/>
      <c r="EFV270" s="312"/>
      <c r="EFW270" s="341"/>
      <c r="EFX270" s="314"/>
      <c r="EFY270" s="342"/>
      <c r="EFZ270" s="312"/>
      <c r="EGA270" s="341"/>
      <c r="EGB270" s="314"/>
      <c r="EGC270" s="342"/>
      <c r="EGD270" s="312"/>
      <c r="EGE270" s="341"/>
      <c r="EGF270" s="314"/>
      <c r="EGG270" s="342"/>
      <c r="EGH270" s="312"/>
      <c r="EGI270" s="341"/>
      <c r="EGJ270" s="314"/>
      <c r="EGK270" s="342"/>
      <c r="EGL270" s="312"/>
      <c r="EGM270" s="341"/>
      <c r="EGN270" s="314"/>
      <c r="EGO270" s="342"/>
      <c r="EGP270" s="312"/>
      <c r="EGQ270" s="341"/>
      <c r="EGR270" s="314"/>
      <c r="EGS270" s="342"/>
      <c r="EGT270" s="312"/>
      <c r="EGU270" s="341"/>
      <c r="EGV270" s="314"/>
      <c r="EGW270" s="342"/>
      <c r="EGX270" s="312"/>
      <c r="EGY270" s="341"/>
      <c r="EGZ270" s="314"/>
      <c r="EHA270" s="342"/>
      <c r="EHB270" s="312"/>
      <c r="EHC270" s="341"/>
      <c r="EHD270" s="314"/>
      <c r="EHE270" s="342"/>
      <c r="EHF270" s="312"/>
      <c r="EHG270" s="341"/>
      <c r="EHH270" s="314"/>
      <c r="EHI270" s="342"/>
      <c r="EHJ270" s="312"/>
      <c r="EHK270" s="341"/>
      <c r="EHL270" s="314"/>
      <c r="EHM270" s="342"/>
      <c r="EHN270" s="312"/>
      <c r="EHO270" s="341"/>
      <c r="EHP270" s="314"/>
      <c r="EHQ270" s="342"/>
      <c r="EHR270" s="312"/>
      <c r="EHS270" s="341"/>
      <c r="EHT270" s="314"/>
      <c r="EHU270" s="342"/>
      <c r="EHV270" s="312"/>
      <c r="EHW270" s="341"/>
      <c r="EHX270" s="314"/>
      <c r="EHY270" s="342"/>
      <c r="EHZ270" s="312"/>
      <c r="EIA270" s="341"/>
      <c r="EIB270" s="314"/>
      <c r="EIC270" s="342"/>
      <c r="EID270" s="312"/>
      <c r="EIE270" s="341"/>
      <c r="EIF270" s="314"/>
      <c r="EIG270" s="342"/>
      <c r="EIH270" s="312"/>
      <c r="EII270" s="341"/>
      <c r="EIJ270" s="314"/>
      <c r="EIK270" s="342"/>
      <c r="EIL270" s="312"/>
      <c r="EIM270" s="341"/>
      <c r="EIN270" s="314"/>
      <c r="EIO270" s="342"/>
      <c r="EIP270" s="312"/>
      <c r="EIQ270" s="341"/>
      <c r="EIR270" s="314"/>
      <c r="EIS270" s="342"/>
      <c r="EIT270" s="312"/>
      <c r="EIU270" s="341"/>
      <c r="EIV270" s="314"/>
      <c r="EIW270" s="342"/>
      <c r="EIX270" s="312"/>
      <c r="EIY270" s="341"/>
      <c r="EIZ270" s="314"/>
      <c r="EJA270" s="342"/>
      <c r="EJB270" s="312"/>
      <c r="EJC270" s="341"/>
      <c r="EJD270" s="314"/>
      <c r="EJE270" s="342"/>
      <c r="EJF270" s="312"/>
      <c r="EJG270" s="341"/>
      <c r="EJH270" s="314"/>
      <c r="EJI270" s="342"/>
      <c r="EJJ270" s="312"/>
      <c r="EJK270" s="341"/>
      <c r="EJL270" s="314"/>
      <c r="EJM270" s="342"/>
      <c r="EJN270" s="312"/>
      <c r="EJO270" s="341"/>
      <c r="EJP270" s="314"/>
      <c r="EJQ270" s="342"/>
      <c r="EJR270" s="312"/>
      <c r="EJS270" s="341"/>
      <c r="EJT270" s="314"/>
      <c r="EJU270" s="342"/>
      <c r="EJV270" s="312"/>
      <c r="EJW270" s="341"/>
      <c r="EJX270" s="314"/>
      <c r="EJY270" s="342"/>
      <c r="EJZ270" s="312"/>
      <c r="EKA270" s="341"/>
      <c r="EKB270" s="314"/>
      <c r="EKC270" s="342"/>
      <c r="EKD270" s="312"/>
      <c r="EKE270" s="341"/>
      <c r="EKF270" s="314"/>
      <c r="EKG270" s="342"/>
      <c r="EKH270" s="312"/>
      <c r="EKI270" s="341"/>
      <c r="EKJ270" s="314"/>
      <c r="EKK270" s="342"/>
      <c r="EKL270" s="312"/>
      <c r="EKM270" s="341"/>
      <c r="EKN270" s="314"/>
      <c r="EKO270" s="342"/>
      <c r="EKP270" s="312"/>
      <c r="EKQ270" s="341"/>
      <c r="EKR270" s="314"/>
      <c r="EKS270" s="342"/>
      <c r="EKT270" s="312"/>
      <c r="EKU270" s="341"/>
      <c r="EKV270" s="314"/>
      <c r="EKW270" s="342"/>
      <c r="EKX270" s="312"/>
      <c r="EKY270" s="341"/>
      <c r="EKZ270" s="314"/>
      <c r="ELA270" s="342"/>
      <c r="ELB270" s="312"/>
      <c r="ELC270" s="341"/>
      <c r="ELD270" s="314"/>
      <c r="ELE270" s="342"/>
      <c r="ELF270" s="312"/>
      <c r="ELG270" s="341"/>
      <c r="ELH270" s="314"/>
      <c r="ELI270" s="342"/>
      <c r="ELJ270" s="312"/>
      <c r="ELK270" s="341"/>
      <c r="ELL270" s="314"/>
      <c r="ELM270" s="342"/>
      <c r="ELN270" s="312"/>
      <c r="ELO270" s="341"/>
      <c r="ELP270" s="314"/>
      <c r="ELQ270" s="342"/>
      <c r="ELR270" s="312"/>
      <c r="ELS270" s="341"/>
      <c r="ELT270" s="314"/>
      <c r="ELU270" s="342"/>
      <c r="ELV270" s="312"/>
      <c r="ELW270" s="341"/>
      <c r="ELX270" s="314"/>
      <c r="ELY270" s="342"/>
      <c r="ELZ270" s="312"/>
      <c r="EMA270" s="341"/>
      <c r="EMB270" s="314"/>
      <c r="EMC270" s="342"/>
      <c r="EMD270" s="312"/>
      <c r="EME270" s="341"/>
      <c r="EMF270" s="314"/>
      <c r="EMG270" s="342"/>
      <c r="EMH270" s="312"/>
      <c r="EMI270" s="341"/>
      <c r="EMJ270" s="314"/>
      <c r="EMK270" s="342"/>
      <c r="EML270" s="312"/>
      <c r="EMM270" s="341"/>
      <c r="EMN270" s="314"/>
      <c r="EMO270" s="342"/>
      <c r="EMP270" s="312"/>
      <c r="EMQ270" s="341"/>
      <c r="EMR270" s="314"/>
      <c r="EMS270" s="342"/>
      <c r="EMT270" s="312"/>
      <c r="EMU270" s="341"/>
      <c r="EMV270" s="314"/>
      <c r="EMW270" s="342"/>
      <c r="EMX270" s="312"/>
      <c r="EMY270" s="341"/>
      <c r="EMZ270" s="314"/>
      <c r="ENA270" s="342"/>
      <c r="ENB270" s="312"/>
      <c r="ENC270" s="341"/>
      <c r="END270" s="314"/>
      <c r="ENE270" s="342"/>
      <c r="ENF270" s="312"/>
      <c r="ENG270" s="341"/>
      <c r="ENH270" s="314"/>
      <c r="ENI270" s="342"/>
      <c r="ENJ270" s="312"/>
      <c r="ENK270" s="341"/>
      <c r="ENL270" s="314"/>
      <c r="ENM270" s="342"/>
      <c r="ENN270" s="312"/>
      <c r="ENO270" s="341"/>
      <c r="ENP270" s="314"/>
      <c r="ENQ270" s="342"/>
      <c r="ENR270" s="312"/>
      <c r="ENS270" s="341"/>
      <c r="ENT270" s="314"/>
      <c r="ENU270" s="342"/>
      <c r="ENV270" s="312"/>
      <c r="ENW270" s="341"/>
      <c r="ENX270" s="314"/>
      <c r="ENY270" s="342"/>
      <c r="ENZ270" s="312"/>
      <c r="EOA270" s="341"/>
      <c r="EOB270" s="314"/>
      <c r="EOC270" s="342"/>
      <c r="EOD270" s="312"/>
      <c r="EOE270" s="341"/>
      <c r="EOF270" s="314"/>
      <c r="EOG270" s="342"/>
      <c r="EOH270" s="312"/>
      <c r="EOI270" s="341"/>
      <c r="EOJ270" s="314"/>
      <c r="EOK270" s="342"/>
      <c r="EOL270" s="312"/>
      <c r="EOM270" s="341"/>
      <c r="EON270" s="314"/>
      <c r="EOO270" s="342"/>
      <c r="EOP270" s="312"/>
      <c r="EOQ270" s="341"/>
      <c r="EOR270" s="314"/>
      <c r="EOS270" s="342"/>
      <c r="EOT270" s="312"/>
      <c r="EOU270" s="341"/>
      <c r="EOV270" s="314"/>
      <c r="EOW270" s="342"/>
      <c r="EOX270" s="312"/>
      <c r="EOY270" s="341"/>
      <c r="EOZ270" s="314"/>
      <c r="EPA270" s="342"/>
      <c r="EPB270" s="312"/>
      <c r="EPC270" s="341"/>
      <c r="EPD270" s="314"/>
      <c r="EPE270" s="342"/>
      <c r="EPF270" s="312"/>
      <c r="EPG270" s="341"/>
      <c r="EPH270" s="314"/>
      <c r="EPI270" s="342"/>
      <c r="EPJ270" s="312"/>
      <c r="EPK270" s="341"/>
      <c r="EPL270" s="314"/>
      <c r="EPM270" s="342"/>
      <c r="EPN270" s="312"/>
      <c r="EPO270" s="341"/>
      <c r="EPP270" s="314"/>
      <c r="EPQ270" s="342"/>
      <c r="EPR270" s="312"/>
      <c r="EPS270" s="341"/>
      <c r="EPT270" s="314"/>
      <c r="EPU270" s="342"/>
      <c r="EPV270" s="312"/>
      <c r="EPW270" s="341"/>
      <c r="EPX270" s="314"/>
      <c r="EPY270" s="342"/>
      <c r="EPZ270" s="312"/>
      <c r="EQA270" s="341"/>
      <c r="EQB270" s="314"/>
      <c r="EQC270" s="342"/>
      <c r="EQD270" s="312"/>
      <c r="EQE270" s="341"/>
      <c r="EQF270" s="314"/>
      <c r="EQG270" s="342"/>
      <c r="EQH270" s="312"/>
      <c r="EQI270" s="341"/>
      <c r="EQJ270" s="314"/>
      <c r="EQK270" s="342"/>
      <c r="EQL270" s="312"/>
      <c r="EQM270" s="341"/>
      <c r="EQN270" s="314"/>
      <c r="EQO270" s="342"/>
      <c r="EQP270" s="312"/>
      <c r="EQQ270" s="341"/>
      <c r="EQR270" s="314"/>
      <c r="EQS270" s="342"/>
      <c r="EQT270" s="312"/>
      <c r="EQU270" s="341"/>
      <c r="EQV270" s="314"/>
      <c r="EQW270" s="342"/>
      <c r="EQX270" s="312"/>
      <c r="EQY270" s="341"/>
      <c r="EQZ270" s="314"/>
      <c r="ERA270" s="342"/>
      <c r="ERB270" s="312"/>
      <c r="ERC270" s="341"/>
      <c r="ERD270" s="314"/>
      <c r="ERE270" s="342"/>
      <c r="ERF270" s="312"/>
      <c r="ERG270" s="341"/>
      <c r="ERH270" s="314"/>
      <c r="ERI270" s="342"/>
      <c r="ERJ270" s="312"/>
      <c r="ERK270" s="341"/>
      <c r="ERL270" s="314"/>
      <c r="ERM270" s="342"/>
      <c r="ERN270" s="312"/>
      <c r="ERO270" s="341"/>
      <c r="ERP270" s="314"/>
      <c r="ERQ270" s="342"/>
      <c r="ERR270" s="312"/>
      <c r="ERS270" s="341"/>
      <c r="ERT270" s="314"/>
      <c r="ERU270" s="342"/>
      <c r="ERV270" s="312"/>
      <c r="ERW270" s="341"/>
      <c r="ERX270" s="314"/>
      <c r="ERY270" s="342"/>
      <c r="ERZ270" s="312"/>
      <c r="ESA270" s="341"/>
      <c r="ESB270" s="314"/>
      <c r="ESC270" s="342"/>
      <c r="ESD270" s="312"/>
      <c r="ESE270" s="341"/>
      <c r="ESF270" s="314"/>
      <c r="ESG270" s="342"/>
      <c r="ESH270" s="312"/>
      <c r="ESI270" s="341"/>
      <c r="ESJ270" s="314"/>
      <c r="ESK270" s="342"/>
      <c r="ESL270" s="312"/>
      <c r="ESM270" s="341"/>
      <c r="ESN270" s="314"/>
      <c r="ESO270" s="342"/>
      <c r="ESP270" s="312"/>
      <c r="ESQ270" s="341"/>
      <c r="ESR270" s="314"/>
      <c r="ESS270" s="342"/>
      <c r="EST270" s="312"/>
      <c r="ESU270" s="341"/>
      <c r="ESV270" s="314"/>
      <c r="ESW270" s="342"/>
      <c r="ESX270" s="312"/>
      <c r="ESY270" s="341"/>
      <c r="ESZ270" s="314"/>
      <c r="ETA270" s="342"/>
      <c r="ETB270" s="312"/>
      <c r="ETC270" s="341"/>
      <c r="ETD270" s="314"/>
      <c r="ETE270" s="342"/>
      <c r="ETF270" s="312"/>
      <c r="ETG270" s="341"/>
      <c r="ETH270" s="314"/>
      <c r="ETI270" s="342"/>
      <c r="ETJ270" s="312"/>
      <c r="ETK270" s="341"/>
      <c r="ETL270" s="314"/>
      <c r="ETM270" s="342"/>
      <c r="ETN270" s="312"/>
      <c r="ETO270" s="341"/>
      <c r="ETP270" s="314"/>
      <c r="ETQ270" s="342"/>
      <c r="ETR270" s="312"/>
      <c r="ETS270" s="341"/>
      <c r="ETT270" s="314"/>
      <c r="ETU270" s="342"/>
      <c r="ETV270" s="312"/>
      <c r="ETW270" s="341"/>
      <c r="ETX270" s="314"/>
      <c r="ETY270" s="342"/>
      <c r="ETZ270" s="312"/>
      <c r="EUA270" s="341"/>
      <c r="EUB270" s="314"/>
      <c r="EUC270" s="342"/>
      <c r="EUD270" s="312"/>
      <c r="EUE270" s="341"/>
      <c r="EUF270" s="314"/>
      <c r="EUG270" s="342"/>
      <c r="EUH270" s="312"/>
      <c r="EUI270" s="341"/>
      <c r="EUJ270" s="314"/>
      <c r="EUK270" s="342"/>
      <c r="EUL270" s="312"/>
      <c r="EUM270" s="341"/>
      <c r="EUN270" s="314"/>
      <c r="EUO270" s="342"/>
      <c r="EUP270" s="312"/>
      <c r="EUQ270" s="341"/>
      <c r="EUR270" s="314"/>
      <c r="EUS270" s="342"/>
      <c r="EUT270" s="312"/>
      <c r="EUU270" s="341"/>
      <c r="EUV270" s="314"/>
      <c r="EUW270" s="342"/>
      <c r="EUX270" s="312"/>
      <c r="EUY270" s="341"/>
      <c r="EUZ270" s="314"/>
      <c r="EVA270" s="342"/>
      <c r="EVB270" s="312"/>
      <c r="EVC270" s="341"/>
      <c r="EVD270" s="314"/>
      <c r="EVE270" s="342"/>
      <c r="EVF270" s="312"/>
      <c r="EVG270" s="341"/>
      <c r="EVH270" s="314"/>
      <c r="EVI270" s="342"/>
      <c r="EVJ270" s="312"/>
      <c r="EVK270" s="341"/>
      <c r="EVL270" s="314"/>
      <c r="EVM270" s="342"/>
      <c r="EVN270" s="312"/>
      <c r="EVO270" s="341"/>
      <c r="EVP270" s="314"/>
      <c r="EVQ270" s="342"/>
      <c r="EVR270" s="312"/>
      <c r="EVS270" s="341"/>
      <c r="EVT270" s="314"/>
      <c r="EVU270" s="342"/>
      <c r="EVV270" s="312"/>
      <c r="EVW270" s="341"/>
      <c r="EVX270" s="314"/>
      <c r="EVY270" s="342"/>
      <c r="EVZ270" s="312"/>
      <c r="EWA270" s="341"/>
      <c r="EWB270" s="314"/>
      <c r="EWC270" s="342"/>
      <c r="EWD270" s="312"/>
      <c r="EWE270" s="341"/>
      <c r="EWF270" s="314"/>
      <c r="EWG270" s="342"/>
      <c r="EWH270" s="312"/>
      <c r="EWI270" s="341"/>
      <c r="EWJ270" s="314"/>
      <c r="EWK270" s="342"/>
      <c r="EWL270" s="312"/>
      <c r="EWM270" s="341"/>
      <c r="EWN270" s="314"/>
      <c r="EWO270" s="342"/>
      <c r="EWP270" s="312"/>
      <c r="EWQ270" s="341"/>
      <c r="EWR270" s="314"/>
      <c r="EWS270" s="342"/>
      <c r="EWT270" s="312"/>
      <c r="EWU270" s="341"/>
      <c r="EWV270" s="314"/>
      <c r="EWW270" s="342"/>
      <c r="EWX270" s="312"/>
      <c r="EWY270" s="341"/>
      <c r="EWZ270" s="314"/>
      <c r="EXA270" s="342"/>
      <c r="EXB270" s="312"/>
      <c r="EXC270" s="341"/>
      <c r="EXD270" s="314"/>
      <c r="EXE270" s="342"/>
      <c r="EXF270" s="312"/>
      <c r="EXG270" s="341"/>
      <c r="EXH270" s="314"/>
      <c r="EXI270" s="342"/>
      <c r="EXJ270" s="312"/>
      <c r="EXK270" s="341"/>
      <c r="EXL270" s="314"/>
      <c r="EXM270" s="342"/>
      <c r="EXN270" s="312"/>
      <c r="EXO270" s="341"/>
      <c r="EXP270" s="314"/>
      <c r="EXQ270" s="342"/>
      <c r="EXR270" s="312"/>
      <c r="EXS270" s="341"/>
      <c r="EXT270" s="314"/>
      <c r="EXU270" s="342"/>
      <c r="EXV270" s="312"/>
      <c r="EXW270" s="341"/>
      <c r="EXX270" s="314"/>
      <c r="EXY270" s="342"/>
      <c r="EXZ270" s="312"/>
      <c r="EYA270" s="341"/>
      <c r="EYB270" s="314"/>
      <c r="EYC270" s="342"/>
      <c r="EYD270" s="312"/>
      <c r="EYE270" s="341"/>
      <c r="EYF270" s="314"/>
      <c r="EYG270" s="342"/>
      <c r="EYH270" s="312"/>
      <c r="EYI270" s="341"/>
      <c r="EYJ270" s="314"/>
      <c r="EYK270" s="342"/>
      <c r="EYL270" s="312"/>
      <c r="EYM270" s="341"/>
      <c r="EYN270" s="314"/>
      <c r="EYO270" s="342"/>
      <c r="EYP270" s="312"/>
      <c r="EYQ270" s="341"/>
      <c r="EYR270" s="314"/>
      <c r="EYS270" s="342"/>
      <c r="EYT270" s="312"/>
      <c r="EYU270" s="341"/>
      <c r="EYV270" s="314"/>
      <c r="EYW270" s="342"/>
      <c r="EYX270" s="312"/>
      <c r="EYY270" s="341"/>
      <c r="EYZ270" s="314"/>
      <c r="EZA270" s="342"/>
      <c r="EZB270" s="312"/>
      <c r="EZC270" s="341"/>
      <c r="EZD270" s="314"/>
      <c r="EZE270" s="342"/>
      <c r="EZF270" s="312"/>
      <c r="EZG270" s="341"/>
      <c r="EZH270" s="314"/>
      <c r="EZI270" s="342"/>
      <c r="EZJ270" s="312"/>
      <c r="EZK270" s="341"/>
      <c r="EZL270" s="314"/>
      <c r="EZM270" s="342"/>
      <c r="EZN270" s="312"/>
      <c r="EZO270" s="341"/>
      <c r="EZP270" s="314"/>
      <c r="EZQ270" s="342"/>
      <c r="EZR270" s="312"/>
      <c r="EZS270" s="341"/>
      <c r="EZT270" s="314"/>
      <c r="EZU270" s="342"/>
      <c r="EZV270" s="312"/>
      <c r="EZW270" s="341"/>
      <c r="EZX270" s="314"/>
      <c r="EZY270" s="342"/>
      <c r="EZZ270" s="312"/>
      <c r="FAA270" s="341"/>
      <c r="FAB270" s="314"/>
      <c r="FAC270" s="342"/>
      <c r="FAD270" s="312"/>
      <c r="FAE270" s="341"/>
      <c r="FAF270" s="314"/>
      <c r="FAG270" s="342"/>
      <c r="FAH270" s="312"/>
      <c r="FAI270" s="341"/>
      <c r="FAJ270" s="314"/>
      <c r="FAK270" s="342"/>
      <c r="FAL270" s="312"/>
      <c r="FAM270" s="341"/>
      <c r="FAN270" s="314"/>
      <c r="FAO270" s="342"/>
      <c r="FAP270" s="312"/>
      <c r="FAQ270" s="341"/>
      <c r="FAR270" s="314"/>
      <c r="FAS270" s="342"/>
      <c r="FAT270" s="312"/>
      <c r="FAU270" s="341"/>
      <c r="FAV270" s="314"/>
      <c r="FAW270" s="342"/>
      <c r="FAX270" s="312"/>
      <c r="FAY270" s="341"/>
      <c r="FAZ270" s="314"/>
      <c r="FBA270" s="342"/>
      <c r="FBB270" s="312"/>
      <c r="FBC270" s="341"/>
      <c r="FBD270" s="314"/>
      <c r="FBE270" s="342"/>
      <c r="FBF270" s="312"/>
      <c r="FBG270" s="341"/>
      <c r="FBH270" s="314"/>
      <c r="FBI270" s="342"/>
      <c r="FBJ270" s="312"/>
      <c r="FBK270" s="341"/>
      <c r="FBL270" s="314"/>
      <c r="FBM270" s="342"/>
      <c r="FBN270" s="312"/>
      <c r="FBO270" s="341"/>
      <c r="FBP270" s="314"/>
      <c r="FBQ270" s="342"/>
      <c r="FBR270" s="312"/>
      <c r="FBS270" s="341"/>
      <c r="FBT270" s="314"/>
      <c r="FBU270" s="342"/>
      <c r="FBV270" s="312"/>
      <c r="FBW270" s="341"/>
      <c r="FBX270" s="314"/>
      <c r="FBY270" s="342"/>
      <c r="FBZ270" s="312"/>
      <c r="FCA270" s="341"/>
      <c r="FCB270" s="314"/>
      <c r="FCC270" s="342"/>
      <c r="FCD270" s="312"/>
      <c r="FCE270" s="341"/>
      <c r="FCF270" s="314"/>
      <c r="FCG270" s="342"/>
      <c r="FCH270" s="312"/>
      <c r="FCI270" s="341"/>
      <c r="FCJ270" s="314"/>
      <c r="FCK270" s="342"/>
      <c r="FCL270" s="312"/>
      <c r="FCM270" s="341"/>
      <c r="FCN270" s="314"/>
      <c r="FCO270" s="342"/>
      <c r="FCP270" s="312"/>
      <c r="FCQ270" s="341"/>
      <c r="FCR270" s="314"/>
      <c r="FCS270" s="342"/>
      <c r="FCT270" s="312"/>
      <c r="FCU270" s="341"/>
      <c r="FCV270" s="314"/>
      <c r="FCW270" s="342"/>
      <c r="FCX270" s="312"/>
      <c r="FCY270" s="341"/>
      <c r="FCZ270" s="314"/>
      <c r="FDA270" s="342"/>
      <c r="FDB270" s="312"/>
      <c r="FDC270" s="341"/>
      <c r="FDD270" s="314"/>
      <c r="FDE270" s="342"/>
      <c r="FDF270" s="312"/>
      <c r="FDG270" s="341"/>
      <c r="FDH270" s="314"/>
      <c r="FDI270" s="342"/>
      <c r="FDJ270" s="312"/>
      <c r="FDK270" s="341"/>
      <c r="FDL270" s="314"/>
      <c r="FDM270" s="342"/>
      <c r="FDN270" s="312"/>
      <c r="FDO270" s="341"/>
      <c r="FDP270" s="314"/>
      <c r="FDQ270" s="342"/>
      <c r="FDR270" s="312"/>
      <c r="FDS270" s="341"/>
      <c r="FDT270" s="314"/>
      <c r="FDU270" s="342"/>
      <c r="FDV270" s="312"/>
      <c r="FDW270" s="341"/>
      <c r="FDX270" s="314"/>
      <c r="FDY270" s="342"/>
      <c r="FDZ270" s="312"/>
      <c r="FEA270" s="341"/>
      <c r="FEB270" s="314"/>
      <c r="FEC270" s="342"/>
      <c r="FED270" s="312"/>
      <c r="FEE270" s="341"/>
      <c r="FEF270" s="314"/>
      <c r="FEG270" s="342"/>
      <c r="FEH270" s="312"/>
      <c r="FEI270" s="341"/>
      <c r="FEJ270" s="314"/>
      <c r="FEK270" s="342"/>
      <c r="FEL270" s="312"/>
      <c r="FEM270" s="341"/>
      <c r="FEN270" s="314"/>
      <c r="FEO270" s="342"/>
      <c r="FEP270" s="312"/>
      <c r="FEQ270" s="341"/>
      <c r="FER270" s="314"/>
      <c r="FES270" s="342"/>
      <c r="FET270" s="312"/>
      <c r="FEU270" s="341"/>
      <c r="FEV270" s="314"/>
      <c r="FEW270" s="342"/>
      <c r="FEX270" s="312"/>
      <c r="FEY270" s="341"/>
      <c r="FEZ270" s="314"/>
      <c r="FFA270" s="342"/>
      <c r="FFB270" s="312"/>
      <c r="FFC270" s="341"/>
      <c r="FFD270" s="314"/>
      <c r="FFE270" s="342"/>
      <c r="FFF270" s="312"/>
      <c r="FFG270" s="341"/>
      <c r="FFH270" s="314"/>
      <c r="FFI270" s="342"/>
      <c r="FFJ270" s="312"/>
      <c r="FFK270" s="341"/>
      <c r="FFL270" s="314"/>
      <c r="FFM270" s="342"/>
      <c r="FFN270" s="312"/>
      <c r="FFO270" s="341"/>
      <c r="FFP270" s="314"/>
      <c r="FFQ270" s="342"/>
      <c r="FFR270" s="312"/>
      <c r="FFS270" s="341"/>
      <c r="FFT270" s="314"/>
      <c r="FFU270" s="342"/>
      <c r="FFV270" s="312"/>
      <c r="FFW270" s="341"/>
      <c r="FFX270" s="314"/>
      <c r="FFY270" s="342"/>
      <c r="FFZ270" s="312"/>
      <c r="FGA270" s="341"/>
      <c r="FGB270" s="314"/>
      <c r="FGC270" s="342"/>
      <c r="FGD270" s="312"/>
      <c r="FGE270" s="341"/>
      <c r="FGF270" s="314"/>
      <c r="FGG270" s="342"/>
      <c r="FGH270" s="312"/>
      <c r="FGI270" s="341"/>
      <c r="FGJ270" s="314"/>
      <c r="FGK270" s="342"/>
      <c r="FGL270" s="312"/>
      <c r="FGM270" s="341"/>
      <c r="FGN270" s="314"/>
      <c r="FGO270" s="342"/>
      <c r="FGP270" s="312"/>
      <c r="FGQ270" s="341"/>
      <c r="FGR270" s="314"/>
      <c r="FGS270" s="342"/>
      <c r="FGT270" s="312"/>
      <c r="FGU270" s="341"/>
      <c r="FGV270" s="314"/>
      <c r="FGW270" s="342"/>
      <c r="FGX270" s="312"/>
      <c r="FGY270" s="341"/>
      <c r="FGZ270" s="314"/>
      <c r="FHA270" s="342"/>
      <c r="FHB270" s="312"/>
      <c r="FHC270" s="341"/>
      <c r="FHD270" s="314"/>
      <c r="FHE270" s="342"/>
      <c r="FHF270" s="312"/>
      <c r="FHG270" s="341"/>
      <c r="FHH270" s="314"/>
      <c r="FHI270" s="342"/>
      <c r="FHJ270" s="312"/>
      <c r="FHK270" s="341"/>
      <c r="FHL270" s="314"/>
      <c r="FHM270" s="342"/>
      <c r="FHN270" s="312"/>
      <c r="FHO270" s="341"/>
      <c r="FHP270" s="314"/>
      <c r="FHQ270" s="342"/>
      <c r="FHR270" s="312"/>
      <c r="FHS270" s="341"/>
      <c r="FHT270" s="314"/>
      <c r="FHU270" s="342"/>
      <c r="FHV270" s="312"/>
      <c r="FHW270" s="341"/>
      <c r="FHX270" s="314"/>
      <c r="FHY270" s="342"/>
      <c r="FHZ270" s="312"/>
      <c r="FIA270" s="341"/>
      <c r="FIB270" s="314"/>
      <c r="FIC270" s="342"/>
      <c r="FID270" s="312"/>
      <c r="FIE270" s="341"/>
      <c r="FIF270" s="314"/>
      <c r="FIG270" s="342"/>
      <c r="FIH270" s="312"/>
      <c r="FII270" s="341"/>
      <c r="FIJ270" s="314"/>
      <c r="FIK270" s="342"/>
      <c r="FIL270" s="312"/>
      <c r="FIM270" s="341"/>
      <c r="FIN270" s="314"/>
      <c r="FIO270" s="342"/>
      <c r="FIP270" s="312"/>
      <c r="FIQ270" s="341"/>
      <c r="FIR270" s="314"/>
      <c r="FIS270" s="342"/>
      <c r="FIT270" s="312"/>
      <c r="FIU270" s="341"/>
      <c r="FIV270" s="314"/>
      <c r="FIW270" s="342"/>
      <c r="FIX270" s="312"/>
      <c r="FIY270" s="341"/>
      <c r="FIZ270" s="314"/>
      <c r="FJA270" s="342"/>
      <c r="FJB270" s="312"/>
      <c r="FJC270" s="341"/>
      <c r="FJD270" s="314"/>
      <c r="FJE270" s="342"/>
      <c r="FJF270" s="312"/>
      <c r="FJG270" s="341"/>
      <c r="FJH270" s="314"/>
      <c r="FJI270" s="342"/>
      <c r="FJJ270" s="312"/>
      <c r="FJK270" s="341"/>
      <c r="FJL270" s="314"/>
      <c r="FJM270" s="342"/>
      <c r="FJN270" s="312"/>
      <c r="FJO270" s="341"/>
      <c r="FJP270" s="314"/>
      <c r="FJQ270" s="342"/>
      <c r="FJR270" s="312"/>
      <c r="FJS270" s="341"/>
      <c r="FJT270" s="314"/>
      <c r="FJU270" s="342"/>
      <c r="FJV270" s="312"/>
      <c r="FJW270" s="341"/>
      <c r="FJX270" s="314"/>
      <c r="FJY270" s="342"/>
      <c r="FJZ270" s="312"/>
      <c r="FKA270" s="341"/>
      <c r="FKB270" s="314"/>
      <c r="FKC270" s="342"/>
      <c r="FKD270" s="312"/>
      <c r="FKE270" s="341"/>
      <c r="FKF270" s="314"/>
      <c r="FKG270" s="342"/>
      <c r="FKH270" s="312"/>
      <c r="FKI270" s="341"/>
      <c r="FKJ270" s="314"/>
      <c r="FKK270" s="342"/>
      <c r="FKL270" s="312"/>
      <c r="FKM270" s="341"/>
      <c r="FKN270" s="314"/>
      <c r="FKO270" s="342"/>
      <c r="FKP270" s="312"/>
      <c r="FKQ270" s="341"/>
      <c r="FKR270" s="314"/>
      <c r="FKS270" s="342"/>
      <c r="FKT270" s="312"/>
      <c r="FKU270" s="341"/>
      <c r="FKV270" s="314"/>
      <c r="FKW270" s="342"/>
      <c r="FKX270" s="312"/>
      <c r="FKY270" s="341"/>
      <c r="FKZ270" s="314"/>
      <c r="FLA270" s="342"/>
      <c r="FLB270" s="312"/>
      <c r="FLC270" s="341"/>
      <c r="FLD270" s="314"/>
      <c r="FLE270" s="342"/>
      <c r="FLF270" s="312"/>
      <c r="FLG270" s="341"/>
      <c r="FLH270" s="314"/>
      <c r="FLI270" s="342"/>
      <c r="FLJ270" s="312"/>
      <c r="FLK270" s="341"/>
      <c r="FLL270" s="314"/>
      <c r="FLM270" s="342"/>
      <c r="FLN270" s="312"/>
      <c r="FLO270" s="341"/>
      <c r="FLP270" s="314"/>
      <c r="FLQ270" s="342"/>
      <c r="FLR270" s="312"/>
      <c r="FLS270" s="341"/>
      <c r="FLT270" s="314"/>
      <c r="FLU270" s="342"/>
      <c r="FLV270" s="312"/>
      <c r="FLW270" s="341"/>
      <c r="FLX270" s="314"/>
      <c r="FLY270" s="342"/>
      <c r="FLZ270" s="312"/>
      <c r="FMA270" s="341"/>
      <c r="FMB270" s="314"/>
      <c r="FMC270" s="342"/>
      <c r="FMD270" s="312"/>
      <c r="FME270" s="341"/>
      <c r="FMF270" s="314"/>
      <c r="FMG270" s="342"/>
      <c r="FMH270" s="312"/>
      <c r="FMI270" s="341"/>
      <c r="FMJ270" s="314"/>
      <c r="FMK270" s="342"/>
      <c r="FML270" s="312"/>
      <c r="FMM270" s="341"/>
      <c r="FMN270" s="314"/>
      <c r="FMO270" s="342"/>
      <c r="FMP270" s="312"/>
      <c r="FMQ270" s="341"/>
      <c r="FMR270" s="314"/>
      <c r="FMS270" s="342"/>
      <c r="FMT270" s="312"/>
      <c r="FMU270" s="341"/>
      <c r="FMV270" s="314"/>
      <c r="FMW270" s="342"/>
      <c r="FMX270" s="312"/>
      <c r="FMY270" s="341"/>
      <c r="FMZ270" s="314"/>
      <c r="FNA270" s="342"/>
      <c r="FNB270" s="312"/>
      <c r="FNC270" s="341"/>
      <c r="FND270" s="314"/>
      <c r="FNE270" s="342"/>
      <c r="FNF270" s="312"/>
      <c r="FNG270" s="341"/>
      <c r="FNH270" s="314"/>
      <c r="FNI270" s="342"/>
      <c r="FNJ270" s="312"/>
      <c r="FNK270" s="341"/>
      <c r="FNL270" s="314"/>
      <c r="FNM270" s="342"/>
      <c r="FNN270" s="312"/>
      <c r="FNO270" s="341"/>
      <c r="FNP270" s="314"/>
      <c r="FNQ270" s="342"/>
      <c r="FNR270" s="312"/>
      <c r="FNS270" s="341"/>
      <c r="FNT270" s="314"/>
      <c r="FNU270" s="342"/>
      <c r="FNV270" s="312"/>
      <c r="FNW270" s="341"/>
      <c r="FNX270" s="314"/>
      <c r="FNY270" s="342"/>
      <c r="FNZ270" s="312"/>
      <c r="FOA270" s="341"/>
      <c r="FOB270" s="314"/>
      <c r="FOC270" s="342"/>
      <c r="FOD270" s="312"/>
      <c r="FOE270" s="341"/>
      <c r="FOF270" s="314"/>
      <c r="FOG270" s="342"/>
      <c r="FOH270" s="312"/>
      <c r="FOI270" s="341"/>
      <c r="FOJ270" s="314"/>
      <c r="FOK270" s="342"/>
      <c r="FOL270" s="312"/>
      <c r="FOM270" s="341"/>
      <c r="FON270" s="314"/>
      <c r="FOO270" s="342"/>
      <c r="FOP270" s="312"/>
      <c r="FOQ270" s="341"/>
      <c r="FOR270" s="314"/>
      <c r="FOS270" s="342"/>
      <c r="FOT270" s="312"/>
      <c r="FOU270" s="341"/>
      <c r="FOV270" s="314"/>
      <c r="FOW270" s="342"/>
      <c r="FOX270" s="312"/>
      <c r="FOY270" s="341"/>
      <c r="FOZ270" s="314"/>
      <c r="FPA270" s="342"/>
      <c r="FPB270" s="312"/>
      <c r="FPC270" s="341"/>
      <c r="FPD270" s="314"/>
      <c r="FPE270" s="342"/>
      <c r="FPF270" s="312"/>
      <c r="FPG270" s="341"/>
      <c r="FPH270" s="314"/>
      <c r="FPI270" s="342"/>
      <c r="FPJ270" s="312"/>
      <c r="FPK270" s="341"/>
      <c r="FPL270" s="314"/>
      <c r="FPM270" s="342"/>
      <c r="FPN270" s="312"/>
      <c r="FPO270" s="341"/>
      <c r="FPP270" s="314"/>
      <c r="FPQ270" s="342"/>
      <c r="FPR270" s="312"/>
      <c r="FPS270" s="341"/>
      <c r="FPT270" s="314"/>
      <c r="FPU270" s="342"/>
      <c r="FPV270" s="312"/>
      <c r="FPW270" s="341"/>
      <c r="FPX270" s="314"/>
      <c r="FPY270" s="342"/>
      <c r="FPZ270" s="312"/>
      <c r="FQA270" s="341"/>
      <c r="FQB270" s="314"/>
      <c r="FQC270" s="342"/>
      <c r="FQD270" s="312"/>
      <c r="FQE270" s="341"/>
      <c r="FQF270" s="314"/>
      <c r="FQG270" s="342"/>
      <c r="FQH270" s="312"/>
      <c r="FQI270" s="341"/>
      <c r="FQJ270" s="314"/>
      <c r="FQK270" s="342"/>
      <c r="FQL270" s="312"/>
      <c r="FQM270" s="341"/>
      <c r="FQN270" s="314"/>
      <c r="FQO270" s="342"/>
      <c r="FQP270" s="312"/>
      <c r="FQQ270" s="341"/>
      <c r="FQR270" s="314"/>
      <c r="FQS270" s="342"/>
      <c r="FQT270" s="312"/>
      <c r="FQU270" s="341"/>
      <c r="FQV270" s="314"/>
      <c r="FQW270" s="342"/>
      <c r="FQX270" s="312"/>
      <c r="FQY270" s="341"/>
      <c r="FQZ270" s="314"/>
      <c r="FRA270" s="342"/>
      <c r="FRB270" s="312"/>
      <c r="FRC270" s="341"/>
      <c r="FRD270" s="314"/>
      <c r="FRE270" s="342"/>
      <c r="FRF270" s="312"/>
      <c r="FRG270" s="341"/>
      <c r="FRH270" s="314"/>
      <c r="FRI270" s="342"/>
      <c r="FRJ270" s="312"/>
      <c r="FRK270" s="341"/>
      <c r="FRL270" s="314"/>
      <c r="FRM270" s="342"/>
      <c r="FRN270" s="312"/>
      <c r="FRO270" s="341"/>
      <c r="FRP270" s="314"/>
      <c r="FRQ270" s="342"/>
      <c r="FRR270" s="312"/>
      <c r="FRS270" s="341"/>
      <c r="FRT270" s="314"/>
      <c r="FRU270" s="342"/>
      <c r="FRV270" s="312"/>
      <c r="FRW270" s="341"/>
      <c r="FRX270" s="314"/>
      <c r="FRY270" s="342"/>
      <c r="FRZ270" s="312"/>
      <c r="FSA270" s="341"/>
      <c r="FSB270" s="314"/>
      <c r="FSC270" s="342"/>
      <c r="FSD270" s="312"/>
      <c r="FSE270" s="341"/>
      <c r="FSF270" s="314"/>
      <c r="FSG270" s="342"/>
      <c r="FSH270" s="312"/>
      <c r="FSI270" s="341"/>
      <c r="FSJ270" s="314"/>
      <c r="FSK270" s="342"/>
      <c r="FSL270" s="312"/>
      <c r="FSM270" s="341"/>
      <c r="FSN270" s="314"/>
      <c r="FSO270" s="342"/>
      <c r="FSP270" s="312"/>
      <c r="FSQ270" s="341"/>
      <c r="FSR270" s="314"/>
      <c r="FSS270" s="342"/>
      <c r="FST270" s="312"/>
      <c r="FSU270" s="341"/>
      <c r="FSV270" s="314"/>
      <c r="FSW270" s="342"/>
      <c r="FSX270" s="312"/>
      <c r="FSY270" s="341"/>
      <c r="FSZ270" s="314"/>
      <c r="FTA270" s="342"/>
      <c r="FTB270" s="312"/>
      <c r="FTC270" s="341"/>
      <c r="FTD270" s="314"/>
      <c r="FTE270" s="342"/>
      <c r="FTF270" s="312"/>
      <c r="FTG270" s="341"/>
      <c r="FTH270" s="314"/>
      <c r="FTI270" s="342"/>
      <c r="FTJ270" s="312"/>
      <c r="FTK270" s="341"/>
      <c r="FTL270" s="314"/>
      <c r="FTM270" s="342"/>
      <c r="FTN270" s="312"/>
      <c r="FTO270" s="341"/>
      <c r="FTP270" s="314"/>
      <c r="FTQ270" s="342"/>
      <c r="FTR270" s="312"/>
      <c r="FTS270" s="341"/>
      <c r="FTT270" s="314"/>
      <c r="FTU270" s="342"/>
      <c r="FTV270" s="312"/>
      <c r="FTW270" s="341"/>
      <c r="FTX270" s="314"/>
      <c r="FTY270" s="342"/>
      <c r="FTZ270" s="312"/>
      <c r="FUA270" s="341"/>
      <c r="FUB270" s="314"/>
      <c r="FUC270" s="342"/>
      <c r="FUD270" s="312"/>
      <c r="FUE270" s="341"/>
      <c r="FUF270" s="314"/>
      <c r="FUG270" s="342"/>
      <c r="FUH270" s="312"/>
      <c r="FUI270" s="341"/>
      <c r="FUJ270" s="314"/>
      <c r="FUK270" s="342"/>
      <c r="FUL270" s="312"/>
      <c r="FUM270" s="341"/>
      <c r="FUN270" s="314"/>
      <c r="FUO270" s="342"/>
      <c r="FUP270" s="312"/>
      <c r="FUQ270" s="341"/>
      <c r="FUR270" s="314"/>
      <c r="FUS270" s="342"/>
      <c r="FUT270" s="312"/>
      <c r="FUU270" s="341"/>
      <c r="FUV270" s="314"/>
      <c r="FUW270" s="342"/>
      <c r="FUX270" s="312"/>
      <c r="FUY270" s="341"/>
      <c r="FUZ270" s="314"/>
      <c r="FVA270" s="342"/>
      <c r="FVB270" s="312"/>
      <c r="FVC270" s="341"/>
      <c r="FVD270" s="314"/>
      <c r="FVE270" s="342"/>
      <c r="FVF270" s="312"/>
      <c r="FVG270" s="341"/>
      <c r="FVH270" s="314"/>
      <c r="FVI270" s="342"/>
      <c r="FVJ270" s="312"/>
      <c r="FVK270" s="341"/>
      <c r="FVL270" s="314"/>
      <c r="FVM270" s="342"/>
      <c r="FVN270" s="312"/>
      <c r="FVO270" s="341"/>
      <c r="FVP270" s="314"/>
      <c r="FVQ270" s="342"/>
      <c r="FVR270" s="312"/>
      <c r="FVS270" s="341"/>
      <c r="FVT270" s="314"/>
      <c r="FVU270" s="342"/>
      <c r="FVV270" s="312"/>
      <c r="FVW270" s="341"/>
      <c r="FVX270" s="314"/>
      <c r="FVY270" s="342"/>
      <c r="FVZ270" s="312"/>
      <c r="FWA270" s="341"/>
      <c r="FWB270" s="314"/>
      <c r="FWC270" s="342"/>
      <c r="FWD270" s="312"/>
      <c r="FWE270" s="341"/>
      <c r="FWF270" s="314"/>
      <c r="FWG270" s="342"/>
      <c r="FWH270" s="312"/>
      <c r="FWI270" s="341"/>
      <c r="FWJ270" s="314"/>
      <c r="FWK270" s="342"/>
      <c r="FWL270" s="312"/>
      <c r="FWM270" s="341"/>
      <c r="FWN270" s="314"/>
      <c r="FWO270" s="342"/>
      <c r="FWP270" s="312"/>
      <c r="FWQ270" s="341"/>
      <c r="FWR270" s="314"/>
      <c r="FWS270" s="342"/>
      <c r="FWT270" s="312"/>
      <c r="FWU270" s="341"/>
      <c r="FWV270" s="314"/>
      <c r="FWW270" s="342"/>
      <c r="FWX270" s="312"/>
      <c r="FWY270" s="341"/>
      <c r="FWZ270" s="314"/>
      <c r="FXA270" s="342"/>
      <c r="FXB270" s="312"/>
      <c r="FXC270" s="341"/>
      <c r="FXD270" s="314"/>
      <c r="FXE270" s="342"/>
      <c r="FXF270" s="312"/>
      <c r="FXG270" s="341"/>
      <c r="FXH270" s="314"/>
      <c r="FXI270" s="342"/>
      <c r="FXJ270" s="312"/>
      <c r="FXK270" s="341"/>
      <c r="FXL270" s="314"/>
      <c r="FXM270" s="342"/>
      <c r="FXN270" s="312"/>
      <c r="FXO270" s="341"/>
      <c r="FXP270" s="314"/>
      <c r="FXQ270" s="342"/>
      <c r="FXR270" s="312"/>
      <c r="FXS270" s="341"/>
      <c r="FXT270" s="314"/>
      <c r="FXU270" s="342"/>
      <c r="FXV270" s="312"/>
      <c r="FXW270" s="341"/>
      <c r="FXX270" s="314"/>
      <c r="FXY270" s="342"/>
      <c r="FXZ270" s="312"/>
      <c r="FYA270" s="341"/>
      <c r="FYB270" s="314"/>
      <c r="FYC270" s="342"/>
      <c r="FYD270" s="312"/>
      <c r="FYE270" s="341"/>
      <c r="FYF270" s="314"/>
      <c r="FYG270" s="342"/>
      <c r="FYH270" s="312"/>
      <c r="FYI270" s="341"/>
      <c r="FYJ270" s="314"/>
      <c r="FYK270" s="342"/>
      <c r="FYL270" s="312"/>
      <c r="FYM270" s="341"/>
      <c r="FYN270" s="314"/>
      <c r="FYO270" s="342"/>
      <c r="FYP270" s="312"/>
      <c r="FYQ270" s="341"/>
      <c r="FYR270" s="314"/>
      <c r="FYS270" s="342"/>
      <c r="FYT270" s="312"/>
      <c r="FYU270" s="341"/>
      <c r="FYV270" s="314"/>
      <c r="FYW270" s="342"/>
      <c r="FYX270" s="312"/>
      <c r="FYY270" s="341"/>
      <c r="FYZ270" s="314"/>
      <c r="FZA270" s="342"/>
      <c r="FZB270" s="312"/>
      <c r="FZC270" s="341"/>
      <c r="FZD270" s="314"/>
      <c r="FZE270" s="342"/>
      <c r="FZF270" s="312"/>
      <c r="FZG270" s="341"/>
      <c r="FZH270" s="314"/>
      <c r="FZI270" s="342"/>
      <c r="FZJ270" s="312"/>
      <c r="FZK270" s="341"/>
      <c r="FZL270" s="314"/>
      <c r="FZM270" s="342"/>
      <c r="FZN270" s="312"/>
      <c r="FZO270" s="341"/>
      <c r="FZP270" s="314"/>
      <c r="FZQ270" s="342"/>
      <c r="FZR270" s="312"/>
      <c r="FZS270" s="341"/>
      <c r="FZT270" s="314"/>
      <c r="FZU270" s="342"/>
      <c r="FZV270" s="312"/>
      <c r="FZW270" s="341"/>
      <c r="FZX270" s="314"/>
      <c r="FZY270" s="342"/>
      <c r="FZZ270" s="312"/>
      <c r="GAA270" s="341"/>
      <c r="GAB270" s="314"/>
      <c r="GAC270" s="342"/>
      <c r="GAD270" s="312"/>
      <c r="GAE270" s="341"/>
      <c r="GAF270" s="314"/>
      <c r="GAG270" s="342"/>
      <c r="GAH270" s="312"/>
      <c r="GAI270" s="341"/>
      <c r="GAJ270" s="314"/>
      <c r="GAK270" s="342"/>
      <c r="GAL270" s="312"/>
      <c r="GAM270" s="341"/>
      <c r="GAN270" s="314"/>
      <c r="GAO270" s="342"/>
      <c r="GAP270" s="312"/>
      <c r="GAQ270" s="341"/>
      <c r="GAR270" s="314"/>
      <c r="GAS270" s="342"/>
      <c r="GAT270" s="312"/>
      <c r="GAU270" s="341"/>
      <c r="GAV270" s="314"/>
      <c r="GAW270" s="342"/>
      <c r="GAX270" s="312"/>
      <c r="GAY270" s="341"/>
      <c r="GAZ270" s="314"/>
      <c r="GBA270" s="342"/>
      <c r="GBB270" s="312"/>
      <c r="GBC270" s="341"/>
      <c r="GBD270" s="314"/>
      <c r="GBE270" s="342"/>
      <c r="GBF270" s="312"/>
      <c r="GBG270" s="341"/>
      <c r="GBH270" s="314"/>
      <c r="GBI270" s="342"/>
      <c r="GBJ270" s="312"/>
      <c r="GBK270" s="341"/>
      <c r="GBL270" s="314"/>
      <c r="GBM270" s="342"/>
      <c r="GBN270" s="312"/>
      <c r="GBO270" s="341"/>
      <c r="GBP270" s="314"/>
      <c r="GBQ270" s="342"/>
      <c r="GBR270" s="312"/>
      <c r="GBS270" s="341"/>
      <c r="GBT270" s="314"/>
      <c r="GBU270" s="342"/>
      <c r="GBV270" s="312"/>
      <c r="GBW270" s="341"/>
      <c r="GBX270" s="314"/>
      <c r="GBY270" s="342"/>
      <c r="GBZ270" s="312"/>
      <c r="GCA270" s="341"/>
      <c r="GCB270" s="314"/>
      <c r="GCC270" s="342"/>
      <c r="GCD270" s="312"/>
      <c r="GCE270" s="341"/>
      <c r="GCF270" s="314"/>
      <c r="GCG270" s="342"/>
      <c r="GCH270" s="312"/>
      <c r="GCI270" s="341"/>
      <c r="GCJ270" s="314"/>
      <c r="GCK270" s="342"/>
      <c r="GCL270" s="312"/>
      <c r="GCM270" s="341"/>
      <c r="GCN270" s="314"/>
      <c r="GCO270" s="342"/>
      <c r="GCP270" s="312"/>
      <c r="GCQ270" s="341"/>
      <c r="GCR270" s="314"/>
      <c r="GCS270" s="342"/>
      <c r="GCT270" s="312"/>
      <c r="GCU270" s="341"/>
      <c r="GCV270" s="314"/>
      <c r="GCW270" s="342"/>
      <c r="GCX270" s="312"/>
      <c r="GCY270" s="341"/>
      <c r="GCZ270" s="314"/>
      <c r="GDA270" s="342"/>
      <c r="GDB270" s="312"/>
      <c r="GDC270" s="341"/>
      <c r="GDD270" s="314"/>
      <c r="GDE270" s="342"/>
      <c r="GDF270" s="312"/>
      <c r="GDG270" s="341"/>
      <c r="GDH270" s="314"/>
      <c r="GDI270" s="342"/>
      <c r="GDJ270" s="312"/>
      <c r="GDK270" s="341"/>
      <c r="GDL270" s="314"/>
      <c r="GDM270" s="342"/>
      <c r="GDN270" s="312"/>
      <c r="GDO270" s="341"/>
      <c r="GDP270" s="314"/>
      <c r="GDQ270" s="342"/>
      <c r="GDR270" s="312"/>
      <c r="GDS270" s="341"/>
      <c r="GDT270" s="314"/>
      <c r="GDU270" s="342"/>
      <c r="GDV270" s="312"/>
      <c r="GDW270" s="341"/>
      <c r="GDX270" s="314"/>
      <c r="GDY270" s="342"/>
      <c r="GDZ270" s="312"/>
      <c r="GEA270" s="341"/>
      <c r="GEB270" s="314"/>
      <c r="GEC270" s="342"/>
      <c r="GED270" s="312"/>
      <c r="GEE270" s="341"/>
      <c r="GEF270" s="314"/>
      <c r="GEG270" s="342"/>
      <c r="GEH270" s="312"/>
      <c r="GEI270" s="341"/>
      <c r="GEJ270" s="314"/>
      <c r="GEK270" s="342"/>
      <c r="GEL270" s="312"/>
      <c r="GEM270" s="341"/>
      <c r="GEN270" s="314"/>
      <c r="GEO270" s="342"/>
      <c r="GEP270" s="312"/>
      <c r="GEQ270" s="341"/>
      <c r="GER270" s="314"/>
      <c r="GES270" s="342"/>
      <c r="GET270" s="312"/>
      <c r="GEU270" s="341"/>
      <c r="GEV270" s="314"/>
      <c r="GEW270" s="342"/>
      <c r="GEX270" s="312"/>
      <c r="GEY270" s="341"/>
      <c r="GEZ270" s="314"/>
      <c r="GFA270" s="342"/>
      <c r="GFB270" s="312"/>
      <c r="GFC270" s="341"/>
      <c r="GFD270" s="314"/>
      <c r="GFE270" s="342"/>
      <c r="GFF270" s="312"/>
      <c r="GFG270" s="341"/>
      <c r="GFH270" s="314"/>
      <c r="GFI270" s="342"/>
      <c r="GFJ270" s="312"/>
      <c r="GFK270" s="341"/>
      <c r="GFL270" s="314"/>
      <c r="GFM270" s="342"/>
      <c r="GFN270" s="312"/>
      <c r="GFO270" s="341"/>
      <c r="GFP270" s="314"/>
      <c r="GFQ270" s="342"/>
      <c r="GFR270" s="312"/>
      <c r="GFS270" s="341"/>
      <c r="GFT270" s="314"/>
      <c r="GFU270" s="342"/>
      <c r="GFV270" s="312"/>
      <c r="GFW270" s="341"/>
      <c r="GFX270" s="314"/>
      <c r="GFY270" s="342"/>
      <c r="GFZ270" s="312"/>
      <c r="GGA270" s="341"/>
      <c r="GGB270" s="314"/>
      <c r="GGC270" s="342"/>
      <c r="GGD270" s="312"/>
      <c r="GGE270" s="341"/>
      <c r="GGF270" s="314"/>
      <c r="GGG270" s="342"/>
      <c r="GGH270" s="312"/>
      <c r="GGI270" s="341"/>
      <c r="GGJ270" s="314"/>
      <c r="GGK270" s="342"/>
      <c r="GGL270" s="312"/>
      <c r="GGM270" s="341"/>
      <c r="GGN270" s="314"/>
      <c r="GGO270" s="342"/>
      <c r="GGP270" s="312"/>
      <c r="GGQ270" s="341"/>
      <c r="GGR270" s="314"/>
      <c r="GGS270" s="342"/>
      <c r="GGT270" s="312"/>
      <c r="GGU270" s="341"/>
      <c r="GGV270" s="314"/>
      <c r="GGW270" s="342"/>
      <c r="GGX270" s="312"/>
      <c r="GGY270" s="341"/>
      <c r="GGZ270" s="314"/>
      <c r="GHA270" s="342"/>
      <c r="GHB270" s="312"/>
      <c r="GHC270" s="341"/>
      <c r="GHD270" s="314"/>
      <c r="GHE270" s="342"/>
      <c r="GHF270" s="312"/>
      <c r="GHG270" s="341"/>
      <c r="GHH270" s="314"/>
      <c r="GHI270" s="342"/>
      <c r="GHJ270" s="312"/>
      <c r="GHK270" s="341"/>
      <c r="GHL270" s="314"/>
      <c r="GHM270" s="342"/>
      <c r="GHN270" s="312"/>
      <c r="GHO270" s="341"/>
      <c r="GHP270" s="314"/>
      <c r="GHQ270" s="342"/>
      <c r="GHR270" s="312"/>
      <c r="GHS270" s="341"/>
      <c r="GHT270" s="314"/>
      <c r="GHU270" s="342"/>
      <c r="GHV270" s="312"/>
      <c r="GHW270" s="341"/>
      <c r="GHX270" s="314"/>
      <c r="GHY270" s="342"/>
      <c r="GHZ270" s="312"/>
      <c r="GIA270" s="341"/>
      <c r="GIB270" s="314"/>
      <c r="GIC270" s="342"/>
      <c r="GID270" s="312"/>
      <c r="GIE270" s="341"/>
      <c r="GIF270" s="314"/>
      <c r="GIG270" s="342"/>
      <c r="GIH270" s="312"/>
      <c r="GII270" s="341"/>
      <c r="GIJ270" s="314"/>
      <c r="GIK270" s="342"/>
      <c r="GIL270" s="312"/>
      <c r="GIM270" s="341"/>
      <c r="GIN270" s="314"/>
      <c r="GIO270" s="342"/>
      <c r="GIP270" s="312"/>
      <c r="GIQ270" s="341"/>
      <c r="GIR270" s="314"/>
      <c r="GIS270" s="342"/>
      <c r="GIT270" s="312"/>
      <c r="GIU270" s="341"/>
      <c r="GIV270" s="314"/>
      <c r="GIW270" s="342"/>
      <c r="GIX270" s="312"/>
      <c r="GIY270" s="341"/>
      <c r="GIZ270" s="314"/>
      <c r="GJA270" s="342"/>
      <c r="GJB270" s="312"/>
      <c r="GJC270" s="341"/>
      <c r="GJD270" s="314"/>
      <c r="GJE270" s="342"/>
      <c r="GJF270" s="312"/>
      <c r="GJG270" s="341"/>
      <c r="GJH270" s="314"/>
      <c r="GJI270" s="342"/>
      <c r="GJJ270" s="312"/>
      <c r="GJK270" s="341"/>
      <c r="GJL270" s="314"/>
      <c r="GJM270" s="342"/>
      <c r="GJN270" s="312"/>
      <c r="GJO270" s="341"/>
      <c r="GJP270" s="314"/>
      <c r="GJQ270" s="342"/>
      <c r="GJR270" s="312"/>
      <c r="GJS270" s="341"/>
      <c r="GJT270" s="314"/>
      <c r="GJU270" s="342"/>
      <c r="GJV270" s="312"/>
      <c r="GJW270" s="341"/>
      <c r="GJX270" s="314"/>
      <c r="GJY270" s="342"/>
      <c r="GJZ270" s="312"/>
      <c r="GKA270" s="341"/>
      <c r="GKB270" s="314"/>
      <c r="GKC270" s="342"/>
      <c r="GKD270" s="312"/>
      <c r="GKE270" s="341"/>
      <c r="GKF270" s="314"/>
      <c r="GKG270" s="342"/>
      <c r="GKH270" s="312"/>
      <c r="GKI270" s="341"/>
      <c r="GKJ270" s="314"/>
      <c r="GKK270" s="342"/>
      <c r="GKL270" s="312"/>
      <c r="GKM270" s="341"/>
      <c r="GKN270" s="314"/>
      <c r="GKO270" s="342"/>
      <c r="GKP270" s="312"/>
      <c r="GKQ270" s="341"/>
      <c r="GKR270" s="314"/>
      <c r="GKS270" s="342"/>
      <c r="GKT270" s="312"/>
      <c r="GKU270" s="341"/>
      <c r="GKV270" s="314"/>
      <c r="GKW270" s="342"/>
      <c r="GKX270" s="312"/>
      <c r="GKY270" s="341"/>
      <c r="GKZ270" s="314"/>
      <c r="GLA270" s="342"/>
      <c r="GLB270" s="312"/>
      <c r="GLC270" s="341"/>
      <c r="GLD270" s="314"/>
      <c r="GLE270" s="342"/>
      <c r="GLF270" s="312"/>
      <c r="GLG270" s="341"/>
      <c r="GLH270" s="314"/>
      <c r="GLI270" s="342"/>
      <c r="GLJ270" s="312"/>
      <c r="GLK270" s="341"/>
      <c r="GLL270" s="314"/>
      <c r="GLM270" s="342"/>
      <c r="GLN270" s="312"/>
      <c r="GLO270" s="341"/>
      <c r="GLP270" s="314"/>
      <c r="GLQ270" s="342"/>
      <c r="GLR270" s="312"/>
      <c r="GLS270" s="341"/>
      <c r="GLT270" s="314"/>
      <c r="GLU270" s="342"/>
      <c r="GLV270" s="312"/>
      <c r="GLW270" s="341"/>
      <c r="GLX270" s="314"/>
      <c r="GLY270" s="342"/>
      <c r="GLZ270" s="312"/>
      <c r="GMA270" s="341"/>
      <c r="GMB270" s="314"/>
      <c r="GMC270" s="342"/>
      <c r="GMD270" s="312"/>
      <c r="GME270" s="341"/>
      <c r="GMF270" s="314"/>
      <c r="GMG270" s="342"/>
      <c r="GMH270" s="312"/>
      <c r="GMI270" s="341"/>
      <c r="GMJ270" s="314"/>
      <c r="GMK270" s="342"/>
      <c r="GML270" s="312"/>
      <c r="GMM270" s="341"/>
      <c r="GMN270" s="314"/>
      <c r="GMO270" s="342"/>
      <c r="GMP270" s="312"/>
      <c r="GMQ270" s="341"/>
      <c r="GMR270" s="314"/>
      <c r="GMS270" s="342"/>
      <c r="GMT270" s="312"/>
      <c r="GMU270" s="341"/>
      <c r="GMV270" s="314"/>
      <c r="GMW270" s="342"/>
      <c r="GMX270" s="312"/>
      <c r="GMY270" s="341"/>
      <c r="GMZ270" s="314"/>
      <c r="GNA270" s="342"/>
      <c r="GNB270" s="312"/>
      <c r="GNC270" s="341"/>
      <c r="GND270" s="314"/>
      <c r="GNE270" s="342"/>
      <c r="GNF270" s="312"/>
      <c r="GNG270" s="341"/>
      <c r="GNH270" s="314"/>
      <c r="GNI270" s="342"/>
      <c r="GNJ270" s="312"/>
      <c r="GNK270" s="341"/>
      <c r="GNL270" s="314"/>
      <c r="GNM270" s="342"/>
      <c r="GNN270" s="312"/>
      <c r="GNO270" s="341"/>
      <c r="GNP270" s="314"/>
      <c r="GNQ270" s="342"/>
      <c r="GNR270" s="312"/>
      <c r="GNS270" s="341"/>
      <c r="GNT270" s="314"/>
      <c r="GNU270" s="342"/>
      <c r="GNV270" s="312"/>
      <c r="GNW270" s="341"/>
      <c r="GNX270" s="314"/>
      <c r="GNY270" s="342"/>
      <c r="GNZ270" s="312"/>
      <c r="GOA270" s="341"/>
      <c r="GOB270" s="314"/>
      <c r="GOC270" s="342"/>
      <c r="GOD270" s="312"/>
      <c r="GOE270" s="341"/>
      <c r="GOF270" s="314"/>
      <c r="GOG270" s="342"/>
      <c r="GOH270" s="312"/>
      <c r="GOI270" s="341"/>
      <c r="GOJ270" s="314"/>
      <c r="GOK270" s="342"/>
      <c r="GOL270" s="312"/>
      <c r="GOM270" s="341"/>
      <c r="GON270" s="314"/>
      <c r="GOO270" s="342"/>
      <c r="GOP270" s="312"/>
      <c r="GOQ270" s="341"/>
      <c r="GOR270" s="314"/>
      <c r="GOS270" s="342"/>
      <c r="GOT270" s="312"/>
      <c r="GOU270" s="341"/>
      <c r="GOV270" s="314"/>
      <c r="GOW270" s="342"/>
      <c r="GOX270" s="312"/>
      <c r="GOY270" s="341"/>
      <c r="GOZ270" s="314"/>
      <c r="GPA270" s="342"/>
      <c r="GPB270" s="312"/>
      <c r="GPC270" s="341"/>
      <c r="GPD270" s="314"/>
      <c r="GPE270" s="342"/>
      <c r="GPF270" s="312"/>
      <c r="GPG270" s="341"/>
      <c r="GPH270" s="314"/>
      <c r="GPI270" s="342"/>
      <c r="GPJ270" s="312"/>
      <c r="GPK270" s="341"/>
      <c r="GPL270" s="314"/>
      <c r="GPM270" s="342"/>
      <c r="GPN270" s="312"/>
      <c r="GPO270" s="341"/>
      <c r="GPP270" s="314"/>
      <c r="GPQ270" s="342"/>
      <c r="GPR270" s="312"/>
      <c r="GPS270" s="341"/>
      <c r="GPT270" s="314"/>
      <c r="GPU270" s="342"/>
      <c r="GPV270" s="312"/>
      <c r="GPW270" s="341"/>
      <c r="GPX270" s="314"/>
      <c r="GPY270" s="342"/>
      <c r="GPZ270" s="312"/>
      <c r="GQA270" s="341"/>
      <c r="GQB270" s="314"/>
      <c r="GQC270" s="342"/>
      <c r="GQD270" s="312"/>
      <c r="GQE270" s="341"/>
      <c r="GQF270" s="314"/>
      <c r="GQG270" s="342"/>
      <c r="GQH270" s="312"/>
      <c r="GQI270" s="341"/>
      <c r="GQJ270" s="314"/>
      <c r="GQK270" s="342"/>
      <c r="GQL270" s="312"/>
      <c r="GQM270" s="341"/>
      <c r="GQN270" s="314"/>
      <c r="GQO270" s="342"/>
      <c r="GQP270" s="312"/>
      <c r="GQQ270" s="341"/>
      <c r="GQR270" s="314"/>
      <c r="GQS270" s="342"/>
      <c r="GQT270" s="312"/>
      <c r="GQU270" s="341"/>
      <c r="GQV270" s="314"/>
      <c r="GQW270" s="342"/>
      <c r="GQX270" s="312"/>
      <c r="GQY270" s="341"/>
      <c r="GQZ270" s="314"/>
      <c r="GRA270" s="342"/>
      <c r="GRB270" s="312"/>
      <c r="GRC270" s="341"/>
      <c r="GRD270" s="314"/>
      <c r="GRE270" s="342"/>
      <c r="GRF270" s="312"/>
      <c r="GRG270" s="341"/>
      <c r="GRH270" s="314"/>
      <c r="GRI270" s="342"/>
      <c r="GRJ270" s="312"/>
      <c r="GRK270" s="341"/>
      <c r="GRL270" s="314"/>
      <c r="GRM270" s="342"/>
      <c r="GRN270" s="312"/>
      <c r="GRO270" s="341"/>
      <c r="GRP270" s="314"/>
      <c r="GRQ270" s="342"/>
      <c r="GRR270" s="312"/>
      <c r="GRS270" s="341"/>
      <c r="GRT270" s="314"/>
      <c r="GRU270" s="342"/>
      <c r="GRV270" s="312"/>
      <c r="GRW270" s="341"/>
      <c r="GRX270" s="314"/>
      <c r="GRY270" s="342"/>
      <c r="GRZ270" s="312"/>
      <c r="GSA270" s="341"/>
      <c r="GSB270" s="314"/>
      <c r="GSC270" s="342"/>
      <c r="GSD270" s="312"/>
      <c r="GSE270" s="341"/>
      <c r="GSF270" s="314"/>
      <c r="GSG270" s="342"/>
      <c r="GSH270" s="312"/>
      <c r="GSI270" s="341"/>
      <c r="GSJ270" s="314"/>
      <c r="GSK270" s="342"/>
      <c r="GSL270" s="312"/>
      <c r="GSM270" s="341"/>
      <c r="GSN270" s="314"/>
      <c r="GSO270" s="342"/>
      <c r="GSP270" s="312"/>
      <c r="GSQ270" s="341"/>
      <c r="GSR270" s="314"/>
      <c r="GSS270" s="342"/>
      <c r="GST270" s="312"/>
      <c r="GSU270" s="341"/>
      <c r="GSV270" s="314"/>
      <c r="GSW270" s="342"/>
      <c r="GSX270" s="312"/>
      <c r="GSY270" s="341"/>
      <c r="GSZ270" s="314"/>
      <c r="GTA270" s="342"/>
      <c r="GTB270" s="312"/>
      <c r="GTC270" s="341"/>
      <c r="GTD270" s="314"/>
      <c r="GTE270" s="342"/>
      <c r="GTF270" s="312"/>
      <c r="GTG270" s="341"/>
      <c r="GTH270" s="314"/>
      <c r="GTI270" s="342"/>
      <c r="GTJ270" s="312"/>
      <c r="GTK270" s="341"/>
      <c r="GTL270" s="314"/>
      <c r="GTM270" s="342"/>
      <c r="GTN270" s="312"/>
      <c r="GTO270" s="341"/>
      <c r="GTP270" s="314"/>
      <c r="GTQ270" s="342"/>
      <c r="GTR270" s="312"/>
      <c r="GTS270" s="341"/>
      <c r="GTT270" s="314"/>
      <c r="GTU270" s="342"/>
      <c r="GTV270" s="312"/>
      <c r="GTW270" s="341"/>
      <c r="GTX270" s="314"/>
      <c r="GTY270" s="342"/>
      <c r="GTZ270" s="312"/>
      <c r="GUA270" s="341"/>
      <c r="GUB270" s="314"/>
      <c r="GUC270" s="342"/>
      <c r="GUD270" s="312"/>
      <c r="GUE270" s="341"/>
      <c r="GUF270" s="314"/>
      <c r="GUG270" s="342"/>
      <c r="GUH270" s="312"/>
      <c r="GUI270" s="341"/>
      <c r="GUJ270" s="314"/>
      <c r="GUK270" s="342"/>
      <c r="GUL270" s="312"/>
      <c r="GUM270" s="341"/>
      <c r="GUN270" s="314"/>
      <c r="GUO270" s="342"/>
      <c r="GUP270" s="312"/>
      <c r="GUQ270" s="341"/>
      <c r="GUR270" s="314"/>
      <c r="GUS270" s="342"/>
      <c r="GUT270" s="312"/>
      <c r="GUU270" s="341"/>
      <c r="GUV270" s="314"/>
      <c r="GUW270" s="342"/>
      <c r="GUX270" s="312"/>
      <c r="GUY270" s="341"/>
      <c r="GUZ270" s="314"/>
      <c r="GVA270" s="342"/>
      <c r="GVB270" s="312"/>
      <c r="GVC270" s="341"/>
      <c r="GVD270" s="314"/>
      <c r="GVE270" s="342"/>
      <c r="GVF270" s="312"/>
      <c r="GVG270" s="341"/>
      <c r="GVH270" s="314"/>
      <c r="GVI270" s="342"/>
      <c r="GVJ270" s="312"/>
      <c r="GVK270" s="341"/>
      <c r="GVL270" s="314"/>
      <c r="GVM270" s="342"/>
      <c r="GVN270" s="312"/>
      <c r="GVO270" s="341"/>
      <c r="GVP270" s="314"/>
      <c r="GVQ270" s="342"/>
      <c r="GVR270" s="312"/>
      <c r="GVS270" s="341"/>
      <c r="GVT270" s="314"/>
      <c r="GVU270" s="342"/>
      <c r="GVV270" s="312"/>
      <c r="GVW270" s="341"/>
      <c r="GVX270" s="314"/>
      <c r="GVY270" s="342"/>
      <c r="GVZ270" s="312"/>
      <c r="GWA270" s="341"/>
      <c r="GWB270" s="314"/>
      <c r="GWC270" s="342"/>
      <c r="GWD270" s="312"/>
      <c r="GWE270" s="341"/>
      <c r="GWF270" s="314"/>
      <c r="GWG270" s="342"/>
      <c r="GWH270" s="312"/>
      <c r="GWI270" s="341"/>
      <c r="GWJ270" s="314"/>
      <c r="GWK270" s="342"/>
      <c r="GWL270" s="312"/>
      <c r="GWM270" s="341"/>
      <c r="GWN270" s="314"/>
      <c r="GWO270" s="342"/>
      <c r="GWP270" s="312"/>
      <c r="GWQ270" s="341"/>
      <c r="GWR270" s="314"/>
      <c r="GWS270" s="342"/>
      <c r="GWT270" s="312"/>
      <c r="GWU270" s="341"/>
      <c r="GWV270" s="314"/>
      <c r="GWW270" s="342"/>
      <c r="GWX270" s="312"/>
      <c r="GWY270" s="341"/>
      <c r="GWZ270" s="314"/>
      <c r="GXA270" s="342"/>
      <c r="GXB270" s="312"/>
      <c r="GXC270" s="341"/>
      <c r="GXD270" s="314"/>
      <c r="GXE270" s="342"/>
      <c r="GXF270" s="312"/>
      <c r="GXG270" s="341"/>
      <c r="GXH270" s="314"/>
      <c r="GXI270" s="342"/>
      <c r="GXJ270" s="312"/>
      <c r="GXK270" s="341"/>
      <c r="GXL270" s="314"/>
      <c r="GXM270" s="342"/>
      <c r="GXN270" s="312"/>
      <c r="GXO270" s="341"/>
      <c r="GXP270" s="314"/>
      <c r="GXQ270" s="342"/>
      <c r="GXR270" s="312"/>
      <c r="GXS270" s="341"/>
      <c r="GXT270" s="314"/>
      <c r="GXU270" s="342"/>
      <c r="GXV270" s="312"/>
      <c r="GXW270" s="341"/>
      <c r="GXX270" s="314"/>
      <c r="GXY270" s="342"/>
      <c r="GXZ270" s="312"/>
      <c r="GYA270" s="341"/>
      <c r="GYB270" s="314"/>
      <c r="GYC270" s="342"/>
      <c r="GYD270" s="312"/>
      <c r="GYE270" s="341"/>
      <c r="GYF270" s="314"/>
      <c r="GYG270" s="342"/>
      <c r="GYH270" s="312"/>
      <c r="GYI270" s="341"/>
      <c r="GYJ270" s="314"/>
      <c r="GYK270" s="342"/>
      <c r="GYL270" s="312"/>
      <c r="GYM270" s="341"/>
      <c r="GYN270" s="314"/>
      <c r="GYO270" s="342"/>
      <c r="GYP270" s="312"/>
      <c r="GYQ270" s="341"/>
      <c r="GYR270" s="314"/>
      <c r="GYS270" s="342"/>
      <c r="GYT270" s="312"/>
      <c r="GYU270" s="341"/>
      <c r="GYV270" s="314"/>
      <c r="GYW270" s="342"/>
      <c r="GYX270" s="312"/>
      <c r="GYY270" s="341"/>
      <c r="GYZ270" s="314"/>
      <c r="GZA270" s="342"/>
      <c r="GZB270" s="312"/>
      <c r="GZC270" s="341"/>
      <c r="GZD270" s="314"/>
      <c r="GZE270" s="342"/>
      <c r="GZF270" s="312"/>
      <c r="GZG270" s="341"/>
      <c r="GZH270" s="314"/>
      <c r="GZI270" s="342"/>
      <c r="GZJ270" s="312"/>
      <c r="GZK270" s="341"/>
      <c r="GZL270" s="314"/>
      <c r="GZM270" s="342"/>
      <c r="GZN270" s="312"/>
      <c r="GZO270" s="341"/>
      <c r="GZP270" s="314"/>
      <c r="GZQ270" s="342"/>
      <c r="GZR270" s="312"/>
      <c r="GZS270" s="341"/>
      <c r="GZT270" s="314"/>
      <c r="GZU270" s="342"/>
      <c r="GZV270" s="312"/>
      <c r="GZW270" s="341"/>
      <c r="GZX270" s="314"/>
      <c r="GZY270" s="342"/>
      <c r="GZZ270" s="312"/>
      <c r="HAA270" s="341"/>
      <c r="HAB270" s="314"/>
      <c r="HAC270" s="342"/>
      <c r="HAD270" s="312"/>
      <c r="HAE270" s="341"/>
      <c r="HAF270" s="314"/>
      <c r="HAG270" s="342"/>
      <c r="HAH270" s="312"/>
      <c r="HAI270" s="341"/>
      <c r="HAJ270" s="314"/>
      <c r="HAK270" s="342"/>
      <c r="HAL270" s="312"/>
      <c r="HAM270" s="341"/>
      <c r="HAN270" s="314"/>
      <c r="HAO270" s="342"/>
      <c r="HAP270" s="312"/>
      <c r="HAQ270" s="341"/>
      <c r="HAR270" s="314"/>
      <c r="HAS270" s="342"/>
      <c r="HAT270" s="312"/>
      <c r="HAU270" s="341"/>
      <c r="HAV270" s="314"/>
      <c r="HAW270" s="342"/>
      <c r="HAX270" s="312"/>
      <c r="HAY270" s="341"/>
      <c r="HAZ270" s="314"/>
      <c r="HBA270" s="342"/>
      <c r="HBB270" s="312"/>
      <c r="HBC270" s="341"/>
      <c r="HBD270" s="314"/>
      <c r="HBE270" s="342"/>
      <c r="HBF270" s="312"/>
      <c r="HBG270" s="341"/>
      <c r="HBH270" s="314"/>
      <c r="HBI270" s="342"/>
      <c r="HBJ270" s="312"/>
      <c r="HBK270" s="341"/>
      <c r="HBL270" s="314"/>
      <c r="HBM270" s="342"/>
      <c r="HBN270" s="312"/>
      <c r="HBO270" s="341"/>
      <c r="HBP270" s="314"/>
      <c r="HBQ270" s="342"/>
      <c r="HBR270" s="312"/>
      <c r="HBS270" s="341"/>
      <c r="HBT270" s="314"/>
      <c r="HBU270" s="342"/>
      <c r="HBV270" s="312"/>
      <c r="HBW270" s="341"/>
      <c r="HBX270" s="314"/>
      <c r="HBY270" s="342"/>
      <c r="HBZ270" s="312"/>
      <c r="HCA270" s="341"/>
      <c r="HCB270" s="314"/>
      <c r="HCC270" s="342"/>
      <c r="HCD270" s="312"/>
      <c r="HCE270" s="341"/>
      <c r="HCF270" s="314"/>
      <c r="HCG270" s="342"/>
      <c r="HCH270" s="312"/>
      <c r="HCI270" s="341"/>
      <c r="HCJ270" s="314"/>
      <c r="HCK270" s="342"/>
      <c r="HCL270" s="312"/>
      <c r="HCM270" s="341"/>
      <c r="HCN270" s="314"/>
      <c r="HCO270" s="342"/>
      <c r="HCP270" s="312"/>
      <c r="HCQ270" s="341"/>
      <c r="HCR270" s="314"/>
      <c r="HCS270" s="342"/>
      <c r="HCT270" s="312"/>
      <c r="HCU270" s="341"/>
      <c r="HCV270" s="314"/>
      <c r="HCW270" s="342"/>
      <c r="HCX270" s="312"/>
      <c r="HCY270" s="341"/>
      <c r="HCZ270" s="314"/>
      <c r="HDA270" s="342"/>
      <c r="HDB270" s="312"/>
      <c r="HDC270" s="341"/>
      <c r="HDD270" s="314"/>
      <c r="HDE270" s="342"/>
      <c r="HDF270" s="312"/>
      <c r="HDG270" s="341"/>
      <c r="HDH270" s="314"/>
      <c r="HDI270" s="342"/>
      <c r="HDJ270" s="312"/>
      <c r="HDK270" s="341"/>
      <c r="HDL270" s="314"/>
      <c r="HDM270" s="342"/>
      <c r="HDN270" s="312"/>
      <c r="HDO270" s="341"/>
      <c r="HDP270" s="314"/>
      <c r="HDQ270" s="342"/>
      <c r="HDR270" s="312"/>
      <c r="HDS270" s="341"/>
      <c r="HDT270" s="314"/>
      <c r="HDU270" s="342"/>
      <c r="HDV270" s="312"/>
      <c r="HDW270" s="341"/>
      <c r="HDX270" s="314"/>
      <c r="HDY270" s="342"/>
      <c r="HDZ270" s="312"/>
      <c r="HEA270" s="341"/>
      <c r="HEB270" s="314"/>
      <c r="HEC270" s="342"/>
      <c r="HED270" s="312"/>
      <c r="HEE270" s="341"/>
      <c r="HEF270" s="314"/>
      <c r="HEG270" s="342"/>
      <c r="HEH270" s="312"/>
      <c r="HEI270" s="341"/>
      <c r="HEJ270" s="314"/>
      <c r="HEK270" s="342"/>
      <c r="HEL270" s="312"/>
      <c r="HEM270" s="341"/>
      <c r="HEN270" s="314"/>
      <c r="HEO270" s="342"/>
      <c r="HEP270" s="312"/>
      <c r="HEQ270" s="341"/>
      <c r="HER270" s="314"/>
      <c r="HES270" s="342"/>
      <c r="HET270" s="312"/>
      <c r="HEU270" s="341"/>
      <c r="HEV270" s="314"/>
      <c r="HEW270" s="342"/>
      <c r="HEX270" s="312"/>
      <c r="HEY270" s="341"/>
      <c r="HEZ270" s="314"/>
      <c r="HFA270" s="342"/>
      <c r="HFB270" s="312"/>
      <c r="HFC270" s="341"/>
      <c r="HFD270" s="314"/>
      <c r="HFE270" s="342"/>
      <c r="HFF270" s="312"/>
      <c r="HFG270" s="341"/>
      <c r="HFH270" s="314"/>
      <c r="HFI270" s="342"/>
      <c r="HFJ270" s="312"/>
      <c r="HFK270" s="341"/>
      <c r="HFL270" s="314"/>
      <c r="HFM270" s="342"/>
      <c r="HFN270" s="312"/>
      <c r="HFO270" s="341"/>
      <c r="HFP270" s="314"/>
      <c r="HFQ270" s="342"/>
      <c r="HFR270" s="312"/>
      <c r="HFS270" s="341"/>
      <c r="HFT270" s="314"/>
      <c r="HFU270" s="342"/>
      <c r="HFV270" s="312"/>
      <c r="HFW270" s="341"/>
      <c r="HFX270" s="314"/>
      <c r="HFY270" s="342"/>
      <c r="HFZ270" s="312"/>
      <c r="HGA270" s="341"/>
      <c r="HGB270" s="314"/>
      <c r="HGC270" s="342"/>
      <c r="HGD270" s="312"/>
      <c r="HGE270" s="341"/>
      <c r="HGF270" s="314"/>
      <c r="HGG270" s="342"/>
      <c r="HGH270" s="312"/>
      <c r="HGI270" s="341"/>
      <c r="HGJ270" s="314"/>
      <c r="HGK270" s="342"/>
      <c r="HGL270" s="312"/>
      <c r="HGM270" s="341"/>
      <c r="HGN270" s="314"/>
      <c r="HGO270" s="342"/>
      <c r="HGP270" s="312"/>
      <c r="HGQ270" s="341"/>
      <c r="HGR270" s="314"/>
      <c r="HGS270" s="342"/>
      <c r="HGT270" s="312"/>
      <c r="HGU270" s="341"/>
      <c r="HGV270" s="314"/>
      <c r="HGW270" s="342"/>
      <c r="HGX270" s="312"/>
      <c r="HGY270" s="341"/>
      <c r="HGZ270" s="314"/>
      <c r="HHA270" s="342"/>
      <c r="HHB270" s="312"/>
      <c r="HHC270" s="341"/>
      <c r="HHD270" s="314"/>
      <c r="HHE270" s="342"/>
      <c r="HHF270" s="312"/>
      <c r="HHG270" s="341"/>
      <c r="HHH270" s="314"/>
      <c r="HHI270" s="342"/>
      <c r="HHJ270" s="312"/>
      <c r="HHK270" s="341"/>
      <c r="HHL270" s="314"/>
      <c r="HHM270" s="342"/>
      <c r="HHN270" s="312"/>
      <c r="HHO270" s="341"/>
      <c r="HHP270" s="314"/>
      <c r="HHQ270" s="342"/>
      <c r="HHR270" s="312"/>
      <c r="HHS270" s="341"/>
      <c r="HHT270" s="314"/>
      <c r="HHU270" s="342"/>
      <c r="HHV270" s="312"/>
      <c r="HHW270" s="341"/>
      <c r="HHX270" s="314"/>
      <c r="HHY270" s="342"/>
      <c r="HHZ270" s="312"/>
      <c r="HIA270" s="341"/>
      <c r="HIB270" s="314"/>
      <c r="HIC270" s="342"/>
      <c r="HID270" s="312"/>
      <c r="HIE270" s="341"/>
      <c r="HIF270" s="314"/>
      <c r="HIG270" s="342"/>
      <c r="HIH270" s="312"/>
      <c r="HII270" s="341"/>
      <c r="HIJ270" s="314"/>
      <c r="HIK270" s="342"/>
      <c r="HIL270" s="312"/>
      <c r="HIM270" s="341"/>
      <c r="HIN270" s="314"/>
      <c r="HIO270" s="342"/>
      <c r="HIP270" s="312"/>
      <c r="HIQ270" s="341"/>
      <c r="HIR270" s="314"/>
      <c r="HIS270" s="342"/>
      <c r="HIT270" s="312"/>
      <c r="HIU270" s="341"/>
      <c r="HIV270" s="314"/>
      <c r="HIW270" s="342"/>
      <c r="HIX270" s="312"/>
      <c r="HIY270" s="341"/>
      <c r="HIZ270" s="314"/>
      <c r="HJA270" s="342"/>
      <c r="HJB270" s="312"/>
      <c r="HJC270" s="341"/>
      <c r="HJD270" s="314"/>
      <c r="HJE270" s="342"/>
      <c r="HJF270" s="312"/>
      <c r="HJG270" s="341"/>
      <c r="HJH270" s="314"/>
      <c r="HJI270" s="342"/>
      <c r="HJJ270" s="312"/>
      <c r="HJK270" s="341"/>
      <c r="HJL270" s="314"/>
      <c r="HJM270" s="342"/>
      <c r="HJN270" s="312"/>
      <c r="HJO270" s="341"/>
      <c r="HJP270" s="314"/>
      <c r="HJQ270" s="342"/>
      <c r="HJR270" s="312"/>
      <c r="HJS270" s="341"/>
      <c r="HJT270" s="314"/>
      <c r="HJU270" s="342"/>
      <c r="HJV270" s="312"/>
      <c r="HJW270" s="341"/>
      <c r="HJX270" s="314"/>
      <c r="HJY270" s="342"/>
      <c r="HJZ270" s="312"/>
      <c r="HKA270" s="341"/>
      <c r="HKB270" s="314"/>
      <c r="HKC270" s="342"/>
      <c r="HKD270" s="312"/>
      <c r="HKE270" s="341"/>
      <c r="HKF270" s="314"/>
      <c r="HKG270" s="342"/>
      <c r="HKH270" s="312"/>
      <c r="HKI270" s="341"/>
      <c r="HKJ270" s="314"/>
      <c r="HKK270" s="342"/>
      <c r="HKL270" s="312"/>
      <c r="HKM270" s="341"/>
      <c r="HKN270" s="314"/>
      <c r="HKO270" s="342"/>
      <c r="HKP270" s="312"/>
      <c r="HKQ270" s="341"/>
      <c r="HKR270" s="314"/>
      <c r="HKS270" s="342"/>
      <c r="HKT270" s="312"/>
      <c r="HKU270" s="341"/>
      <c r="HKV270" s="314"/>
      <c r="HKW270" s="342"/>
      <c r="HKX270" s="312"/>
      <c r="HKY270" s="341"/>
      <c r="HKZ270" s="314"/>
      <c r="HLA270" s="342"/>
      <c r="HLB270" s="312"/>
      <c r="HLC270" s="341"/>
      <c r="HLD270" s="314"/>
      <c r="HLE270" s="342"/>
      <c r="HLF270" s="312"/>
      <c r="HLG270" s="341"/>
      <c r="HLH270" s="314"/>
      <c r="HLI270" s="342"/>
      <c r="HLJ270" s="312"/>
      <c r="HLK270" s="341"/>
      <c r="HLL270" s="314"/>
      <c r="HLM270" s="342"/>
      <c r="HLN270" s="312"/>
      <c r="HLO270" s="341"/>
      <c r="HLP270" s="314"/>
      <c r="HLQ270" s="342"/>
      <c r="HLR270" s="312"/>
      <c r="HLS270" s="341"/>
      <c r="HLT270" s="314"/>
      <c r="HLU270" s="342"/>
      <c r="HLV270" s="312"/>
      <c r="HLW270" s="341"/>
      <c r="HLX270" s="314"/>
      <c r="HLY270" s="342"/>
      <c r="HLZ270" s="312"/>
      <c r="HMA270" s="341"/>
      <c r="HMB270" s="314"/>
      <c r="HMC270" s="342"/>
      <c r="HMD270" s="312"/>
      <c r="HME270" s="341"/>
      <c r="HMF270" s="314"/>
      <c r="HMG270" s="342"/>
      <c r="HMH270" s="312"/>
      <c r="HMI270" s="341"/>
      <c r="HMJ270" s="314"/>
      <c r="HMK270" s="342"/>
      <c r="HML270" s="312"/>
      <c r="HMM270" s="341"/>
      <c r="HMN270" s="314"/>
      <c r="HMO270" s="342"/>
      <c r="HMP270" s="312"/>
      <c r="HMQ270" s="341"/>
      <c r="HMR270" s="314"/>
      <c r="HMS270" s="342"/>
      <c r="HMT270" s="312"/>
      <c r="HMU270" s="341"/>
      <c r="HMV270" s="314"/>
      <c r="HMW270" s="342"/>
      <c r="HMX270" s="312"/>
      <c r="HMY270" s="341"/>
      <c r="HMZ270" s="314"/>
      <c r="HNA270" s="342"/>
      <c r="HNB270" s="312"/>
      <c r="HNC270" s="341"/>
      <c r="HND270" s="314"/>
      <c r="HNE270" s="342"/>
      <c r="HNF270" s="312"/>
      <c r="HNG270" s="341"/>
      <c r="HNH270" s="314"/>
      <c r="HNI270" s="342"/>
      <c r="HNJ270" s="312"/>
      <c r="HNK270" s="341"/>
      <c r="HNL270" s="314"/>
      <c r="HNM270" s="342"/>
      <c r="HNN270" s="312"/>
      <c r="HNO270" s="341"/>
      <c r="HNP270" s="314"/>
      <c r="HNQ270" s="342"/>
      <c r="HNR270" s="312"/>
      <c r="HNS270" s="341"/>
      <c r="HNT270" s="314"/>
      <c r="HNU270" s="342"/>
      <c r="HNV270" s="312"/>
      <c r="HNW270" s="341"/>
      <c r="HNX270" s="314"/>
      <c r="HNY270" s="342"/>
      <c r="HNZ270" s="312"/>
      <c r="HOA270" s="341"/>
      <c r="HOB270" s="314"/>
      <c r="HOC270" s="342"/>
      <c r="HOD270" s="312"/>
      <c r="HOE270" s="341"/>
      <c r="HOF270" s="314"/>
      <c r="HOG270" s="342"/>
      <c r="HOH270" s="312"/>
      <c r="HOI270" s="341"/>
      <c r="HOJ270" s="314"/>
      <c r="HOK270" s="342"/>
      <c r="HOL270" s="312"/>
      <c r="HOM270" s="341"/>
      <c r="HON270" s="314"/>
      <c r="HOO270" s="342"/>
      <c r="HOP270" s="312"/>
      <c r="HOQ270" s="341"/>
      <c r="HOR270" s="314"/>
      <c r="HOS270" s="342"/>
      <c r="HOT270" s="312"/>
      <c r="HOU270" s="341"/>
      <c r="HOV270" s="314"/>
      <c r="HOW270" s="342"/>
      <c r="HOX270" s="312"/>
      <c r="HOY270" s="341"/>
      <c r="HOZ270" s="314"/>
      <c r="HPA270" s="342"/>
      <c r="HPB270" s="312"/>
      <c r="HPC270" s="341"/>
      <c r="HPD270" s="314"/>
      <c r="HPE270" s="342"/>
      <c r="HPF270" s="312"/>
      <c r="HPG270" s="341"/>
      <c r="HPH270" s="314"/>
      <c r="HPI270" s="342"/>
      <c r="HPJ270" s="312"/>
      <c r="HPK270" s="341"/>
      <c r="HPL270" s="314"/>
      <c r="HPM270" s="342"/>
      <c r="HPN270" s="312"/>
      <c r="HPO270" s="341"/>
      <c r="HPP270" s="314"/>
      <c r="HPQ270" s="342"/>
      <c r="HPR270" s="312"/>
      <c r="HPS270" s="341"/>
      <c r="HPT270" s="314"/>
      <c r="HPU270" s="342"/>
      <c r="HPV270" s="312"/>
      <c r="HPW270" s="341"/>
      <c r="HPX270" s="314"/>
      <c r="HPY270" s="342"/>
      <c r="HPZ270" s="312"/>
      <c r="HQA270" s="341"/>
      <c r="HQB270" s="314"/>
      <c r="HQC270" s="342"/>
      <c r="HQD270" s="312"/>
      <c r="HQE270" s="341"/>
      <c r="HQF270" s="314"/>
      <c r="HQG270" s="342"/>
      <c r="HQH270" s="312"/>
      <c r="HQI270" s="341"/>
      <c r="HQJ270" s="314"/>
      <c r="HQK270" s="342"/>
      <c r="HQL270" s="312"/>
      <c r="HQM270" s="341"/>
      <c r="HQN270" s="314"/>
      <c r="HQO270" s="342"/>
      <c r="HQP270" s="312"/>
      <c r="HQQ270" s="341"/>
      <c r="HQR270" s="314"/>
      <c r="HQS270" s="342"/>
      <c r="HQT270" s="312"/>
      <c r="HQU270" s="341"/>
      <c r="HQV270" s="314"/>
      <c r="HQW270" s="342"/>
      <c r="HQX270" s="312"/>
      <c r="HQY270" s="341"/>
      <c r="HQZ270" s="314"/>
      <c r="HRA270" s="342"/>
      <c r="HRB270" s="312"/>
      <c r="HRC270" s="341"/>
      <c r="HRD270" s="314"/>
      <c r="HRE270" s="342"/>
      <c r="HRF270" s="312"/>
      <c r="HRG270" s="341"/>
      <c r="HRH270" s="314"/>
      <c r="HRI270" s="342"/>
      <c r="HRJ270" s="312"/>
      <c r="HRK270" s="341"/>
      <c r="HRL270" s="314"/>
      <c r="HRM270" s="342"/>
      <c r="HRN270" s="312"/>
      <c r="HRO270" s="341"/>
      <c r="HRP270" s="314"/>
      <c r="HRQ270" s="342"/>
      <c r="HRR270" s="312"/>
      <c r="HRS270" s="341"/>
      <c r="HRT270" s="314"/>
      <c r="HRU270" s="342"/>
      <c r="HRV270" s="312"/>
      <c r="HRW270" s="341"/>
      <c r="HRX270" s="314"/>
      <c r="HRY270" s="342"/>
      <c r="HRZ270" s="312"/>
      <c r="HSA270" s="341"/>
      <c r="HSB270" s="314"/>
      <c r="HSC270" s="342"/>
      <c r="HSD270" s="312"/>
      <c r="HSE270" s="341"/>
      <c r="HSF270" s="314"/>
      <c r="HSG270" s="342"/>
      <c r="HSH270" s="312"/>
      <c r="HSI270" s="341"/>
      <c r="HSJ270" s="314"/>
      <c r="HSK270" s="342"/>
      <c r="HSL270" s="312"/>
      <c r="HSM270" s="341"/>
      <c r="HSN270" s="314"/>
      <c r="HSO270" s="342"/>
      <c r="HSP270" s="312"/>
      <c r="HSQ270" s="341"/>
      <c r="HSR270" s="314"/>
      <c r="HSS270" s="342"/>
      <c r="HST270" s="312"/>
      <c r="HSU270" s="341"/>
      <c r="HSV270" s="314"/>
      <c r="HSW270" s="342"/>
      <c r="HSX270" s="312"/>
      <c r="HSY270" s="341"/>
      <c r="HSZ270" s="314"/>
      <c r="HTA270" s="342"/>
      <c r="HTB270" s="312"/>
      <c r="HTC270" s="341"/>
      <c r="HTD270" s="314"/>
      <c r="HTE270" s="342"/>
      <c r="HTF270" s="312"/>
      <c r="HTG270" s="341"/>
      <c r="HTH270" s="314"/>
      <c r="HTI270" s="342"/>
      <c r="HTJ270" s="312"/>
      <c r="HTK270" s="341"/>
      <c r="HTL270" s="314"/>
      <c r="HTM270" s="342"/>
      <c r="HTN270" s="312"/>
      <c r="HTO270" s="341"/>
      <c r="HTP270" s="314"/>
      <c r="HTQ270" s="342"/>
      <c r="HTR270" s="312"/>
      <c r="HTS270" s="341"/>
      <c r="HTT270" s="314"/>
      <c r="HTU270" s="342"/>
      <c r="HTV270" s="312"/>
      <c r="HTW270" s="341"/>
      <c r="HTX270" s="314"/>
      <c r="HTY270" s="342"/>
      <c r="HTZ270" s="312"/>
      <c r="HUA270" s="341"/>
      <c r="HUB270" s="314"/>
      <c r="HUC270" s="342"/>
      <c r="HUD270" s="312"/>
      <c r="HUE270" s="341"/>
      <c r="HUF270" s="314"/>
      <c r="HUG270" s="342"/>
      <c r="HUH270" s="312"/>
      <c r="HUI270" s="341"/>
      <c r="HUJ270" s="314"/>
      <c r="HUK270" s="342"/>
      <c r="HUL270" s="312"/>
      <c r="HUM270" s="341"/>
      <c r="HUN270" s="314"/>
      <c r="HUO270" s="342"/>
      <c r="HUP270" s="312"/>
      <c r="HUQ270" s="341"/>
      <c r="HUR270" s="314"/>
      <c r="HUS270" s="342"/>
      <c r="HUT270" s="312"/>
      <c r="HUU270" s="341"/>
      <c r="HUV270" s="314"/>
      <c r="HUW270" s="342"/>
      <c r="HUX270" s="312"/>
      <c r="HUY270" s="341"/>
      <c r="HUZ270" s="314"/>
      <c r="HVA270" s="342"/>
      <c r="HVB270" s="312"/>
      <c r="HVC270" s="341"/>
      <c r="HVD270" s="314"/>
      <c r="HVE270" s="342"/>
      <c r="HVF270" s="312"/>
      <c r="HVG270" s="341"/>
      <c r="HVH270" s="314"/>
      <c r="HVI270" s="342"/>
      <c r="HVJ270" s="312"/>
      <c r="HVK270" s="341"/>
      <c r="HVL270" s="314"/>
      <c r="HVM270" s="342"/>
      <c r="HVN270" s="312"/>
      <c r="HVO270" s="341"/>
      <c r="HVP270" s="314"/>
      <c r="HVQ270" s="342"/>
      <c r="HVR270" s="312"/>
      <c r="HVS270" s="341"/>
      <c r="HVT270" s="314"/>
      <c r="HVU270" s="342"/>
      <c r="HVV270" s="312"/>
      <c r="HVW270" s="341"/>
      <c r="HVX270" s="314"/>
      <c r="HVY270" s="342"/>
      <c r="HVZ270" s="312"/>
      <c r="HWA270" s="341"/>
      <c r="HWB270" s="314"/>
      <c r="HWC270" s="342"/>
      <c r="HWD270" s="312"/>
      <c r="HWE270" s="341"/>
      <c r="HWF270" s="314"/>
      <c r="HWG270" s="342"/>
      <c r="HWH270" s="312"/>
      <c r="HWI270" s="341"/>
      <c r="HWJ270" s="314"/>
      <c r="HWK270" s="342"/>
      <c r="HWL270" s="312"/>
      <c r="HWM270" s="341"/>
      <c r="HWN270" s="314"/>
      <c r="HWO270" s="342"/>
      <c r="HWP270" s="312"/>
      <c r="HWQ270" s="341"/>
      <c r="HWR270" s="314"/>
      <c r="HWS270" s="342"/>
      <c r="HWT270" s="312"/>
      <c r="HWU270" s="341"/>
      <c r="HWV270" s="314"/>
      <c r="HWW270" s="342"/>
      <c r="HWX270" s="312"/>
      <c r="HWY270" s="341"/>
      <c r="HWZ270" s="314"/>
      <c r="HXA270" s="342"/>
      <c r="HXB270" s="312"/>
      <c r="HXC270" s="341"/>
      <c r="HXD270" s="314"/>
      <c r="HXE270" s="342"/>
      <c r="HXF270" s="312"/>
      <c r="HXG270" s="341"/>
      <c r="HXH270" s="314"/>
      <c r="HXI270" s="342"/>
      <c r="HXJ270" s="312"/>
      <c r="HXK270" s="341"/>
      <c r="HXL270" s="314"/>
      <c r="HXM270" s="342"/>
      <c r="HXN270" s="312"/>
      <c r="HXO270" s="341"/>
      <c r="HXP270" s="314"/>
      <c r="HXQ270" s="342"/>
      <c r="HXR270" s="312"/>
      <c r="HXS270" s="341"/>
      <c r="HXT270" s="314"/>
      <c r="HXU270" s="342"/>
      <c r="HXV270" s="312"/>
      <c r="HXW270" s="341"/>
      <c r="HXX270" s="314"/>
      <c r="HXY270" s="342"/>
      <c r="HXZ270" s="312"/>
      <c r="HYA270" s="341"/>
      <c r="HYB270" s="314"/>
      <c r="HYC270" s="342"/>
      <c r="HYD270" s="312"/>
      <c r="HYE270" s="341"/>
      <c r="HYF270" s="314"/>
      <c r="HYG270" s="342"/>
      <c r="HYH270" s="312"/>
      <c r="HYI270" s="341"/>
      <c r="HYJ270" s="314"/>
      <c r="HYK270" s="342"/>
      <c r="HYL270" s="312"/>
      <c r="HYM270" s="341"/>
      <c r="HYN270" s="314"/>
      <c r="HYO270" s="342"/>
      <c r="HYP270" s="312"/>
      <c r="HYQ270" s="341"/>
      <c r="HYR270" s="314"/>
      <c r="HYS270" s="342"/>
      <c r="HYT270" s="312"/>
      <c r="HYU270" s="341"/>
      <c r="HYV270" s="314"/>
      <c r="HYW270" s="342"/>
      <c r="HYX270" s="312"/>
      <c r="HYY270" s="341"/>
      <c r="HYZ270" s="314"/>
      <c r="HZA270" s="342"/>
      <c r="HZB270" s="312"/>
      <c r="HZC270" s="341"/>
      <c r="HZD270" s="314"/>
      <c r="HZE270" s="342"/>
      <c r="HZF270" s="312"/>
      <c r="HZG270" s="341"/>
      <c r="HZH270" s="314"/>
      <c r="HZI270" s="342"/>
      <c r="HZJ270" s="312"/>
      <c r="HZK270" s="341"/>
      <c r="HZL270" s="314"/>
      <c r="HZM270" s="342"/>
      <c r="HZN270" s="312"/>
      <c r="HZO270" s="341"/>
      <c r="HZP270" s="314"/>
      <c r="HZQ270" s="342"/>
      <c r="HZR270" s="312"/>
      <c r="HZS270" s="341"/>
      <c r="HZT270" s="314"/>
      <c r="HZU270" s="342"/>
      <c r="HZV270" s="312"/>
      <c r="HZW270" s="341"/>
      <c r="HZX270" s="314"/>
      <c r="HZY270" s="342"/>
      <c r="HZZ270" s="312"/>
      <c r="IAA270" s="341"/>
      <c r="IAB270" s="314"/>
      <c r="IAC270" s="342"/>
      <c r="IAD270" s="312"/>
      <c r="IAE270" s="341"/>
      <c r="IAF270" s="314"/>
      <c r="IAG270" s="342"/>
      <c r="IAH270" s="312"/>
      <c r="IAI270" s="341"/>
      <c r="IAJ270" s="314"/>
      <c r="IAK270" s="342"/>
      <c r="IAL270" s="312"/>
      <c r="IAM270" s="341"/>
      <c r="IAN270" s="314"/>
      <c r="IAO270" s="342"/>
      <c r="IAP270" s="312"/>
      <c r="IAQ270" s="341"/>
      <c r="IAR270" s="314"/>
      <c r="IAS270" s="342"/>
      <c r="IAT270" s="312"/>
      <c r="IAU270" s="341"/>
      <c r="IAV270" s="314"/>
      <c r="IAW270" s="342"/>
      <c r="IAX270" s="312"/>
      <c r="IAY270" s="341"/>
      <c r="IAZ270" s="314"/>
      <c r="IBA270" s="342"/>
      <c r="IBB270" s="312"/>
      <c r="IBC270" s="341"/>
      <c r="IBD270" s="314"/>
      <c r="IBE270" s="342"/>
      <c r="IBF270" s="312"/>
      <c r="IBG270" s="341"/>
      <c r="IBH270" s="314"/>
      <c r="IBI270" s="342"/>
      <c r="IBJ270" s="312"/>
      <c r="IBK270" s="341"/>
      <c r="IBL270" s="314"/>
      <c r="IBM270" s="342"/>
      <c r="IBN270" s="312"/>
      <c r="IBO270" s="341"/>
      <c r="IBP270" s="314"/>
      <c r="IBQ270" s="342"/>
      <c r="IBR270" s="312"/>
      <c r="IBS270" s="341"/>
      <c r="IBT270" s="314"/>
      <c r="IBU270" s="342"/>
      <c r="IBV270" s="312"/>
      <c r="IBW270" s="341"/>
      <c r="IBX270" s="314"/>
      <c r="IBY270" s="342"/>
      <c r="IBZ270" s="312"/>
      <c r="ICA270" s="341"/>
      <c r="ICB270" s="314"/>
      <c r="ICC270" s="342"/>
      <c r="ICD270" s="312"/>
      <c r="ICE270" s="341"/>
      <c r="ICF270" s="314"/>
      <c r="ICG270" s="342"/>
      <c r="ICH270" s="312"/>
      <c r="ICI270" s="341"/>
      <c r="ICJ270" s="314"/>
      <c r="ICK270" s="342"/>
      <c r="ICL270" s="312"/>
      <c r="ICM270" s="341"/>
      <c r="ICN270" s="314"/>
      <c r="ICO270" s="342"/>
      <c r="ICP270" s="312"/>
      <c r="ICQ270" s="341"/>
      <c r="ICR270" s="314"/>
      <c r="ICS270" s="342"/>
      <c r="ICT270" s="312"/>
      <c r="ICU270" s="341"/>
      <c r="ICV270" s="314"/>
      <c r="ICW270" s="342"/>
      <c r="ICX270" s="312"/>
      <c r="ICY270" s="341"/>
      <c r="ICZ270" s="314"/>
      <c r="IDA270" s="342"/>
      <c r="IDB270" s="312"/>
      <c r="IDC270" s="341"/>
      <c r="IDD270" s="314"/>
      <c r="IDE270" s="342"/>
      <c r="IDF270" s="312"/>
      <c r="IDG270" s="341"/>
      <c r="IDH270" s="314"/>
      <c r="IDI270" s="342"/>
      <c r="IDJ270" s="312"/>
      <c r="IDK270" s="341"/>
      <c r="IDL270" s="314"/>
      <c r="IDM270" s="342"/>
      <c r="IDN270" s="312"/>
      <c r="IDO270" s="341"/>
      <c r="IDP270" s="314"/>
      <c r="IDQ270" s="342"/>
      <c r="IDR270" s="312"/>
      <c r="IDS270" s="341"/>
      <c r="IDT270" s="314"/>
      <c r="IDU270" s="342"/>
      <c r="IDV270" s="312"/>
      <c r="IDW270" s="341"/>
      <c r="IDX270" s="314"/>
      <c r="IDY270" s="342"/>
      <c r="IDZ270" s="312"/>
      <c r="IEA270" s="341"/>
      <c r="IEB270" s="314"/>
      <c r="IEC270" s="342"/>
      <c r="IED270" s="312"/>
      <c r="IEE270" s="341"/>
      <c r="IEF270" s="314"/>
      <c r="IEG270" s="342"/>
      <c r="IEH270" s="312"/>
      <c r="IEI270" s="341"/>
      <c r="IEJ270" s="314"/>
      <c r="IEK270" s="342"/>
      <c r="IEL270" s="312"/>
      <c r="IEM270" s="341"/>
      <c r="IEN270" s="314"/>
      <c r="IEO270" s="342"/>
      <c r="IEP270" s="312"/>
      <c r="IEQ270" s="341"/>
      <c r="IER270" s="314"/>
      <c r="IES270" s="342"/>
      <c r="IET270" s="312"/>
      <c r="IEU270" s="341"/>
      <c r="IEV270" s="314"/>
      <c r="IEW270" s="342"/>
      <c r="IEX270" s="312"/>
      <c r="IEY270" s="341"/>
      <c r="IEZ270" s="314"/>
      <c r="IFA270" s="342"/>
      <c r="IFB270" s="312"/>
      <c r="IFC270" s="341"/>
      <c r="IFD270" s="314"/>
      <c r="IFE270" s="342"/>
      <c r="IFF270" s="312"/>
      <c r="IFG270" s="341"/>
      <c r="IFH270" s="314"/>
      <c r="IFI270" s="342"/>
      <c r="IFJ270" s="312"/>
      <c r="IFK270" s="341"/>
      <c r="IFL270" s="314"/>
      <c r="IFM270" s="342"/>
      <c r="IFN270" s="312"/>
      <c r="IFO270" s="341"/>
      <c r="IFP270" s="314"/>
      <c r="IFQ270" s="342"/>
      <c r="IFR270" s="312"/>
      <c r="IFS270" s="341"/>
      <c r="IFT270" s="314"/>
      <c r="IFU270" s="342"/>
      <c r="IFV270" s="312"/>
      <c r="IFW270" s="341"/>
      <c r="IFX270" s="314"/>
      <c r="IFY270" s="342"/>
      <c r="IFZ270" s="312"/>
      <c r="IGA270" s="341"/>
      <c r="IGB270" s="314"/>
      <c r="IGC270" s="342"/>
      <c r="IGD270" s="312"/>
      <c r="IGE270" s="341"/>
      <c r="IGF270" s="314"/>
      <c r="IGG270" s="342"/>
      <c r="IGH270" s="312"/>
      <c r="IGI270" s="341"/>
      <c r="IGJ270" s="314"/>
      <c r="IGK270" s="342"/>
      <c r="IGL270" s="312"/>
      <c r="IGM270" s="341"/>
      <c r="IGN270" s="314"/>
      <c r="IGO270" s="342"/>
      <c r="IGP270" s="312"/>
      <c r="IGQ270" s="341"/>
      <c r="IGR270" s="314"/>
      <c r="IGS270" s="342"/>
      <c r="IGT270" s="312"/>
      <c r="IGU270" s="341"/>
      <c r="IGV270" s="314"/>
      <c r="IGW270" s="342"/>
      <c r="IGX270" s="312"/>
      <c r="IGY270" s="341"/>
      <c r="IGZ270" s="314"/>
      <c r="IHA270" s="342"/>
      <c r="IHB270" s="312"/>
      <c r="IHC270" s="341"/>
      <c r="IHD270" s="314"/>
      <c r="IHE270" s="342"/>
      <c r="IHF270" s="312"/>
      <c r="IHG270" s="341"/>
      <c r="IHH270" s="314"/>
      <c r="IHI270" s="342"/>
      <c r="IHJ270" s="312"/>
      <c r="IHK270" s="341"/>
      <c r="IHL270" s="314"/>
      <c r="IHM270" s="342"/>
      <c r="IHN270" s="312"/>
      <c r="IHO270" s="341"/>
      <c r="IHP270" s="314"/>
      <c r="IHQ270" s="342"/>
      <c r="IHR270" s="312"/>
      <c r="IHS270" s="341"/>
      <c r="IHT270" s="314"/>
      <c r="IHU270" s="342"/>
      <c r="IHV270" s="312"/>
      <c r="IHW270" s="341"/>
      <c r="IHX270" s="314"/>
      <c r="IHY270" s="342"/>
      <c r="IHZ270" s="312"/>
      <c r="IIA270" s="341"/>
      <c r="IIB270" s="314"/>
      <c r="IIC270" s="342"/>
      <c r="IID270" s="312"/>
      <c r="IIE270" s="341"/>
      <c r="IIF270" s="314"/>
      <c r="IIG270" s="342"/>
      <c r="IIH270" s="312"/>
      <c r="III270" s="341"/>
      <c r="IIJ270" s="314"/>
      <c r="IIK270" s="342"/>
      <c r="IIL270" s="312"/>
      <c r="IIM270" s="341"/>
      <c r="IIN270" s="314"/>
      <c r="IIO270" s="342"/>
      <c r="IIP270" s="312"/>
      <c r="IIQ270" s="341"/>
      <c r="IIR270" s="314"/>
      <c r="IIS270" s="342"/>
      <c r="IIT270" s="312"/>
      <c r="IIU270" s="341"/>
      <c r="IIV270" s="314"/>
      <c r="IIW270" s="342"/>
      <c r="IIX270" s="312"/>
      <c r="IIY270" s="341"/>
      <c r="IIZ270" s="314"/>
      <c r="IJA270" s="342"/>
      <c r="IJB270" s="312"/>
      <c r="IJC270" s="341"/>
      <c r="IJD270" s="314"/>
      <c r="IJE270" s="342"/>
      <c r="IJF270" s="312"/>
      <c r="IJG270" s="341"/>
      <c r="IJH270" s="314"/>
      <c r="IJI270" s="342"/>
      <c r="IJJ270" s="312"/>
      <c r="IJK270" s="341"/>
      <c r="IJL270" s="314"/>
      <c r="IJM270" s="342"/>
      <c r="IJN270" s="312"/>
      <c r="IJO270" s="341"/>
      <c r="IJP270" s="314"/>
      <c r="IJQ270" s="342"/>
      <c r="IJR270" s="312"/>
      <c r="IJS270" s="341"/>
      <c r="IJT270" s="314"/>
      <c r="IJU270" s="342"/>
      <c r="IJV270" s="312"/>
      <c r="IJW270" s="341"/>
      <c r="IJX270" s="314"/>
      <c r="IJY270" s="342"/>
      <c r="IJZ270" s="312"/>
      <c r="IKA270" s="341"/>
      <c r="IKB270" s="314"/>
      <c r="IKC270" s="342"/>
      <c r="IKD270" s="312"/>
      <c r="IKE270" s="341"/>
      <c r="IKF270" s="314"/>
      <c r="IKG270" s="342"/>
      <c r="IKH270" s="312"/>
      <c r="IKI270" s="341"/>
      <c r="IKJ270" s="314"/>
      <c r="IKK270" s="342"/>
      <c r="IKL270" s="312"/>
      <c r="IKM270" s="341"/>
      <c r="IKN270" s="314"/>
      <c r="IKO270" s="342"/>
      <c r="IKP270" s="312"/>
      <c r="IKQ270" s="341"/>
      <c r="IKR270" s="314"/>
      <c r="IKS270" s="342"/>
      <c r="IKT270" s="312"/>
      <c r="IKU270" s="341"/>
      <c r="IKV270" s="314"/>
      <c r="IKW270" s="342"/>
      <c r="IKX270" s="312"/>
      <c r="IKY270" s="341"/>
      <c r="IKZ270" s="314"/>
      <c r="ILA270" s="342"/>
      <c r="ILB270" s="312"/>
      <c r="ILC270" s="341"/>
      <c r="ILD270" s="314"/>
      <c r="ILE270" s="342"/>
      <c r="ILF270" s="312"/>
      <c r="ILG270" s="341"/>
      <c r="ILH270" s="314"/>
      <c r="ILI270" s="342"/>
      <c r="ILJ270" s="312"/>
      <c r="ILK270" s="341"/>
      <c r="ILL270" s="314"/>
      <c r="ILM270" s="342"/>
      <c r="ILN270" s="312"/>
      <c r="ILO270" s="341"/>
      <c r="ILP270" s="314"/>
      <c r="ILQ270" s="342"/>
      <c r="ILR270" s="312"/>
      <c r="ILS270" s="341"/>
      <c r="ILT270" s="314"/>
      <c r="ILU270" s="342"/>
      <c r="ILV270" s="312"/>
      <c r="ILW270" s="341"/>
      <c r="ILX270" s="314"/>
      <c r="ILY270" s="342"/>
      <c r="ILZ270" s="312"/>
      <c r="IMA270" s="341"/>
      <c r="IMB270" s="314"/>
      <c r="IMC270" s="342"/>
      <c r="IMD270" s="312"/>
      <c r="IME270" s="341"/>
      <c r="IMF270" s="314"/>
      <c r="IMG270" s="342"/>
      <c r="IMH270" s="312"/>
      <c r="IMI270" s="341"/>
      <c r="IMJ270" s="314"/>
      <c r="IMK270" s="342"/>
      <c r="IML270" s="312"/>
      <c r="IMM270" s="341"/>
      <c r="IMN270" s="314"/>
      <c r="IMO270" s="342"/>
      <c r="IMP270" s="312"/>
      <c r="IMQ270" s="341"/>
      <c r="IMR270" s="314"/>
      <c r="IMS270" s="342"/>
      <c r="IMT270" s="312"/>
      <c r="IMU270" s="341"/>
      <c r="IMV270" s="314"/>
      <c r="IMW270" s="342"/>
      <c r="IMX270" s="312"/>
      <c r="IMY270" s="341"/>
      <c r="IMZ270" s="314"/>
      <c r="INA270" s="342"/>
      <c r="INB270" s="312"/>
      <c r="INC270" s="341"/>
      <c r="IND270" s="314"/>
      <c r="INE270" s="342"/>
      <c r="INF270" s="312"/>
      <c r="ING270" s="341"/>
      <c r="INH270" s="314"/>
      <c r="INI270" s="342"/>
      <c r="INJ270" s="312"/>
      <c r="INK270" s="341"/>
      <c r="INL270" s="314"/>
      <c r="INM270" s="342"/>
      <c r="INN270" s="312"/>
      <c r="INO270" s="341"/>
      <c r="INP270" s="314"/>
      <c r="INQ270" s="342"/>
      <c r="INR270" s="312"/>
      <c r="INS270" s="341"/>
      <c r="INT270" s="314"/>
      <c r="INU270" s="342"/>
      <c r="INV270" s="312"/>
      <c r="INW270" s="341"/>
      <c r="INX270" s="314"/>
      <c r="INY270" s="342"/>
      <c r="INZ270" s="312"/>
      <c r="IOA270" s="341"/>
      <c r="IOB270" s="314"/>
      <c r="IOC270" s="342"/>
      <c r="IOD270" s="312"/>
      <c r="IOE270" s="341"/>
      <c r="IOF270" s="314"/>
      <c r="IOG270" s="342"/>
      <c r="IOH270" s="312"/>
      <c r="IOI270" s="341"/>
      <c r="IOJ270" s="314"/>
      <c r="IOK270" s="342"/>
      <c r="IOL270" s="312"/>
      <c r="IOM270" s="341"/>
      <c r="ION270" s="314"/>
      <c r="IOO270" s="342"/>
      <c r="IOP270" s="312"/>
      <c r="IOQ270" s="341"/>
      <c r="IOR270" s="314"/>
      <c r="IOS270" s="342"/>
      <c r="IOT270" s="312"/>
      <c r="IOU270" s="341"/>
      <c r="IOV270" s="314"/>
      <c r="IOW270" s="342"/>
      <c r="IOX270" s="312"/>
      <c r="IOY270" s="341"/>
      <c r="IOZ270" s="314"/>
      <c r="IPA270" s="342"/>
      <c r="IPB270" s="312"/>
      <c r="IPC270" s="341"/>
      <c r="IPD270" s="314"/>
      <c r="IPE270" s="342"/>
      <c r="IPF270" s="312"/>
      <c r="IPG270" s="341"/>
      <c r="IPH270" s="314"/>
      <c r="IPI270" s="342"/>
      <c r="IPJ270" s="312"/>
      <c r="IPK270" s="341"/>
      <c r="IPL270" s="314"/>
      <c r="IPM270" s="342"/>
      <c r="IPN270" s="312"/>
      <c r="IPO270" s="341"/>
      <c r="IPP270" s="314"/>
      <c r="IPQ270" s="342"/>
      <c r="IPR270" s="312"/>
      <c r="IPS270" s="341"/>
      <c r="IPT270" s="314"/>
      <c r="IPU270" s="342"/>
      <c r="IPV270" s="312"/>
      <c r="IPW270" s="341"/>
      <c r="IPX270" s="314"/>
      <c r="IPY270" s="342"/>
      <c r="IPZ270" s="312"/>
      <c r="IQA270" s="341"/>
      <c r="IQB270" s="314"/>
      <c r="IQC270" s="342"/>
      <c r="IQD270" s="312"/>
      <c r="IQE270" s="341"/>
      <c r="IQF270" s="314"/>
      <c r="IQG270" s="342"/>
      <c r="IQH270" s="312"/>
      <c r="IQI270" s="341"/>
      <c r="IQJ270" s="314"/>
      <c r="IQK270" s="342"/>
      <c r="IQL270" s="312"/>
      <c r="IQM270" s="341"/>
      <c r="IQN270" s="314"/>
      <c r="IQO270" s="342"/>
      <c r="IQP270" s="312"/>
      <c r="IQQ270" s="341"/>
      <c r="IQR270" s="314"/>
      <c r="IQS270" s="342"/>
      <c r="IQT270" s="312"/>
      <c r="IQU270" s="341"/>
      <c r="IQV270" s="314"/>
      <c r="IQW270" s="342"/>
      <c r="IQX270" s="312"/>
      <c r="IQY270" s="341"/>
      <c r="IQZ270" s="314"/>
      <c r="IRA270" s="342"/>
      <c r="IRB270" s="312"/>
      <c r="IRC270" s="341"/>
      <c r="IRD270" s="314"/>
      <c r="IRE270" s="342"/>
      <c r="IRF270" s="312"/>
      <c r="IRG270" s="341"/>
      <c r="IRH270" s="314"/>
      <c r="IRI270" s="342"/>
      <c r="IRJ270" s="312"/>
      <c r="IRK270" s="341"/>
      <c r="IRL270" s="314"/>
      <c r="IRM270" s="342"/>
      <c r="IRN270" s="312"/>
      <c r="IRO270" s="341"/>
      <c r="IRP270" s="314"/>
      <c r="IRQ270" s="342"/>
      <c r="IRR270" s="312"/>
      <c r="IRS270" s="341"/>
      <c r="IRT270" s="314"/>
      <c r="IRU270" s="342"/>
      <c r="IRV270" s="312"/>
      <c r="IRW270" s="341"/>
      <c r="IRX270" s="314"/>
      <c r="IRY270" s="342"/>
      <c r="IRZ270" s="312"/>
      <c r="ISA270" s="341"/>
      <c r="ISB270" s="314"/>
      <c r="ISC270" s="342"/>
      <c r="ISD270" s="312"/>
      <c r="ISE270" s="341"/>
      <c r="ISF270" s="314"/>
      <c r="ISG270" s="342"/>
      <c r="ISH270" s="312"/>
      <c r="ISI270" s="341"/>
      <c r="ISJ270" s="314"/>
      <c r="ISK270" s="342"/>
      <c r="ISL270" s="312"/>
      <c r="ISM270" s="341"/>
      <c r="ISN270" s="314"/>
      <c r="ISO270" s="342"/>
      <c r="ISP270" s="312"/>
      <c r="ISQ270" s="341"/>
      <c r="ISR270" s="314"/>
      <c r="ISS270" s="342"/>
      <c r="IST270" s="312"/>
      <c r="ISU270" s="341"/>
      <c r="ISV270" s="314"/>
      <c r="ISW270" s="342"/>
      <c r="ISX270" s="312"/>
      <c r="ISY270" s="341"/>
      <c r="ISZ270" s="314"/>
      <c r="ITA270" s="342"/>
      <c r="ITB270" s="312"/>
      <c r="ITC270" s="341"/>
      <c r="ITD270" s="314"/>
      <c r="ITE270" s="342"/>
      <c r="ITF270" s="312"/>
      <c r="ITG270" s="341"/>
      <c r="ITH270" s="314"/>
      <c r="ITI270" s="342"/>
      <c r="ITJ270" s="312"/>
      <c r="ITK270" s="341"/>
      <c r="ITL270" s="314"/>
      <c r="ITM270" s="342"/>
      <c r="ITN270" s="312"/>
      <c r="ITO270" s="341"/>
      <c r="ITP270" s="314"/>
      <c r="ITQ270" s="342"/>
      <c r="ITR270" s="312"/>
      <c r="ITS270" s="341"/>
      <c r="ITT270" s="314"/>
      <c r="ITU270" s="342"/>
      <c r="ITV270" s="312"/>
      <c r="ITW270" s="341"/>
      <c r="ITX270" s="314"/>
      <c r="ITY270" s="342"/>
      <c r="ITZ270" s="312"/>
      <c r="IUA270" s="341"/>
      <c r="IUB270" s="314"/>
      <c r="IUC270" s="342"/>
      <c r="IUD270" s="312"/>
      <c r="IUE270" s="341"/>
      <c r="IUF270" s="314"/>
      <c r="IUG270" s="342"/>
      <c r="IUH270" s="312"/>
      <c r="IUI270" s="341"/>
      <c r="IUJ270" s="314"/>
      <c r="IUK270" s="342"/>
      <c r="IUL270" s="312"/>
      <c r="IUM270" s="341"/>
      <c r="IUN270" s="314"/>
      <c r="IUO270" s="342"/>
      <c r="IUP270" s="312"/>
      <c r="IUQ270" s="341"/>
      <c r="IUR270" s="314"/>
      <c r="IUS270" s="342"/>
      <c r="IUT270" s="312"/>
      <c r="IUU270" s="341"/>
      <c r="IUV270" s="314"/>
      <c r="IUW270" s="342"/>
      <c r="IUX270" s="312"/>
      <c r="IUY270" s="341"/>
      <c r="IUZ270" s="314"/>
      <c r="IVA270" s="342"/>
      <c r="IVB270" s="312"/>
      <c r="IVC270" s="341"/>
      <c r="IVD270" s="314"/>
      <c r="IVE270" s="342"/>
      <c r="IVF270" s="312"/>
      <c r="IVG270" s="341"/>
      <c r="IVH270" s="314"/>
      <c r="IVI270" s="342"/>
      <c r="IVJ270" s="312"/>
      <c r="IVK270" s="341"/>
      <c r="IVL270" s="314"/>
      <c r="IVM270" s="342"/>
      <c r="IVN270" s="312"/>
      <c r="IVO270" s="341"/>
      <c r="IVP270" s="314"/>
      <c r="IVQ270" s="342"/>
      <c r="IVR270" s="312"/>
      <c r="IVS270" s="341"/>
      <c r="IVT270" s="314"/>
      <c r="IVU270" s="342"/>
      <c r="IVV270" s="312"/>
      <c r="IVW270" s="341"/>
      <c r="IVX270" s="314"/>
      <c r="IVY270" s="342"/>
      <c r="IVZ270" s="312"/>
      <c r="IWA270" s="341"/>
      <c r="IWB270" s="314"/>
      <c r="IWC270" s="342"/>
      <c r="IWD270" s="312"/>
      <c r="IWE270" s="341"/>
      <c r="IWF270" s="314"/>
      <c r="IWG270" s="342"/>
      <c r="IWH270" s="312"/>
      <c r="IWI270" s="341"/>
      <c r="IWJ270" s="314"/>
      <c r="IWK270" s="342"/>
      <c r="IWL270" s="312"/>
      <c r="IWM270" s="341"/>
      <c r="IWN270" s="314"/>
      <c r="IWO270" s="342"/>
      <c r="IWP270" s="312"/>
      <c r="IWQ270" s="341"/>
      <c r="IWR270" s="314"/>
      <c r="IWS270" s="342"/>
      <c r="IWT270" s="312"/>
      <c r="IWU270" s="341"/>
      <c r="IWV270" s="314"/>
      <c r="IWW270" s="342"/>
      <c r="IWX270" s="312"/>
      <c r="IWY270" s="341"/>
      <c r="IWZ270" s="314"/>
      <c r="IXA270" s="342"/>
      <c r="IXB270" s="312"/>
      <c r="IXC270" s="341"/>
      <c r="IXD270" s="314"/>
      <c r="IXE270" s="342"/>
      <c r="IXF270" s="312"/>
      <c r="IXG270" s="341"/>
      <c r="IXH270" s="314"/>
      <c r="IXI270" s="342"/>
      <c r="IXJ270" s="312"/>
      <c r="IXK270" s="341"/>
      <c r="IXL270" s="314"/>
      <c r="IXM270" s="342"/>
      <c r="IXN270" s="312"/>
      <c r="IXO270" s="341"/>
      <c r="IXP270" s="314"/>
      <c r="IXQ270" s="342"/>
      <c r="IXR270" s="312"/>
      <c r="IXS270" s="341"/>
      <c r="IXT270" s="314"/>
      <c r="IXU270" s="342"/>
      <c r="IXV270" s="312"/>
      <c r="IXW270" s="341"/>
      <c r="IXX270" s="314"/>
      <c r="IXY270" s="342"/>
      <c r="IXZ270" s="312"/>
      <c r="IYA270" s="341"/>
      <c r="IYB270" s="314"/>
      <c r="IYC270" s="342"/>
      <c r="IYD270" s="312"/>
      <c r="IYE270" s="341"/>
      <c r="IYF270" s="314"/>
      <c r="IYG270" s="342"/>
      <c r="IYH270" s="312"/>
      <c r="IYI270" s="341"/>
      <c r="IYJ270" s="314"/>
      <c r="IYK270" s="342"/>
      <c r="IYL270" s="312"/>
      <c r="IYM270" s="341"/>
      <c r="IYN270" s="314"/>
      <c r="IYO270" s="342"/>
      <c r="IYP270" s="312"/>
      <c r="IYQ270" s="341"/>
      <c r="IYR270" s="314"/>
      <c r="IYS270" s="342"/>
      <c r="IYT270" s="312"/>
      <c r="IYU270" s="341"/>
      <c r="IYV270" s="314"/>
      <c r="IYW270" s="342"/>
      <c r="IYX270" s="312"/>
      <c r="IYY270" s="341"/>
      <c r="IYZ270" s="314"/>
      <c r="IZA270" s="342"/>
      <c r="IZB270" s="312"/>
      <c r="IZC270" s="341"/>
      <c r="IZD270" s="314"/>
      <c r="IZE270" s="342"/>
      <c r="IZF270" s="312"/>
      <c r="IZG270" s="341"/>
      <c r="IZH270" s="314"/>
      <c r="IZI270" s="342"/>
      <c r="IZJ270" s="312"/>
      <c r="IZK270" s="341"/>
      <c r="IZL270" s="314"/>
      <c r="IZM270" s="342"/>
      <c r="IZN270" s="312"/>
      <c r="IZO270" s="341"/>
      <c r="IZP270" s="314"/>
      <c r="IZQ270" s="342"/>
      <c r="IZR270" s="312"/>
      <c r="IZS270" s="341"/>
      <c r="IZT270" s="314"/>
      <c r="IZU270" s="342"/>
      <c r="IZV270" s="312"/>
      <c r="IZW270" s="341"/>
      <c r="IZX270" s="314"/>
      <c r="IZY270" s="342"/>
      <c r="IZZ270" s="312"/>
      <c r="JAA270" s="341"/>
      <c r="JAB270" s="314"/>
      <c r="JAC270" s="342"/>
      <c r="JAD270" s="312"/>
      <c r="JAE270" s="341"/>
      <c r="JAF270" s="314"/>
      <c r="JAG270" s="342"/>
      <c r="JAH270" s="312"/>
      <c r="JAI270" s="341"/>
      <c r="JAJ270" s="314"/>
      <c r="JAK270" s="342"/>
      <c r="JAL270" s="312"/>
      <c r="JAM270" s="341"/>
      <c r="JAN270" s="314"/>
      <c r="JAO270" s="342"/>
      <c r="JAP270" s="312"/>
      <c r="JAQ270" s="341"/>
      <c r="JAR270" s="314"/>
      <c r="JAS270" s="342"/>
      <c r="JAT270" s="312"/>
      <c r="JAU270" s="341"/>
      <c r="JAV270" s="314"/>
      <c r="JAW270" s="342"/>
      <c r="JAX270" s="312"/>
      <c r="JAY270" s="341"/>
      <c r="JAZ270" s="314"/>
      <c r="JBA270" s="342"/>
      <c r="JBB270" s="312"/>
      <c r="JBC270" s="341"/>
      <c r="JBD270" s="314"/>
      <c r="JBE270" s="342"/>
      <c r="JBF270" s="312"/>
      <c r="JBG270" s="341"/>
      <c r="JBH270" s="314"/>
      <c r="JBI270" s="342"/>
      <c r="JBJ270" s="312"/>
      <c r="JBK270" s="341"/>
      <c r="JBL270" s="314"/>
      <c r="JBM270" s="342"/>
      <c r="JBN270" s="312"/>
      <c r="JBO270" s="341"/>
      <c r="JBP270" s="314"/>
      <c r="JBQ270" s="342"/>
      <c r="JBR270" s="312"/>
      <c r="JBS270" s="341"/>
      <c r="JBT270" s="314"/>
      <c r="JBU270" s="342"/>
      <c r="JBV270" s="312"/>
      <c r="JBW270" s="341"/>
      <c r="JBX270" s="314"/>
      <c r="JBY270" s="342"/>
      <c r="JBZ270" s="312"/>
      <c r="JCA270" s="341"/>
      <c r="JCB270" s="314"/>
      <c r="JCC270" s="342"/>
      <c r="JCD270" s="312"/>
      <c r="JCE270" s="341"/>
      <c r="JCF270" s="314"/>
      <c r="JCG270" s="342"/>
      <c r="JCH270" s="312"/>
      <c r="JCI270" s="341"/>
      <c r="JCJ270" s="314"/>
      <c r="JCK270" s="342"/>
      <c r="JCL270" s="312"/>
      <c r="JCM270" s="341"/>
      <c r="JCN270" s="314"/>
      <c r="JCO270" s="342"/>
      <c r="JCP270" s="312"/>
      <c r="JCQ270" s="341"/>
      <c r="JCR270" s="314"/>
      <c r="JCS270" s="342"/>
      <c r="JCT270" s="312"/>
      <c r="JCU270" s="341"/>
      <c r="JCV270" s="314"/>
      <c r="JCW270" s="342"/>
      <c r="JCX270" s="312"/>
      <c r="JCY270" s="341"/>
      <c r="JCZ270" s="314"/>
      <c r="JDA270" s="342"/>
      <c r="JDB270" s="312"/>
      <c r="JDC270" s="341"/>
      <c r="JDD270" s="314"/>
      <c r="JDE270" s="342"/>
      <c r="JDF270" s="312"/>
      <c r="JDG270" s="341"/>
      <c r="JDH270" s="314"/>
      <c r="JDI270" s="342"/>
      <c r="JDJ270" s="312"/>
      <c r="JDK270" s="341"/>
      <c r="JDL270" s="314"/>
      <c r="JDM270" s="342"/>
      <c r="JDN270" s="312"/>
      <c r="JDO270" s="341"/>
      <c r="JDP270" s="314"/>
      <c r="JDQ270" s="342"/>
      <c r="JDR270" s="312"/>
      <c r="JDS270" s="341"/>
      <c r="JDT270" s="314"/>
      <c r="JDU270" s="342"/>
      <c r="JDV270" s="312"/>
      <c r="JDW270" s="341"/>
      <c r="JDX270" s="314"/>
      <c r="JDY270" s="342"/>
      <c r="JDZ270" s="312"/>
      <c r="JEA270" s="341"/>
      <c r="JEB270" s="314"/>
      <c r="JEC270" s="342"/>
      <c r="JED270" s="312"/>
      <c r="JEE270" s="341"/>
      <c r="JEF270" s="314"/>
      <c r="JEG270" s="342"/>
      <c r="JEH270" s="312"/>
      <c r="JEI270" s="341"/>
      <c r="JEJ270" s="314"/>
      <c r="JEK270" s="342"/>
      <c r="JEL270" s="312"/>
      <c r="JEM270" s="341"/>
      <c r="JEN270" s="314"/>
      <c r="JEO270" s="342"/>
      <c r="JEP270" s="312"/>
      <c r="JEQ270" s="341"/>
      <c r="JER270" s="314"/>
      <c r="JES270" s="342"/>
      <c r="JET270" s="312"/>
      <c r="JEU270" s="341"/>
      <c r="JEV270" s="314"/>
      <c r="JEW270" s="342"/>
      <c r="JEX270" s="312"/>
      <c r="JEY270" s="341"/>
      <c r="JEZ270" s="314"/>
      <c r="JFA270" s="342"/>
      <c r="JFB270" s="312"/>
      <c r="JFC270" s="341"/>
      <c r="JFD270" s="314"/>
      <c r="JFE270" s="342"/>
      <c r="JFF270" s="312"/>
      <c r="JFG270" s="341"/>
      <c r="JFH270" s="314"/>
      <c r="JFI270" s="342"/>
      <c r="JFJ270" s="312"/>
      <c r="JFK270" s="341"/>
      <c r="JFL270" s="314"/>
      <c r="JFM270" s="342"/>
      <c r="JFN270" s="312"/>
      <c r="JFO270" s="341"/>
      <c r="JFP270" s="314"/>
      <c r="JFQ270" s="342"/>
      <c r="JFR270" s="312"/>
      <c r="JFS270" s="341"/>
      <c r="JFT270" s="314"/>
      <c r="JFU270" s="342"/>
      <c r="JFV270" s="312"/>
      <c r="JFW270" s="341"/>
      <c r="JFX270" s="314"/>
      <c r="JFY270" s="342"/>
      <c r="JFZ270" s="312"/>
      <c r="JGA270" s="341"/>
      <c r="JGB270" s="314"/>
      <c r="JGC270" s="342"/>
      <c r="JGD270" s="312"/>
      <c r="JGE270" s="341"/>
      <c r="JGF270" s="314"/>
      <c r="JGG270" s="342"/>
      <c r="JGH270" s="312"/>
      <c r="JGI270" s="341"/>
      <c r="JGJ270" s="314"/>
      <c r="JGK270" s="342"/>
      <c r="JGL270" s="312"/>
      <c r="JGM270" s="341"/>
      <c r="JGN270" s="314"/>
      <c r="JGO270" s="342"/>
      <c r="JGP270" s="312"/>
      <c r="JGQ270" s="341"/>
      <c r="JGR270" s="314"/>
      <c r="JGS270" s="342"/>
      <c r="JGT270" s="312"/>
      <c r="JGU270" s="341"/>
      <c r="JGV270" s="314"/>
      <c r="JGW270" s="342"/>
      <c r="JGX270" s="312"/>
      <c r="JGY270" s="341"/>
      <c r="JGZ270" s="314"/>
      <c r="JHA270" s="342"/>
      <c r="JHB270" s="312"/>
      <c r="JHC270" s="341"/>
      <c r="JHD270" s="314"/>
      <c r="JHE270" s="342"/>
      <c r="JHF270" s="312"/>
      <c r="JHG270" s="341"/>
      <c r="JHH270" s="314"/>
      <c r="JHI270" s="342"/>
      <c r="JHJ270" s="312"/>
      <c r="JHK270" s="341"/>
      <c r="JHL270" s="314"/>
      <c r="JHM270" s="342"/>
      <c r="JHN270" s="312"/>
      <c r="JHO270" s="341"/>
      <c r="JHP270" s="314"/>
      <c r="JHQ270" s="342"/>
      <c r="JHR270" s="312"/>
      <c r="JHS270" s="341"/>
      <c r="JHT270" s="314"/>
      <c r="JHU270" s="342"/>
      <c r="JHV270" s="312"/>
      <c r="JHW270" s="341"/>
      <c r="JHX270" s="314"/>
      <c r="JHY270" s="342"/>
      <c r="JHZ270" s="312"/>
      <c r="JIA270" s="341"/>
      <c r="JIB270" s="314"/>
      <c r="JIC270" s="342"/>
      <c r="JID270" s="312"/>
      <c r="JIE270" s="341"/>
      <c r="JIF270" s="314"/>
      <c r="JIG270" s="342"/>
      <c r="JIH270" s="312"/>
      <c r="JII270" s="341"/>
      <c r="JIJ270" s="314"/>
      <c r="JIK270" s="342"/>
      <c r="JIL270" s="312"/>
      <c r="JIM270" s="341"/>
      <c r="JIN270" s="314"/>
      <c r="JIO270" s="342"/>
      <c r="JIP270" s="312"/>
      <c r="JIQ270" s="341"/>
      <c r="JIR270" s="314"/>
      <c r="JIS270" s="342"/>
      <c r="JIT270" s="312"/>
      <c r="JIU270" s="341"/>
      <c r="JIV270" s="314"/>
      <c r="JIW270" s="342"/>
      <c r="JIX270" s="312"/>
      <c r="JIY270" s="341"/>
      <c r="JIZ270" s="314"/>
      <c r="JJA270" s="342"/>
      <c r="JJB270" s="312"/>
      <c r="JJC270" s="341"/>
      <c r="JJD270" s="314"/>
      <c r="JJE270" s="342"/>
      <c r="JJF270" s="312"/>
      <c r="JJG270" s="341"/>
      <c r="JJH270" s="314"/>
      <c r="JJI270" s="342"/>
      <c r="JJJ270" s="312"/>
      <c r="JJK270" s="341"/>
      <c r="JJL270" s="314"/>
      <c r="JJM270" s="342"/>
      <c r="JJN270" s="312"/>
      <c r="JJO270" s="341"/>
      <c r="JJP270" s="314"/>
      <c r="JJQ270" s="342"/>
      <c r="JJR270" s="312"/>
      <c r="JJS270" s="341"/>
      <c r="JJT270" s="314"/>
      <c r="JJU270" s="342"/>
      <c r="JJV270" s="312"/>
      <c r="JJW270" s="341"/>
      <c r="JJX270" s="314"/>
      <c r="JJY270" s="342"/>
      <c r="JJZ270" s="312"/>
      <c r="JKA270" s="341"/>
      <c r="JKB270" s="314"/>
      <c r="JKC270" s="342"/>
      <c r="JKD270" s="312"/>
      <c r="JKE270" s="341"/>
      <c r="JKF270" s="314"/>
      <c r="JKG270" s="342"/>
      <c r="JKH270" s="312"/>
      <c r="JKI270" s="341"/>
      <c r="JKJ270" s="314"/>
      <c r="JKK270" s="342"/>
      <c r="JKL270" s="312"/>
      <c r="JKM270" s="341"/>
      <c r="JKN270" s="314"/>
      <c r="JKO270" s="342"/>
      <c r="JKP270" s="312"/>
      <c r="JKQ270" s="341"/>
      <c r="JKR270" s="314"/>
      <c r="JKS270" s="342"/>
      <c r="JKT270" s="312"/>
      <c r="JKU270" s="341"/>
      <c r="JKV270" s="314"/>
      <c r="JKW270" s="342"/>
      <c r="JKX270" s="312"/>
      <c r="JKY270" s="341"/>
      <c r="JKZ270" s="314"/>
      <c r="JLA270" s="342"/>
      <c r="JLB270" s="312"/>
      <c r="JLC270" s="341"/>
      <c r="JLD270" s="314"/>
      <c r="JLE270" s="342"/>
      <c r="JLF270" s="312"/>
      <c r="JLG270" s="341"/>
      <c r="JLH270" s="314"/>
      <c r="JLI270" s="342"/>
      <c r="JLJ270" s="312"/>
      <c r="JLK270" s="341"/>
      <c r="JLL270" s="314"/>
      <c r="JLM270" s="342"/>
      <c r="JLN270" s="312"/>
      <c r="JLO270" s="341"/>
      <c r="JLP270" s="314"/>
      <c r="JLQ270" s="342"/>
      <c r="JLR270" s="312"/>
      <c r="JLS270" s="341"/>
      <c r="JLT270" s="314"/>
      <c r="JLU270" s="342"/>
      <c r="JLV270" s="312"/>
      <c r="JLW270" s="341"/>
      <c r="JLX270" s="314"/>
      <c r="JLY270" s="342"/>
      <c r="JLZ270" s="312"/>
      <c r="JMA270" s="341"/>
      <c r="JMB270" s="314"/>
      <c r="JMC270" s="342"/>
      <c r="JMD270" s="312"/>
      <c r="JME270" s="341"/>
      <c r="JMF270" s="314"/>
      <c r="JMG270" s="342"/>
      <c r="JMH270" s="312"/>
      <c r="JMI270" s="341"/>
      <c r="JMJ270" s="314"/>
      <c r="JMK270" s="342"/>
      <c r="JML270" s="312"/>
      <c r="JMM270" s="341"/>
      <c r="JMN270" s="314"/>
      <c r="JMO270" s="342"/>
      <c r="JMP270" s="312"/>
      <c r="JMQ270" s="341"/>
      <c r="JMR270" s="314"/>
      <c r="JMS270" s="342"/>
      <c r="JMT270" s="312"/>
      <c r="JMU270" s="341"/>
      <c r="JMV270" s="314"/>
      <c r="JMW270" s="342"/>
      <c r="JMX270" s="312"/>
      <c r="JMY270" s="341"/>
      <c r="JMZ270" s="314"/>
      <c r="JNA270" s="342"/>
      <c r="JNB270" s="312"/>
      <c r="JNC270" s="341"/>
      <c r="JND270" s="314"/>
      <c r="JNE270" s="342"/>
      <c r="JNF270" s="312"/>
      <c r="JNG270" s="341"/>
      <c r="JNH270" s="314"/>
      <c r="JNI270" s="342"/>
      <c r="JNJ270" s="312"/>
      <c r="JNK270" s="341"/>
      <c r="JNL270" s="314"/>
      <c r="JNM270" s="342"/>
      <c r="JNN270" s="312"/>
      <c r="JNO270" s="341"/>
      <c r="JNP270" s="314"/>
      <c r="JNQ270" s="342"/>
      <c r="JNR270" s="312"/>
      <c r="JNS270" s="341"/>
      <c r="JNT270" s="314"/>
      <c r="JNU270" s="342"/>
      <c r="JNV270" s="312"/>
      <c r="JNW270" s="341"/>
      <c r="JNX270" s="314"/>
      <c r="JNY270" s="342"/>
      <c r="JNZ270" s="312"/>
      <c r="JOA270" s="341"/>
      <c r="JOB270" s="314"/>
      <c r="JOC270" s="342"/>
      <c r="JOD270" s="312"/>
      <c r="JOE270" s="341"/>
      <c r="JOF270" s="314"/>
      <c r="JOG270" s="342"/>
      <c r="JOH270" s="312"/>
      <c r="JOI270" s="341"/>
      <c r="JOJ270" s="314"/>
      <c r="JOK270" s="342"/>
      <c r="JOL270" s="312"/>
      <c r="JOM270" s="341"/>
      <c r="JON270" s="314"/>
      <c r="JOO270" s="342"/>
      <c r="JOP270" s="312"/>
      <c r="JOQ270" s="341"/>
      <c r="JOR270" s="314"/>
      <c r="JOS270" s="342"/>
      <c r="JOT270" s="312"/>
      <c r="JOU270" s="341"/>
      <c r="JOV270" s="314"/>
      <c r="JOW270" s="342"/>
      <c r="JOX270" s="312"/>
      <c r="JOY270" s="341"/>
      <c r="JOZ270" s="314"/>
      <c r="JPA270" s="342"/>
      <c r="JPB270" s="312"/>
      <c r="JPC270" s="341"/>
      <c r="JPD270" s="314"/>
      <c r="JPE270" s="342"/>
      <c r="JPF270" s="312"/>
      <c r="JPG270" s="341"/>
      <c r="JPH270" s="314"/>
      <c r="JPI270" s="342"/>
      <c r="JPJ270" s="312"/>
      <c r="JPK270" s="341"/>
      <c r="JPL270" s="314"/>
      <c r="JPM270" s="342"/>
      <c r="JPN270" s="312"/>
      <c r="JPO270" s="341"/>
      <c r="JPP270" s="314"/>
      <c r="JPQ270" s="342"/>
      <c r="JPR270" s="312"/>
      <c r="JPS270" s="341"/>
      <c r="JPT270" s="314"/>
      <c r="JPU270" s="342"/>
      <c r="JPV270" s="312"/>
      <c r="JPW270" s="341"/>
      <c r="JPX270" s="314"/>
      <c r="JPY270" s="342"/>
      <c r="JPZ270" s="312"/>
      <c r="JQA270" s="341"/>
      <c r="JQB270" s="314"/>
      <c r="JQC270" s="342"/>
      <c r="JQD270" s="312"/>
      <c r="JQE270" s="341"/>
      <c r="JQF270" s="314"/>
      <c r="JQG270" s="342"/>
      <c r="JQH270" s="312"/>
      <c r="JQI270" s="341"/>
      <c r="JQJ270" s="314"/>
      <c r="JQK270" s="342"/>
      <c r="JQL270" s="312"/>
      <c r="JQM270" s="341"/>
      <c r="JQN270" s="314"/>
      <c r="JQO270" s="342"/>
      <c r="JQP270" s="312"/>
      <c r="JQQ270" s="341"/>
      <c r="JQR270" s="314"/>
      <c r="JQS270" s="342"/>
      <c r="JQT270" s="312"/>
      <c r="JQU270" s="341"/>
      <c r="JQV270" s="314"/>
      <c r="JQW270" s="342"/>
      <c r="JQX270" s="312"/>
      <c r="JQY270" s="341"/>
      <c r="JQZ270" s="314"/>
      <c r="JRA270" s="342"/>
      <c r="JRB270" s="312"/>
      <c r="JRC270" s="341"/>
      <c r="JRD270" s="314"/>
      <c r="JRE270" s="342"/>
      <c r="JRF270" s="312"/>
      <c r="JRG270" s="341"/>
      <c r="JRH270" s="314"/>
      <c r="JRI270" s="342"/>
      <c r="JRJ270" s="312"/>
      <c r="JRK270" s="341"/>
      <c r="JRL270" s="314"/>
      <c r="JRM270" s="342"/>
      <c r="JRN270" s="312"/>
      <c r="JRO270" s="341"/>
      <c r="JRP270" s="314"/>
      <c r="JRQ270" s="342"/>
      <c r="JRR270" s="312"/>
      <c r="JRS270" s="341"/>
      <c r="JRT270" s="314"/>
      <c r="JRU270" s="342"/>
      <c r="JRV270" s="312"/>
      <c r="JRW270" s="341"/>
      <c r="JRX270" s="314"/>
      <c r="JRY270" s="342"/>
      <c r="JRZ270" s="312"/>
      <c r="JSA270" s="341"/>
      <c r="JSB270" s="314"/>
      <c r="JSC270" s="342"/>
      <c r="JSD270" s="312"/>
      <c r="JSE270" s="341"/>
      <c r="JSF270" s="314"/>
      <c r="JSG270" s="342"/>
      <c r="JSH270" s="312"/>
      <c r="JSI270" s="341"/>
      <c r="JSJ270" s="314"/>
      <c r="JSK270" s="342"/>
      <c r="JSL270" s="312"/>
      <c r="JSM270" s="341"/>
      <c r="JSN270" s="314"/>
      <c r="JSO270" s="342"/>
      <c r="JSP270" s="312"/>
      <c r="JSQ270" s="341"/>
      <c r="JSR270" s="314"/>
      <c r="JSS270" s="342"/>
      <c r="JST270" s="312"/>
      <c r="JSU270" s="341"/>
      <c r="JSV270" s="314"/>
      <c r="JSW270" s="342"/>
      <c r="JSX270" s="312"/>
      <c r="JSY270" s="341"/>
      <c r="JSZ270" s="314"/>
      <c r="JTA270" s="342"/>
      <c r="JTB270" s="312"/>
      <c r="JTC270" s="341"/>
      <c r="JTD270" s="314"/>
      <c r="JTE270" s="342"/>
      <c r="JTF270" s="312"/>
      <c r="JTG270" s="341"/>
      <c r="JTH270" s="314"/>
      <c r="JTI270" s="342"/>
      <c r="JTJ270" s="312"/>
      <c r="JTK270" s="341"/>
      <c r="JTL270" s="314"/>
      <c r="JTM270" s="342"/>
      <c r="JTN270" s="312"/>
      <c r="JTO270" s="341"/>
      <c r="JTP270" s="314"/>
      <c r="JTQ270" s="342"/>
      <c r="JTR270" s="312"/>
      <c r="JTS270" s="341"/>
      <c r="JTT270" s="314"/>
      <c r="JTU270" s="342"/>
      <c r="JTV270" s="312"/>
      <c r="JTW270" s="341"/>
      <c r="JTX270" s="314"/>
      <c r="JTY270" s="342"/>
      <c r="JTZ270" s="312"/>
      <c r="JUA270" s="341"/>
      <c r="JUB270" s="314"/>
      <c r="JUC270" s="342"/>
      <c r="JUD270" s="312"/>
      <c r="JUE270" s="341"/>
      <c r="JUF270" s="314"/>
      <c r="JUG270" s="342"/>
      <c r="JUH270" s="312"/>
      <c r="JUI270" s="341"/>
      <c r="JUJ270" s="314"/>
      <c r="JUK270" s="342"/>
      <c r="JUL270" s="312"/>
      <c r="JUM270" s="341"/>
      <c r="JUN270" s="314"/>
      <c r="JUO270" s="342"/>
      <c r="JUP270" s="312"/>
      <c r="JUQ270" s="341"/>
      <c r="JUR270" s="314"/>
      <c r="JUS270" s="342"/>
      <c r="JUT270" s="312"/>
      <c r="JUU270" s="341"/>
      <c r="JUV270" s="314"/>
      <c r="JUW270" s="342"/>
      <c r="JUX270" s="312"/>
      <c r="JUY270" s="341"/>
      <c r="JUZ270" s="314"/>
      <c r="JVA270" s="342"/>
      <c r="JVB270" s="312"/>
      <c r="JVC270" s="341"/>
      <c r="JVD270" s="314"/>
      <c r="JVE270" s="342"/>
      <c r="JVF270" s="312"/>
      <c r="JVG270" s="341"/>
      <c r="JVH270" s="314"/>
      <c r="JVI270" s="342"/>
      <c r="JVJ270" s="312"/>
      <c r="JVK270" s="341"/>
      <c r="JVL270" s="314"/>
      <c r="JVM270" s="342"/>
      <c r="JVN270" s="312"/>
      <c r="JVO270" s="341"/>
      <c r="JVP270" s="314"/>
      <c r="JVQ270" s="342"/>
      <c r="JVR270" s="312"/>
      <c r="JVS270" s="341"/>
      <c r="JVT270" s="314"/>
      <c r="JVU270" s="342"/>
      <c r="JVV270" s="312"/>
      <c r="JVW270" s="341"/>
      <c r="JVX270" s="314"/>
      <c r="JVY270" s="342"/>
      <c r="JVZ270" s="312"/>
      <c r="JWA270" s="341"/>
      <c r="JWB270" s="314"/>
      <c r="JWC270" s="342"/>
      <c r="JWD270" s="312"/>
      <c r="JWE270" s="341"/>
      <c r="JWF270" s="314"/>
      <c r="JWG270" s="342"/>
      <c r="JWH270" s="312"/>
      <c r="JWI270" s="341"/>
      <c r="JWJ270" s="314"/>
      <c r="JWK270" s="342"/>
      <c r="JWL270" s="312"/>
      <c r="JWM270" s="341"/>
      <c r="JWN270" s="314"/>
      <c r="JWO270" s="342"/>
      <c r="JWP270" s="312"/>
      <c r="JWQ270" s="341"/>
      <c r="JWR270" s="314"/>
      <c r="JWS270" s="342"/>
      <c r="JWT270" s="312"/>
      <c r="JWU270" s="341"/>
      <c r="JWV270" s="314"/>
      <c r="JWW270" s="342"/>
      <c r="JWX270" s="312"/>
      <c r="JWY270" s="341"/>
      <c r="JWZ270" s="314"/>
      <c r="JXA270" s="342"/>
      <c r="JXB270" s="312"/>
      <c r="JXC270" s="341"/>
      <c r="JXD270" s="314"/>
      <c r="JXE270" s="342"/>
      <c r="JXF270" s="312"/>
      <c r="JXG270" s="341"/>
      <c r="JXH270" s="314"/>
      <c r="JXI270" s="342"/>
      <c r="JXJ270" s="312"/>
      <c r="JXK270" s="341"/>
      <c r="JXL270" s="314"/>
      <c r="JXM270" s="342"/>
      <c r="JXN270" s="312"/>
      <c r="JXO270" s="341"/>
      <c r="JXP270" s="314"/>
      <c r="JXQ270" s="342"/>
      <c r="JXR270" s="312"/>
      <c r="JXS270" s="341"/>
      <c r="JXT270" s="314"/>
      <c r="JXU270" s="342"/>
      <c r="JXV270" s="312"/>
      <c r="JXW270" s="341"/>
      <c r="JXX270" s="314"/>
      <c r="JXY270" s="342"/>
      <c r="JXZ270" s="312"/>
      <c r="JYA270" s="341"/>
      <c r="JYB270" s="314"/>
      <c r="JYC270" s="342"/>
      <c r="JYD270" s="312"/>
      <c r="JYE270" s="341"/>
      <c r="JYF270" s="314"/>
      <c r="JYG270" s="342"/>
      <c r="JYH270" s="312"/>
      <c r="JYI270" s="341"/>
      <c r="JYJ270" s="314"/>
      <c r="JYK270" s="342"/>
      <c r="JYL270" s="312"/>
      <c r="JYM270" s="341"/>
      <c r="JYN270" s="314"/>
      <c r="JYO270" s="342"/>
      <c r="JYP270" s="312"/>
      <c r="JYQ270" s="341"/>
      <c r="JYR270" s="314"/>
      <c r="JYS270" s="342"/>
      <c r="JYT270" s="312"/>
      <c r="JYU270" s="341"/>
      <c r="JYV270" s="314"/>
      <c r="JYW270" s="342"/>
      <c r="JYX270" s="312"/>
      <c r="JYY270" s="341"/>
      <c r="JYZ270" s="314"/>
      <c r="JZA270" s="342"/>
      <c r="JZB270" s="312"/>
      <c r="JZC270" s="341"/>
      <c r="JZD270" s="314"/>
      <c r="JZE270" s="342"/>
      <c r="JZF270" s="312"/>
      <c r="JZG270" s="341"/>
      <c r="JZH270" s="314"/>
      <c r="JZI270" s="342"/>
      <c r="JZJ270" s="312"/>
      <c r="JZK270" s="341"/>
      <c r="JZL270" s="314"/>
      <c r="JZM270" s="342"/>
      <c r="JZN270" s="312"/>
      <c r="JZO270" s="341"/>
      <c r="JZP270" s="314"/>
      <c r="JZQ270" s="342"/>
      <c r="JZR270" s="312"/>
      <c r="JZS270" s="341"/>
      <c r="JZT270" s="314"/>
      <c r="JZU270" s="342"/>
      <c r="JZV270" s="312"/>
      <c r="JZW270" s="341"/>
      <c r="JZX270" s="314"/>
      <c r="JZY270" s="342"/>
      <c r="JZZ270" s="312"/>
      <c r="KAA270" s="341"/>
      <c r="KAB270" s="314"/>
      <c r="KAC270" s="342"/>
      <c r="KAD270" s="312"/>
      <c r="KAE270" s="341"/>
      <c r="KAF270" s="314"/>
      <c r="KAG270" s="342"/>
      <c r="KAH270" s="312"/>
      <c r="KAI270" s="341"/>
      <c r="KAJ270" s="314"/>
      <c r="KAK270" s="342"/>
      <c r="KAL270" s="312"/>
      <c r="KAM270" s="341"/>
      <c r="KAN270" s="314"/>
      <c r="KAO270" s="342"/>
      <c r="KAP270" s="312"/>
      <c r="KAQ270" s="341"/>
      <c r="KAR270" s="314"/>
      <c r="KAS270" s="342"/>
      <c r="KAT270" s="312"/>
      <c r="KAU270" s="341"/>
      <c r="KAV270" s="314"/>
      <c r="KAW270" s="342"/>
      <c r="KAX270" s="312"/>
      <c r="KAY270" s="341"/>
      <c r="KAZ270" s="314"/>
      <c r="KBA270" s="342"/>
      <c r="KBB270" s="312"/>
      <c r="KBC270" s="341"/>
      <c r="KBD270" s="314"/>
      <c r="KBE270" s="342"/>
      <c r="KBF270" s="312"/>
      <c r="KBG270" s="341"/>
      <c r="KBH270" s="314"/>
      <c r="KBI270" s="342"/>
      <c r="KBJ270" s="312"/>
      <c r="KBK270" s="341"/>
      <c r="KBL270" s="314"/>
      <c r="KBM270" s="342"/>
      <c r="KBN270" s="312"/>
      <c r="KBO270" s="341"/>
      <c r="KBP270" s="314"/>
      <c r="KBQ270" s="342"/>
      <c r="KBR270" s="312"/>
      <c r="KBS270" s="341"/>
      <c r="KBT270" s="314"/>
      <c r="KBU270" s="342"/>
      <c r="KBV270" s="312"/>
      <c r="KBW270" s="341"/>
      <c r="KBX270" s="314"/>
      <c r="KBY270" s="342"/>
      <c r="KBZ270" s="312"/>
      <c r="KCA270" s="341"/>
      <c r="KCB270" s="314"/>
      <c r="KCC270" s="342"/>
      <c r="KCD270" s="312"/>
      <c r="KCE270" s="341"/>
      <c r="KCF270" s="314"/>
      <c r="KCG270" s="342"/>
      <c r="KCH270" s="312"/>
      <c r="KCI270" s="341"/>
      <c r="KCJ270" s="314"/>
      <c r="KCK270" s="342"/>
      <c r="KCL270" s="312"/>
      <c r="KCM270" s="341"/>
      <c r="KCN270" s="314"/>
      <c r="KCO270" s="342"/>
      <c r="KCP270" s="312"/>
      <c r="KCQ270" s="341"/>
      <c r="KCR270" s="314"/>
      <c r="KCS270" s="342"/>
      <c r="KCT270" s="312"/>
      <c r="KCU270" s="341"/>
      <c r="KCV270" s="314"/>
      <c r="KCW270" s="342"/>
      <c r="KCX270" s="312"/>
      <c r="KCY270" s="341"/>
      <c r="KCZ270" s="314"/>
      <c r="KDA270" s="342"/>
      <c r="KDB270" s="312"/>
      <c r="KDC270" s="341"/>
      <c r="KDD270" s="314"/>
      <c r="KDE270" s="342"/>
      <c r="KDF270" s="312"/>
      <c r="KDG270" s="341"/>
      <c r="KDH270" s="314"/>
      <c r="KDI270" s="342"/>
      <c r="KDJ270" s="312"/>
      <c r="KDK270" s="341"/>
      <c r="KDL270" s="314"/>
      <c r="KDM270" s="342"/>
      <c r="KDN270" s="312"/>
      <c r="KDO270" s="341"/>
      <c r="KDP270" s="314"/>
      <c r="KDQ270" s="342"/>
      <c r="KDR270" s="312"/>
      <c r="KDS270" s="341"/>
      <c r="KDT270" s="314"/>
      <c r="KDU270" s="342"/>
      <c r="KDV270" s="312"/>
      <c r="KDW270" s="341"/>
      <c r="KDX270" s="314"/>
      <c r="KDY270" s="342"/>
      <c r="KDZ270" s="312"/>
      <c r="KEA270" s="341"/>
      <c r="KEB270" s="314"/>
      <c r="KEC270" s="342"/>
      <c r="KED270" s="312"/>
      <c r="KEE270" s="341"/>
      <c r="KEF270" s="314"/>
      <c r="KEG270" s="342"/>
      <c r="KEH270" s="312"/>
      <c r="KEI270" s="341"/>
      <c r="KEJ270" s="314"/>
      <c r="KEK270" s="342"/>
      <c r="KEL270" s="312"/>
      <c r="KEM270" s="341"/>
      <c r="KEN270" s="314"/>
      <c r="KEO270" s="342"/>
      <c r="KEP270" s="312"/>
      <c r="KEQ270" s="341"/>
      <c r="KER270" s="314"/>
      <c r="KES270" s="342"/>
      <c r="KET270" s="312"/>
      <c r="KEU270" s="341"/>
      <c r="KEV270" s="314"/>
      <c r="KEW270" s="342"/>
      <c r="KEX270" s="312"/>
      <c r="KEY270" s="341"/>
      <c r="KEZ270" s="314"/>
      <c r="KFA270" s="342"/>
      <c r="KFB270" s="312"/>
      <c r="KFC270" s="341"/>
      <c r="KFD270" s="314"/>
      <c r="KFE270" s="342"/>
      <c r="KFF270" s="312"/>
      <c r="KFG270" s="341"/>
      <c r="KFH270" s="314"/>
      <c r="KFI270" s="342"/>
      <c r="KFJ270" s="312"/>
      <c r="KFK270" s="341"/>
      <c r="KFL270" s="314"/>
      <c r="KFM270" s="342"/>
      <c r="KFN270" s="312"/>
      <c r="KFO270" s="341"/>
      <c r="KFP270" s="314"/>
      <c r="KFQ270" s="342"/>
      <c r="KFR270" s="312"/>
      <c r="KFS270" s="341"/>
      <c r="KFT270" s="314"/>
      <c r="KFU270" s="342"/>
      <c r="KFV270" s="312"/>
      <c r="KFW270" s="341"/>
      <c r="KFX270" s="314"/>
      <c r="KFY270" s="342"/>
      <c r="KFZ270" s="312"/>
      <c r="KGA270" s="341"/>
      <c r="KGB270" s="314"/>
      <c r="KGC270" s="342"/>
      <c r="KGD270" s="312"/>
      <c r="KGE270" s="341"/>
      <c r="KGF270" s="314"/>
      <c r="KGG270" s="342"/>
      <c r="KGH270" s="312"/>
      <c r="KGI270" s="341"/>
      <c r="KGJ270" s="314"/>
      <c r="KGK270" s="342"/>
      <c r="KGL270" s="312"/>
      <c r="KGM270" s="341"/>
      <c r="KGN270" s="314"/>
      <c r="KGO270" s="342"/>
      <c r="KGP270" s="312"/>
      <c r="KGQ270" s="341"/>
      <c r="KGR270" s="314"/>
      <c r="KGS270" s="342"/>
      <c r="KGT270" s="312"/>
      <c r="KGU270" s="341"/>
      <c r="KGV270" s="314"/>
      <c r="KGW270" s="342"/>
      <c r="KGX270" s="312"/>
      <c r="KGY270" s="341"/>
      <c r="KGZ270" s="314"/>
      <c r="KHA270" s="342"/>
      <c r="KHB270" s="312"/>
      <c r="KHC270" s="341"/>
      <c r="KHD270" s="314"/>
      <c r="KHE270" s="342"/>
      <c r="KHF270" s="312"/>
      <c r="KHG270" s="341"/>
      <c r="KHH270" s="314"/>
      <c r="KHI270" s="342"/>
      <c r="KHJ270" s="312"/>
      <c r="KHK270" s="341"/>
      <c r="KHL270" s="314"/>
      <c r="KHM270" s="342"/>
      <c r="KHN270" s="312"/>
      <c r="KHO270" s="341"/>
      <c r="KHP270" s="314"/>
      <c r="KHQ270" s="342"/>
      <c r="KHR270" s="312"/>
      <c r="KHS270" s="341"/>
      <c r="KHT270" s="314"/>
      <c r="KHU270" s="342"/>
      <c r="KHV270" s="312"/>
      <c r="KHW270" s="341"/>
      <c r="KHX270" s="314"/>
      <c r="KHY270" s="342"/>
      <c r="KHZ270" s="312"/>
      <c r="KIA270" s="341"/>
      <c r="KIB270" s="314"/>
      <c r="KIC270" s="342"/>
      <c r="KID270" s="312"/>
      <c r="KIE270" s="341"/>
      <c r="KIF270" s="314"/>
      <c r="KIG270" s="342"/>
      <c r="KIH270" s="312"/>
      <c r="KII270" s="341"/>
      <c r="KIJ270" s="314"/>
      <c r="KIK270" s="342"/>
      <c r="KIL270" s="312"/>
      <c r="KIM270" s="341"/>
      <c r="KIN270" s="314"/>
      <c r="KIO270" s="342"/>
      <c r="KIP270" s="312"/>
      <c r="KIQ270" s="341"/>
      <c r="KIR270" s="314"/>
      <c r="KIS270" s="342"/>
      <c r="KIT270" s="312"/>
      <c r="KIU270" s="341"/>
      <c r="KIV270" s="314"/>
      <c r="KIW270" s="342"/>
      <c r="KIX270" s="312"/>
      <c r="KIY270" s="341"/>
      <c r="KIZ270" s="314"/>
      <c r="KJA270" s="342"/>
      <c r="KJB270" s="312"/>
      <c r="KJC270" s="341"/>
      <c r="KJD270" s="314"/>
      <c r="KJE270" s="342"/>
      <c r="KJF270" s="312"/>
      <c r="KJG270" s="341"/>
      <c r="KJH270" s="314"/>
      <c r="KJI270" s="342"/>
      <c r="KJJ270" s="312"/>
      <c r="KJK270" s="341"/>
      <c r="KJL270" s="314"/>
      <c r="KJM270" s="342"/>
      <c r="KJN270" s="312"/>
      <c r="KJO270" s="341"/>
      <c r="KJP270" s="314"/>
      <c r="KJQ270" s="342"/>
      <c r="KJR270" s="312"/>
      <c r="KJS270" s="341"/>
      <c r="KJT270" s="314"/>
      <c r="KJU270" s="342"/>
      <c r="KJV270" s="312"/>
      <c r="KJW270" s="341"/>
      <c r="KJX270" s="314"/>
      <c r="KJY270" s="342"/>
      <c r="KJZ270" s="312"/>
      <c r="KKA270" s="341"/>
      <c r="KKB270" s="314"/>
      <c r="KKC270" s="342"/>
      <c r="KKD270" s="312"/>
      <c r="KKE270" s="341"/>
      <c r="KKF270" s="314"/>
      <c r="KKG270" s="342"/>
      <c r="KKH270" s="312"/>
      <c r="KKI270" s="341"/>
      <c r="KKJ270" s="314"/>
      <c r="KKK270" s="342"/>
      <c r="KKL270" s="312"/>
      <c r="KKM270" s="341"/>
      <c r="KKN270" s="314"/>
      <c r="KKO270" s="342"/>
      <c r="KKP270" s="312"/>
      <c r="KKQ270" s="341"/>
      <c r="KKR270" s="314"/>
      <c r="KKS270" s="342"/>
      <c r="KKT270" s="312"/>
      <c r="KKU270" s="341"/>
      <c r="KKV270" s="314"/>
      <c r="KKW270" s="342"/>
      <c r="KKX270" s="312"/>
      <c r="KKY270" s="341"/>
      <c r="KKZ270" s="314"/>
      <c r="KLA270" s="342"/>
      <c r="KLB270" s="312"/>
      <c r="KLC270" s="341"/>
      <c r="KLD270" s="314"/>
      <c r="KLE270" s="342"/>
      <c r="KLF270" s="312"/>
      <c r="KLG270" s="341"/>
      <c r="KLH270" s="314"/>
      <c r="KLI270" s="342"/>
      <c r="KLJ270" s="312"/>
      <c r="KLK270" s="341"/>
      <c r="KLL270" s="314"/>
      <c r="KLM270" s="342"/>
      <c r="KLN270" s="312"/>
      <c r="KLO270" s="341"/>
      <c r="KLP270" s="314"/>
      <c r="KLQ270" s="342"/>
      <c r="KLR270" s="312"/>
      <c r="KLS270" s="341"/>
      <c r="KLT270" s="314"/>
      <c r="KLU270" s="342"/>
      <c r="KLV270" s="312"/>
      <c r="KLW270" s="341"/>
      <c r="KLX270" s="314"/>
      <c r="KLY270" s="342"/>
      <c r="KLZ270" s="312"/>
      <c r="KMA270" s="341"/>
      <c r="KMB270" s="314"/>
      <c r="KMC270" s="342"/>
      <c r="KMD270" s="312"/>
      <c r="KME270" s="341"/>
      <c r="KMF270" s="314"/>
      <c r="KMG270" s="342"/>
      <c r="KMH270" s="312"/>
      <c r="KMI270" s="341"/>
      <c r="KMJ270" s="314"/>
      <c r="KMK270" s="342"/>
      <c r="KML270" s="312"/>
      <c r="KMM270" s="341"/>
      <c r="KMN270" s="314"/>
      <c r="KMO270" s="342"/>
      <c r="KMP270" s="312"/>
      <c r="KMQ270" s="341"/>
      <c r="KMR270" s="314"/>
      <c r="KMS270" s="342"/>
      <c r="KMT270" s="312"/>
      <c r="KMU270" s="341"/>
      <c r="KMV270" s="314"/>
      <c r="KMW270" s="342"/>
      <c r="KMX270" s="312"/>
      <c r="KMY270" s="341"/>
      <c r="KMZ270" s="314"/>
      <c r="KNA270" s="342"/>
      <c r="KNB270" s="312"/>
      <c r="KNC270" s="341"/>
      <c r="KND270" s="314"/>
      <c r="KNE270" s="342"/>
      <c r="KNF270" s="312"/>
      <c r="KNG270" s="341"/>
      <c r="KNH270" s="314"/>
      <c r="KNI270" s="342"/>
      <c r="KNJ270" s="312"/>
      <c r="KNK270" s="341"/>
      <c r="KNL270" s="314"/>
      <c r="KNM270" s="342"/>
      <c r="KNN270" s="312"/>
      <c r="KNO270" s="341"/>
      <c r="KNP270" s="314"/>
      <c r="KNQ270" s="342"/>
      <c r="KNR270" s="312"/>
      <c r="KNS270" s="341"/>
      <c r="KNT270" s="314"/>
      <c r="KNU270" s="342"/>
      <c r="KNV270" s="312"/>
      <c r="KNW270" s="341"/>
      <c r="KNX270" s="314"/>
      <c r="KNY270" s="342"/>
      <c r="KNZ270" s="312"/>
      <c r="KOA270" s="341"/>
      <c r="KOB270" s="314"/>
      <c r="KOC270" s="342"/>
      <c r="KOD270" s="312"/>
      <c r="KOE270" s="341"/>
      <c r="KOF270" s="314"/>
      <c r="KOG270" s="342"/>
      <c r="KOH270" s="312"/>
      <c r="KOI270" s="341"/>
      <c r="KOJ270" s="314"/>
      <c r="KOK270" s="342"/>
      <c r="KOL270" s="312"/>
      <c r="KOM270" s="341"/>
      <c r="KON270" s="314"/>
      <c r="KOO270" s="342"/>
      <c r="KOP270" s="312"/>
      <c r="KOQ270" s="341"/>
      <c r="KOR270" s="314"/>
      <c r="KOS270" s="342"/>
      <c r="KOT270" s="312"/>
      <c r="KOU270" s="341"/>
      <c r="KOV270" s="314"/>
      <c r="KOW270" s="342"/>
      <c r="KOX270" s="312"/>
      <c r="KOY270" s="341"/>
      <c r="KOZ270" s="314"/>
      <c r="KPA270" s="342"/>
      <c r="KPB270" s="312"/>
      <c r="KPC270" s="341"/>
      <c r="KPD270" s="314"/>
      <c r="KPE270" s="342"/>
      <c r="KPF270" s="312"/>
      <c r="KPG270" s="341"/>
      <c r="KPH270" s="314"/>
      <c r="KPI270" s="342"/>
      <c r="KPJ270" s="312"/>
      <c r="KPK270" s="341"/>
      <c r="KPL270" s="314"/>
      <c r="KPM270" s="342"/>
      <c r="KPN270" s="312"/>
      <c r="KPO270" s="341"/>
      <c r="KPP270" s="314"/>
      <c r="KPQ270" s="342"/>
      <c r="KPR270" s="312"/>
      <c r="KPS270" s="341"/>
      <c r="KPT270" s="314"/>
      <c r="KPU270" s="342"/>
      <c r="KPV270" s="312"/>
      <c r="KPW270" s="341"/>
      <c r="KPX270" s="314"/>
      <c r="KPY270" s="342"/>
      <c r="KPZ270" s="312"/>
      <c r="KQA270" s="341"/>
      <c r="KQB270" s="314"/>
      <c r="KQC270" s="342"/>
      <c r="KQD270" s="312"/>
      <c r="KQE270" s="341"/>
      <c r="KQF270" s="314"/>
      <c r="KQG270" s="342"/>
      <c r="KQH270" s="312"/>
      <c r="KQI270" s="341"/>
      <c r="KQJ270" s="314"/>
      <c r="KQK270" s="342"/>
      <c r="KQL270" s="312"/>
      <c r="KQM270" s="341"/>
      <c r="KQN270" s="314"/>
      <c r="KQO270" s="342"/>
      <c r="KQP270" s="312"/>
      <c r="KQQ270" s="341"/>
      <c r="KQR270" s="314"/>
      <c r="KQS270" s="342"/>
      <c r="KQT270" s="312"/>
      <c r="KQU270" s="341"/>
      <c r="KQV270" s="314"/>
      <c r="KQW270" s="342"/>
      <c r="KQX270" s="312"/>
      <c r="KQY270" s="341"/>
      <c r="KQZ270" s="314"/>
      <c r="KRA270" s="342"/>
      <c r="KRB270" s="312"/>
      <c r="KRC270" s="341"/>
      <c r="KRD270" s="314"/>
      <c r="KRE270" s="342"/>
      <c r="KRF270" s="312"/>
      <c r="KRG270" s="341"/>
      <c r="KRH270" s="314"/>
      <c r="KRI270" s="342"/>
      <c r="KRJ270" s="312"/>
      <c r="KRK270" s="341"/>
      <c r="KRL270" s="314"/>
      <c r="KRM270" s="342"/>
      <c r="KRN270" s="312"/>
      <c r="KRO270" s="341"/>
      <c r="KRP270" s="314"/>
      <c r="KRQ270" s="342"/>
      <c r="KRR270" s="312"/>
      <c r="KRS270" s="341"/>
      <c r="KRT270" s="314"/>
      <c r="KRU270" s="342"/>
      <c r="KRV270" s="312"/>
      <c r="KRW270" s="341"/>
      <c r="KRX270" s="314"/>
      <c r="KRY270" s="342"/>
      <c r="KRZ270" s="312"/>
      <c r="KSA270" s="341"/>
      <c r="KSB270" s="314"/>
      <c r="KSC270" s="342"/>
      <c r="KSD270" s="312"/>
      <c r="KSE270" s="341"/>
      <c r="KSF270" s="314"/>
      <c r="KSG270" s="342"/>
      <c r="KSH270" s="312"/>
      <c r="KSI270" s="341"/>
      <c r="KSJ270" s="314"/>
      <c r="KSK270" s="342"/>
      <c r="KSL270" s="312"/>
      <c r="KSM270" s="341"/>
      <c r="KSN270" s="314"/>
      <c r="KSO270" s="342"/>
      <c r="KSP270" s="312"/>
      <c r="KSQ270" s="341"/>
      <c r="KSR270" s="314"/>
      <c r="KSS270" s="342"/>
      <c r="KST270" s="312"/>
      <c r="KSU270" s="341"/>
      <c r="KSV270" s="314"/>
      <c r="KSW270" s="342"/>
      <c r="KSX270" s="312"/>
      <c r="KSY270" s="341"/>
      <c r="KSZ270" s="314"/>
      <c r="KTA270" s="342"/>
      <c r="KTB270" s="312"/>
      <c r="KTC270" s="341"/>
      <c r="KTD270" s="314"/>
      <c r="KTE270" s="342"/>
      <c r="KTF270" s="312"/>
      <c r="KTG270" s="341"/>
      <c r="KTH270" s="314"/>
      <c r="KTI270" s="342"/>
      <c r="KTJ270" s="312"/>
      <c r="KTK270" s="341"/>
      <c r="KTL270" s="314"/>
      <c r="KTM270" s="342"/>
      <c r="KTN270" s="312"/>
      <c r="KTO270" s="341"/>
      <c r="KTP270" s="314"/>
      <c r="KTQ270" s="342"/>
      <c r="KTR270" s="312"/>
      <c r="KTS270" s="341"/>
      <c r="KTT270" s="314"/>
      <c r="KTU270" s="342"/>
      <c r="KTV270" s="312"/>
      <c r="KTW270" s="341"/>
      <c r="KTX270" s="314"/>
      <c r="KTY270" s="342"/>
      <c r="KTZ270" s="312"/>
      <c r="KUA270" s="341"/>
      <c r="KUB270" s="314"/>
      <c r="KUC270" s="342"/>
      <c r="KUD270" s="312"/>
      <c r="KUE270" s="341"/>
      <c r="KUF270" s="314"/>
      <c r="KUG270" s="342"/>
      <c r="KUH270" s="312"/>
      <c r="KUI270" s="341"/>
      <c r="KUJ270" s="314"/>
      <c r="KUK270" s="342"/>
      <c r="KUL270" s="312"/>
      <c r="KUM270" s="341"/>
      <c r="KUN270" s="314"/>
      <c r="KUO270" s="342"/>
      <c r="KUP270" s="312"/>
      <c r="KUQ270" s="341"/>
      <c r="KUR270" s="314"/>
      <c r="KUS270" s="342"/>
      <c r="KUT270" s="312"/>
      <c r="KUU270" s="341"/>
      <c r="KUV270" s="314"/>
      <c r="KUW270" s="342"/>
      <c r="KUX270" s="312"/>
      <c r="KUY270" s="341"/>
      <c r="KUZ270" s="314"/>
      <c r="KVA270" s="342"/>
      <c r="KVB270" s="312"/>
      <c r="KVC270" s="341"/>
      <c r="KVD270" s="314"/>
      <c r="KVE270" s="342"/>
      <c r="KVF270" s="312"/>
      <c r="KVG270" s="341"/>
      <c r="KVH270" s="314"/>
      <c r="KVI270" s="342"/>
      <c r="KVJ270" s="312"/>
      <c r="KVK270" s="341"/>
      <c r="KVL270" s="314"/>
      <c r="KVM270" s="342"/>
      <c r="KVN270" s="312"/>
      <c r="KVO270" s="341"/>
      <c r="KVP270" s="314"/>
      <c r="KVQ270" s="342"/>
      <c r="KVR270" s="312"/>
      <c r="KVS270" s="341"/>
      <c r="KVT270" s="314"/>
      <c r="KVU270" s="342"/>
      <c r="KVV270" s="312"/>
      <c r="KVW270" s="341"/>
      <c r="KVX270" s="314"/>
      <c r="KVY270" s="342"/>
      <c r="KVZ270" s="312"/>
      <c r="KWA270" s="341"/>
      <c r="KWB270" s="314"/>
      <c r="KWC270" s="342"/>
      <c r="KWD270" s="312"/>
      <c r="KWE270" s="341"/>
      <c r="KWF270" s="314"/>
      <c r="KWG270" s="342"/>
      <c r="KWH270" s="312"/>
      <c r="KWI270" s="341"/>
      <c r="KWJ270" s="314"/>
      <c r="KWK270" s="342"/>
      <c r="KWL270" s="312"/>
      <c r="KWM270" s="341"/>
      <c r="KWN270" s="314"/>
      <c r="KWO270" s="342"/>
      <c r="KWP270" s="312"/>
      <c r="KWQ270" s="341"/>
      <c r="KWR270" s="314"/>
      <c r="KWS270" s="342"/>
      <c r="KWT270" s="312"/>
      <c r="KWU270" s="341"/>
      <c r="KWV270" s="314"/>
      <c r="KWW270" s="342"/>
      <c r="KWX270" s="312"/>
      <c r="KWY270" s="341"/>
      <c r="KWZ270" s="314"/>
      <c r="KXA270" s="342"/>
      <c r="KXB270" s="312"/>
      <c r="KXC270" s="341"/>
      <c r="KXD270" s="314"/>
      <c r="KXE270" s="342"/>
      <c r="KXF270" s="312"/>
      <c r="KXG270" s="341"/>
      <c r="KXH270" s="314"/>
      <c r="KXI270" s="342"/>
      <c r="KXJ270" s="312"/>
      <c r="KXK270" s="341"/>
      <c r="KXL270" s="314"/>
      <c r="KXM270" s="342"/>
      <c r="KXN270" s="312"/>
      <c r="KXO270" s="341"/>
      <c r="KXP270" s="314"/>
      <c r="KXQ270" s="342"/>
      <c r="KXR270" s="312"/>
      <c r="KXS270" s="341"/>
      <c r="KXT270" s="314"/>
      <c r="KXU270" s="342"/>
      <c r="KXV270" s="312"/>
      <c r="KXW270" s="341"/>
      <c r="KXX270" s="314"/>
      <c r="KXY270" s="342"/>
      <c r="KXZ270" s="312"/>
      <c r="KYA270" s="341"/>
      <c r="KYB270" s="314"/>
      <c r="KYC270" s="342"/>
      <c r="KYD270" s="312"/>
      <c r="KYE270" s="341"/>
      <c r="KYF270" s="314"/>
      <c r="KYG270" s="342"/>
      <c r="KYH270" s="312"/>
      <c r="KYI270" s="341"/>
      <c r="KYJ270" s="314"/>
      <c r="KYK270" s="342"/>
      <c r="KYL270" s="312"/>
      <c r="KYM270" s="341"/>
      <c r="KYN270" s="314"/>
      <c r="KYO270" s="342"/>
      <c r="KYP270" s="312"/>
      <c r="KYQ270" s="341"/>
      <c r="KYR270" s="314"/>
      <c r="KYS270" s="342"/>
      <c r="KYT270" s="312"/>
      <c r="KYU270" s="341"/>
      <c r="KYV270" s="314"/>
      <c r="KYW270" s="342"/>
      <c r="KYX270" s="312"/>
      <c r="KYY270" s="341"/>
      <c r="KYZ270" s="314"/>
      <c r="KZA270" s="342"/>
      <c r="KZB270" s="312"/>
      <c r="KZC270" s="341"/>
      <c r="KZD270" s="314"/>
      <c r="KZE270" s="342"/>
      <c r="KZF270" s="312"/>
      <c r="KZG270" s="341"/>
      <c r="KZH270" s="314"/>
      <c r="KZI270" s="342"/>
      <c r="KZJ270" s="312"/>
      <c r="KZK270" s="341"/>
      <c r="KZL270" s="314"/>
      <c r="KZM270" s="342"/>
      <c r="KZN270" s="312"/>
      <c r="KZO270" s="341"/>
      <c r="KZP270" s="314"/>
      <c r="KZQ270" s="342"/>
      <c r="KZR270" s="312"/>
      <c r="KZS270" s="341"/>
      <c r="KZT270" s="314"/>
      <c r="KZU270" s="342"/>
      <c r="KZV270" s="312"/>
      <c r="KZW270" s="341"/>
      <c r="KZX270" s="314"/>
      <c r="KZY270" s="342"/>
      <c r="KZZ270" s="312"/>
      <c r="LAA270" s="341"/>
      <c r="LAB270" s="314"/>
      <c r="LAC270" s="342"/>
      <c r="LAD270" s="312"/>
      <c r="LAE270" s="341"/>
      <c r="LAF270" s="314"/>
      <c r="LAG270" s="342"/>
      <c r="LAH270" s="312"/>
      <c r="LAI270" s="341"/>
      <c r="LAJ270" s="314"/>
      <c r="LAK270" s="342"/>
      <c r="LAL270" s="312"/>
      <c r="LAM270" s="341"/>
      <c r="LAN270" s="314"/>
      <c r="LAO270" s="342"/>
      <c r="LAP270" s="312"/>
      <c r="LAQ270" s="341"/>
      <c r="LAR270" s="314"/>
      <c r="LAS270" s="342"/>
      <c r="LAT270" s="312"/>
      <c r="LAU270" s="341"/>
      <c r="LAV270" s="314"/>
      <c r="LAW270" s="342"/>
      <c r="LAX270" s="312"/>
      <c r="LAY270" s="341"/>
      <c r="LAZ270" s="314"/>
      <c r="LBA270" s="342"/>
      <c r="LBB270" s="312"/>
      <c r="LBC270" s="341"/>
      <c r="LBD270" s="314"/>
      <c r="LBE270" s="342"/>
      <c r="LBF270" s="312"/>
      <c r="LBG270" s="341"/>
      <c r="LBH270" s="314"/>
      <c r="LBI270" s="342"/>
      <c r="LBJ270" s="312"/>
      <c r="LBK270" s="341"/>
      <c r="LBL270" s="314"/>
      <c r="LBM270" s="342"/>
      <c r="LBN270" s="312"/>
      <c r="LBO270" s="341"/>
      <c r="LBP270" s="314"/>
      <c r="LBQ270" s="342"/>
      <c r="LBR270" s="312"/>
      <c r="LBS270" s="341"/>
      <c r="LBT270" s="314"/>
      <c r="LBU270" s="342"/>
      <c r="LBV270" s="312"/>
      <c r="LBW270" s="341"/>
      <c r="LBX270" s="314"/>
      <c r="LBY270" s="342"/>
      <c r="LBZ270" s="312"/>
      <c r="LCA270" s="341"/>
      <c r="LCB270" s="314"/>
      <c r="LCC270" s="342"/>
      <c r="LCD270" s="312"/>
      <c r="LCE270" s="341"/>
      <c r="LCF270" s="314"/>
      <c r="LCG270" s="342"/>
      <c r="LCH270" s="312"/>
      <c r="LCI270" s="341"/>
      <c r="LCJ270" s="314"/>
      <c r="LCK270" s="342"/>
      <c r="LCL270" s="312"/>
      <c r="LCM270" s="341"/>
      <c r="LCN270" s="314"/>
      <c r="LCO270" s="342"/>
      <c r="LCP270" s="312"/>
      <c r="LCQ270" s="341"/>
      <c r="LCR270" s="314"/>
      <c r="LCS270" s="342"/>
      <c r="LCT270" s="312"/>
      <c r="LCU270" s="341"/>
      <c r="LCV270" s="314"/>
      <c r="LCW270" s="342"/>
      <c r="LCX270" s="312"/>
      <c r="LCY270" s="341"/>
      <c r="LCZ270" s="314"/>
      <c r="LDA270" s="342"/>
      <c r="LDB270" s="312"/>
      <c r="LDC270" s="341"/>
      <c r="LDD270" s="314"/>
      <c r="LDE270" s="342"/>
      <c r="LDF270" s="312"/>
      <c r="LDG270" s="341"/>
      <c r="LDH270" s="314"/>
      <c r="LDI270" s="342"/>
      <c r="LDJ270" s="312"/>
      <c r="LDK270" s="341"/>
      <c r="LDL270" s="314"/>
      <c r="LDM270" s="342"/>
      <c r="LDN270" s="312"/>
      <c r="LDO270" s="341"/>
      <c r="LDP270" s="314"/>
      <c r="LDQ270" s="342"/>
      <c r="LDR270" s="312"/>
      <c r="LDS270" s="341"/>
      <c r="LDT270" s="314"/>
      <c r="LDU270" s="342"/>
      <c r="LDV270" s="312"/>
      <c r="LDW270" s="341"/>
      <c r="LDX270" s="314"/>
      <c r="LDY270" s="342"/>
      <c r="LDZ270" s="312"/>
      <c r="LEA270" s="341"/>
      <c r="LEB270" s="314"/>
      <c r="LEC270" s="342"/>
      <c r="LED270" s="312"/>
      <c r="LEE270" s="341"/>
      <c r="LEF270" s="314"/>
      <c r="LEG270" s="342"/>
      <c r="LEH270" s="312"/>
      <c r="LEI270" s="341"/>
      <c r="LEJ270" s="314"/>
      <c r="LEK270" s="342"/>
      <c r="LEL270" s="312"/>
      <c r="LEM270" s="341"/>
      <c r="LEN270" s="314"/>
      <c r="LEO270" s="342"/>
      <c r="LEP270" s="312"/>
      <c r="LEQ270" s="341"/>
      <c r="LER270" s="314"/>
      <c r="LES270" s="342"/>
      <c r="LET270" s="312"/>
      <c r="LEU270" s="341"/>
      <c r="LEV270" s="314"/>
      <c r="LEW270" s="342"/>
      <c r="LEX270" s="312"/>
      <c r="LEY270" s="341"/>
      <c r="LEZ270" s="314"/>
      <c r="LFA270" s="342"/>
      <c r="LFB270" s="312"/>
      <c r="LFC270" s="341"/>
      <c r="LFD270" s="314"/>
      <c r="LFE270" s="342"/>
      <c r="LFF270" s="312"/>
      <c r="LFG270" s="341"/>
      <c r="LFH270" s="314"/>
      <c r="LFI270" s="342"/>
      <c r="LFJ270" s="312"/>
      <c r="LFK270" s="341"/>
      <c r="LFL270" s="314"/>
      <c r="LFM270" s="342"/>
      <c r="LFN270" s="312"/>
      <c r="LFO270" s="341"/>
      <c r="LFP270" s="314"/>
      <c r="LFQ270" s="342"/>
      <c r="LFR270" s="312"/>
      <c r="LFS270" s="341"/>
      <c r="LFT270" s="314"/>
      <c r="LFU270" s="342"/>
      <c r="LFV270" s="312"/>
      <c r="LFW270" s="341"/>
      <c r="LFX270" s="314"/>
      <c r="LFY270" s="342"/>
      <c r="LFZ270" s="312"/>
      <c r="LGA270" s="341"/>
      <c r="LGB270" s="314"/>
      <c r="LGC270" s="342"/>
      <c r="LGD270" s="312"/>
      <c r="LGE270" s="341"/>
      <c r="LGF270" s="314"/>
      <c r="LGG270" s="342"/>
      <c r="LGH270" s="312"/>
      <c r="LGI270" s="341"/>
      <c r="LGJ270" s="314"/>
      <c r="LGK270" s="342"/>
      <c r="LGL270" s="312"/>
      <c r="LGM270" s="341"/>
      <c r="LGN270" s="314"/>
      <c r="LGO270" s="342"/>
      <c r="LGP270" s="312"/>
      <c r="LGQ270" s="341"/>
      <c r="LGR270" s="314"/>
      <c r="LGS270" s="342"/>
      <c r="LGT270" s="312"/>
      <c r="LGU270" s="341"/>
      <c r="LGV270" s="314"/>
      <c r="LGW270" s="342"/>
      <c r="LGX270" s="312"/>
      <c r="LGY270" s="341"/>
      <c r="LGZ270" s="314"/>
      <c r="LHA270" s="342"/>
      <c r="LHB270" s="312"/>
      <c r="LHC270" s="341"/>
      <c r="LHD270" s="314"/>
      <c r="LHE270" s="342"/>
      <c r="LHF270" s="312"/>
      <c r="LHG270" s="341"/>
      <c r="LHH270" s="314"/>
      <c r="LHI270" s="342"/>
      <c r="LHJ270" s="312"/>
      <c r="LHK270" s="341"/>
      <c r="LHL270" s="314"/>
      <c r="LHM270" s="342"/>
      <c r="LHN270" s="312"/>
      <c r="LHO270" s="341"/>
      <c r="LHP270" s="314"/>
      <c r="LHQ270" s="342"/>
      <c r="LHR270" s="312"/>
      <c r="LHS270" s="341"/>
      <c r="LHT270" s="314"/>
      <c r="LHU270" s="342"/>
      <c r="LHV270" s="312"/>
      <c r="LHW270" s="341"/>
      <c r="LHX270" s="314"/>
      <c r="LHY270" s="342"/>
      <c r="LHZ270" s="312"/>
      <c r="LIA270" s="341"/>
      <c r="LIB270" s="314"/>
      <c r="LIC270" s="342"/>
      <c r="LID270" s="312"/>
      <c r="LIE270" s="341"/>
      <c r="LIF270" s="314"/>
      <c r="LIG270" s="342"/>
      <c r="LIH270" s="312"/>
      <c r="LII270" s="341"/>
      <c r="LIJ270" s="314"/>
      <c r="LIK270" s="342"/>
      <c r="LIL270" s="312"/>
      <c r="LIM270" s="341"/>
      <c r="LIN270" s="314"/>
      <c r="LIO270" s="342"/>
      <c r="LIP270" s="312"/>
      <c r="LIQ270" s="341"/>
      <c r="LIR270" s="314"/>
      <c r="LIS270" s="342"/>
      <c r="LIT270" s="312"/>
      <c r="LIU270" s="341"/>
      <c r="LIV270" s="314"/>
      <c r="LIW270" s="342"/>
      <c r="LIX270" s="312"/>
      <c r="LIY270" s="341"/>
      <c r="LIZ270" s="314"/>
      <c r="LJA270" s="342"/>
      <c r="LJB270" s="312"/>
      <c r="LJC270" s="341"/>
      <c r="LJD270" s="314"/>
      <c r="LJE270" s="342"/>
      <c r="LJF270" s="312"/>
      <c r="LJG270" s="341"/>
      <c r="LJH270" s="314"/>
      <c r="LJI270" s="342"/>
      <c r="LJJ270" s="312"/>
      <c r="LJK270" s="341"/>
      <c r="LJL270" s="314"/>
      <c r="LJM270" s="342"/>
      <c r="LJN270" s="312"/>
      <c r="LJO270" s="341"/>
      <c r="LJP270" s="314"/>
      <c r="LJQ270" s="342"/>
      <c r="LJR270" s="312"/>
      <c r="LJS270" s="341"/>
      <c r="LJT270" s="314"/>
      <c r="LJU270" s="342"/>
      <c r="LJV270" s="312"/>
      <c r="LJW270" s="341"/>
      <c r="LJX270" s="314"/>
      <c r="LJY270" s="342"/>
      <c r="LJZ270" s="312"/>
      <c r="LKA270" s="341"/>
      <c r="LKB270" s="314"/>
      <c r="LKC270" s="342"/>
      <c r="LKD270" s="312"/>
      <c r="LKE270" s="341"/>
      <c r="LKF270" s="314"/>
      <c r="LKG270" s="342"/>
      <c r="LKH270" s="312"/>
      <c r="LKI270" s="341"/>
      <c r="LKJ270" s="314"/>
      <c r="LKK270" s="342"/>
      <c r="LKL270" s="312"/>
      <c r="LKM270" s="341"/>
      <c r="LKN270" s="314"/>
      <c r="LKO270" s="342"/>
      <c r="LKP270" s="312"/>
      <c r="LKQ270" s="341"/>
      <c r="LKR270" s="314"/>
      <c r="LKS270" s="342"/>
      <c r="LKT270" s="312"/>
      <c r="LKU270" s="341"/>
      <c r="LKV270" s="314"/>
      <c r="LKW270" s="342"/>
      <c r="LKX270" s="312"/>
      <c r="LKY270" s="341"/>
      <c r="LKZ270" s="314"/>
      <c r="LLA270" s="342"/>
      <c r="LLB270" s="312"/>
      <c r="LLC270" s="341"/>
      <c r="LLD270" s="314"/>
      <c r="LLE270" s="342"/>
      <c r="LLF270" s="312"/>
      <c r="LLG270" s="341"/>
      <c r="LLH270" s="314"/>
      <c r="LLI270" s="342"/>
      <c r="LLJ270" s="312"/>
      <c r="LLK270" s="341"/>
      <c r="LLL270" s="314"/>
      <c r="LLM270" s="342"/>
      <c r="LLN270" s="312"/>
      <c r="LLO270" s="341"/>
      <c r="LLP270" s="314"/>
      <c r="LLQ270" s="342"/>
      <c r="LLR270" s="312"/>
      <c r="LLS270" s="341"/>
      <c r="LLT270" s="314"/>
      <c r="LLU270" s="342"/>
      <c r="LLV270" s="312"/>
      <c r="LLW270" s="341"/>
      <c r="LLX270" s="314"/>
      <c r="LLY270" s="342"/>
      <c r="LLZ270" s="312"/>
      <c r="LMA270" s="341"/>
      <c r="LMB270" s="314"/>
      <c r="LMC270" s="342"/>
      <c r="LMD270" s="312"/>
      <c r="LME270" s="341"/>
      <c r="LMF270" s="314"/>
      <c r="LMG270" s="342"/>
      <c r="LMH270" s="312"/>
      <c r="LMI270" s="341"/>
      <c r="LMJ270" s="314"/>
      <c r="LMK270" s="342"/>
      <c r="LML270" s="312"/>
      <c r="LMM270" s="341"/>
      <c r="LMN270" s="314"/>
      <c r="LMO270" s="342"/>
      <c r="LMP270" s="312"/>
      <c r="LMQ270" s="341"/>
      <c r="LMR270" s="314"/>
      <c r="LMS270" s="342"/>
      <c r="LMT270" s="312"/>
      <c r="LMU270" s="341"/>
      <c r="LMV270" s="314"/>
      <c r="LMW270" s="342"/>
      <c r="LMX270" s="312"/>
      <c r="LMY270" s="341"/>
      <c r="LMZ270" s="314"/>
      <c r="LNA270" s="342"/>
      <c r="LNB270" s="312"/>
      <c r="LNC270" s="341"/>
      <c r="LND270" s="314"/>
      <c r="LNE270" s="342"/>
      <c r="LNF270" s="312"/>
      <c r="LNG270" s="341"/>
      <c r="LNH270" s="314"/>
      <c r="LNI270" s="342"/>
      <c r="LNJ270" s="312"/>
      <c r="LNK270" s="341"/>
      <c r="LNL270" s="314"/>
      <c r="LNM270" s="342"/>
      <c r="LNN270" s="312"/>
      <c r="LNO270" s="341"/>
      <c r="LNP270" s="314"/>
      <c r="LNQ270" s="342"/>
      <c r="LNR270" s="312"/>
      <c r="LNS270" s="341"/>
      <c r="LNT270" s="314"/>
      <c r="LNU270" s="342"/>
      <c r="LNV270" s="312"/>
      <c r="LNW270" s="341"/>
      <c r="LNX270" s="314"/>
      <c r="LNY270" s="342"/>
      <c r="LNZ270" s="312"/>
      <c r="LOA270" s="341"/>
      <c r="LOB270" s="314"/>
      <c r="LOC270" s="342"/>
      <c r="LOD270" s="312"/>
      <c r="LOE270" s="341"/>
      <c r="LOF270" s="314"/>
      <c r="LOG270" s="342"/>
      <c r="LOH270" s="312"/>
      <c r="LOI270" s="341"/>
      <c r="LOJ270" s="314"/>
      <c r="LOK270" s="342"/>
      <c r="LOL270" s="312"/>
      <c r="LOM270" s="341"/>
      <c r="LON270" s="314"/>
      <c r="LOO270" s="342"/>
      <c r="LOP270" s="312"/>
      <c r="LOQ270" s="341"/>
      <c r="LOR270" s="314"/>
      <c r="LOS270" s="342"/>
      <c r="LOT270" s="312"/>
      <c r="LOU270" s="341"/>
      <c r="LOV270" s="314"/>
      <c r="LOW270" s="342"/>
      <c r="LOX270" s="312"/>
      <c r="LOY270" s="341"/>
      <c r="LOZ270" s="314"/>
      <c r="LPA270" s="342"/>
      <c r="LPB270" s="312"/>
      <c r="LPC270" s="341"/>
      <c r="LPD270" s="314"/>
      <c r="LPE270" s="342"/>
      <c r="LPF270" s="312"/>
      <c r="LPG270" s="341"/>
      <c r="LPH270" s="314"/>
      <c r="LPI270" s="342"/>
      <c r="LPJ270" s="312"/>
      <c r="LPK270" s="341"/>
      <c r="LPL270" s="314"/>
      <c r="LPM270" s="342"/>
      <c r="LPN270" s="312"/>
      <c r="LPO270" s="341"/>
      <c r="LPP270" s="314"/>
      <c r="LPQ270" s="342"/>
      <c r="LPR270" s="312"/>
      <c r="LPS270" s="341"/>
      <c r="LPT270" s="314"/>
      <c r="LPU270" s="342"/>
      <c r="LPV270" s="312"/>
      <c r="LPW270" s="341"/>
      <c r="LPX270" s="314"/>
      <c r="LPY270" s="342"/>
      <c r="LPZ270" s="312"/>
      <c r="LQA270" s="341"/>
      <c r="LQB270" s="314"/>
      <c r="LQC270" s="342"/>
      <c r="LQD270" s="312"/>
      <c r="LQE270" s="341"/>
      <c r="LQF270" s="314"/>
      <c r="LQG270" s="342"/>
      <c r="LQH270" s="312"/>
      <c r="LQI270" s="341"/>
      <c r="LQJ270" s="314"/>
      <c r="LQK270" s="342"/>
      <c r="LQL270" s="312"/>
      <c r="LQM270" s="341"/>
      <c r="LQN270" s="314"/>
      <c r="LQO270" s="342"/>
      <c r="LQP270" s="312"/>
      <c r="LQQ270" s="341"/>
      <c r="LQR270" s="314"/>
      <c r="LQS270" s="342"/>
      <c r="LQT270" s="312"/>
      <c r="LQU270" s="341"/>
      <c r="LQV270" s="314"/>
      <c r="LQW270" s="342"/>
      <c r="LQX270" s="312"/>
      <c r="LQY270" s="341"/>
      <c r="LQZ270" s="314"/>
      <c r="LRA270" s="342"/>
      <c r="LRB270" s="312"/>
      <c r="LRC270" s="341"/>
      <c r="LRD270" s="314"/>
      <c r="LRE270" s="342"/>
      <c r="LRF270" s="312"/>
      <c r="LRG270" s="341"/>
      <c r="LRH270" s="314"/>
      <c r="LRI270" s="342"/>
      <c r="LRJ270" s="312"/>
      <c r="LRK270" s="341"/>
      <c r="LRL270" s="314"/>
      <c r="LRM270" s="342"/>
      <c r="LRN270" s="312"/>
      <c r="LRO270" s="341"/>
      <c r="LRP270" s="314"/>
      <c r="LRQ270" s="342"/>
      <c r="LRR270" s="312"/>
      <c r="LRS270" s="341"/>
      <c r="LRT270" s="314"/>
      <c r="LRU270" s="342"/>
      <c r="LRV270" s="312"/>
      <c r="LRW270" s="341"/>
      <c r="LRX270" s="314"/>
      <c r="LRY270" s="342"/>
      <c r="LRZ270" s="312"/>
      <c r="LSA270" s="341"/>
      <c r="LSB270" s="314"/>
      <c r="LSC270" s="342"/>
      <c r="LSD270" s="312"/>
      <c r="LSE270" s="341"/>
      <c r="LSF270" s="314"/>
      <c r="LSG270" s="342"/>
      <c r="LSH270" s="312"/>
      <c r="LSI270" s="341"/>
      <c r="LSJ270" s="314"/>
      <c r="LSK270" s="342"/>
      <c r="LSL270" s="312"/>
      <c r="LSM270" s="341"/>
      <c r="LSN270" s="314"/>
      <c r="LSO270" s="342"/>
      <c r="LSP270" s="312"/>
      <c r="LSQ270" s="341"/>
      <c r="LSR270" s="314"/>
      <c r="LSS270" s="342"/>
      <c r="LST270" s="312"/>
      <c r="LSU270" s="341"/>
      <c r="LSV270" s="314"/>
      <c r="LSW270" s="342"/>
      <c r="LSX270" s="312"/>
      <c r="LSY270" s="341"/>
      <c r="LSZ270" s="314"/>
      <c r="LTA270" s="342"/>
      <c r="LTB270" s="312"/>
      <c r="LTC270" s="341"/>
      <c r="LTD270" s="314"/>
      <c r="LTE270" s="342"/>
      <c r="LTF270" s="312"/>
      <c r="LTG270" s="341"/>
      <c r="LTH270" s="314"/>
      <c r="LTI270" s="342"/>
      <c r="LTJ270" s="312"/>
      <c r="LTK270" s="341"/>
      <c r="LTL270" s="314"/>
      <c r="LTM270" s="342"/>
      <c r="LTN270" s="312"/>
      <c r="LTO270" s="341"/>
      <c r="LTP270" s="314"/>
      <c r="LTQ270" s="342"/>
      <c r="LTR270" s="312"/>
      <c r="LTS270" s="341"/>
      <c r="LTT270" s="314"/>
      <c r="LTU270" s="342"/>
      <c r="LTV270" s="312"/>
      <c r="LTW270" s="341"/>
      <c r="LTX270" s="314"/>
      <c r="LTY270" s="342"/>
      <c r="LTZ270" s="312"/>
      <c r="LUA270" s="341"/>
      <c r="LUB270" s="314"/>
      <c r="LUC270" s="342"/>
      <c r="LUD270" s="312"/>
      <c r="LUE270" s="341"/>
      <c r="LUF270" s="314"/>
      <c r="LUG270" s="342"/>
      <c r="LUH270" s="312"/>
      <c r="LUI270" s="341"/>
      <c r="LUJ270" s="314"/>
      <c r="LUK270" s="342"/>
      <c r="LUL270" s="312"/>
      <c r="LUM270" s="341"/>
      <c r="LUN270" s="314"/>
      <c r="LUO270" s="342"/>
      <c r="LUP270" s="312"/>
      <c r="LUQ270" s="341"/>
      <c r="LUR270" s="314"/>
      <c r="LUS270" s="342"/>
      <c r="LUT270" s="312"/>
      <c r="LUU270" s="341"/>
      <c r="LUV270" s="314"/>
      <c r="LUW270" s="342"/>
      <c r="LUX270" s="312"/>
      <c r="LUY270" s="341"/>
      <c r="LUZ270" s="314"/>
      <c r="LVA270" s="342"/>
      <c r="LVB270" s="312"/>
      <c r="LVC270" s="341"/>
      <c r="LVD270" s="314"/>
      <c r="LVE270" s="342"/>
      <c r="LVF270" s="312"/>
      <c r="LVG270" s="341"/>
      <c r="LVH270" s="314"/>
      <c r="LVI270" s="342"/>
      <c r="LVJ270" s="312"/>
      <c r="LVK270" s="341"/>
      <c r="LVL270" s="314"/>
      <c r="LVM270" s="342"/>
      <c r="LVN270" s="312"/>
      <c r="LVO270" s="341"/>
      <c r="LVP270" s="314"/>
      <c r="LVQ270" s="342"/>
      <c r="LVR270" s="312"/>
      <c r="LVS270" s="341"/>
      <c r="LVT270" s="314"/>
      <c r="LVU270" s="342"/>
      <c r="LVV270" s="312"/>
      <c r="LVW270" s="341"/>
      <c r="LVX270" s="314"/>
      <c r="LVY270" s="342"/>
      <c r="LVZ270" s="312"/>
      <c r="LWA270" s="341"/>
      <c r="LWB270" s="314"/>
      <c r="LWC270" s="342"/>
      <c r="LWD270" s="312"/>
      <c r="LWE270" s="341"/>
      <c r="LWF270" s="314"/>
      <c r="LWG270" s="342"/>
      <c r="LWH270" s="312"/>
      <c r="LWI270" s="341"/>
      <c r="LWJ270" s="314"/>
      <c r="LWK270" s="342"/>
      <c r="LWL270" s="312"/>
      <c r="LWM270" s="341"/>
      <c r="LWN270" s="314"/>
      <c r="LWO270" s="342"/>
      <c r="LWP270" s="312"/>
      <c r="LWQ270" s="341"/>
      <c r="LWR270" s="314"/>
      <c r="LWS270" s="342"/>
      <c r="LWT270" s="312"/>
      <c r="LWU270" s="341"/>
      <c r="LWV270" s="314"/>
      <c r="LWW270" s="342"/>
      <c r="LWX270" s="312"/>
      <c r="LWY270" s="341"/>
      <c r="LWZ270" s="314"/>
      <c r="LXA270" s="342"/>
      <c r="LXB270" s="312"/>
      <c r="LXC270" s="341"/>
      <c r="LXD270" s="314"/>
      <c r="LXE270" s="342"/>
      <c r="LXF270" s="312"/>
      <c r="LXG270" s="341"/>
      <c r="LXH270" s="314"/>
      <c r="LXI270" s="342"/>
      <c r="LXJ270" s="312"/>
      <c r="LXK270" s="341"/>
      <c r="LXL270" s="314"/>
      <c r="LXM270" s="342"/>
      <c r="LXN270" s="312"/>
      <c r="LXO270" s="341"/>
      <c r="LXP270" s="314"/>
      <c r="LXQ270" s="342"/>
      <c r="LXR270" s="312"/>
      <c r="LXS270" s="341"/>
      <c r="LXT270" s="314"/>
      <c r="LXU270" s="342"/>
      <c r="LXV270" s="312"/>
      <c r="LXW270" s="341"/>
      <c r="LXX270" s="314"/>
      <c r="LXY270" s="342"/>
      <c r="LXZ270" s="312"/>
      <c r="LYA270" s="341"/>
      <c r="LYB270" s="314"/>
      <c r="LYC270" s="342"/>
      <c r="LYD270" s="312"/>
      <c r="LYE270" s="341"/>
      <c r="LYF270" s="314"/>
      <c r="LYG270" s="342"/>
      <c r="LYH270" s="312"/>
      <c r="LYI270" s="341"/>
      <c r="LYJ270" s="314"/>
      <c r="LYK270" s="342"/>
      <c r="LYL270" s="312"/>
      <c r="LYM270" s="341"/>
      <c r="LYN270" s="314"/>
      <c r="LYO270" s="342"/>
      <c r="LYP270" s="312"/>
      <c r="LYQ270" s="341"/>
      <c r="LYR270" s="314"/>
      <c r="LYS270" s="342"/>
      <c r="LYT270" s="312"/>
      <c r="LYU270" s="341"/>
      <c r="LYV270" s="314"/>
      <c r="LYW270" s="342"/>
      <c r="LYX270" s="312"/>
      <c r="LYY270" s="341"/>
      <c r="LYZ270" s="314"/>
      <c r="LZA270" s="342"/>
      <c r="LZB270" s="312"/>
      <c r="LZC270" s="341"/>
      <c r="LZD270" s="314"/>
      <c r="LZE270" s="342"/>
      <c r="LZF270" s="312"/>
      <c r="LZG270" s="341"/>
      <c r="LZH270" s="314"/>
      <c r="LZI270" s="342"/>
      <c r="LZJ270" s="312"/>
      <c r="LZK270" s="341"/>
      <c r="LZL270" s="314"/>
      <c r="LZM270" s="342"/>
      <c r="LZN270" s="312"/>
      <c r="LZO270" s="341"/>
      <c r="LZP270" s="314"/>
      <c r="LZQ270" s="342"/>
      <c r="LZR270" s="312"/>
      <c r="LZS270" s="341"/>
      <c r="LZT270" s="314"/>
      <c r="LZU270" s="342"/>
      <c r="LZV270" s="312"/>
      <c r="LZW270" s="341"/>
      <c r="LZX270" s="314"/>
      <c r="LZY270" s="342"/>
      <c r="LZZ270" s="312"/>
      <c r="MAA270" s="341"/>
      <c r="MAB270" s="314"/>
      <c r="MAC270" s="342"/>
      <c r="MAD270" s="312"/>
      <c r="MAE270" s="341"/>
      <c r="MAF270" s="314"/>
      <c r="MAG270" s="342"/>
      <c r="MAH270" s="312"/>
      <c r="MAI270" s="341"/>
      <c r="MAJ270" s="314"/>
      <c r="MAK270" s="342"/>
      <c r="MAL270" s="312"/>
      <c r="MAM270" s="341"/>
      <c r="MAN270" s="314"/>
      <c r="MAO270" s="342"/>
      <c r="MAP270" s="312"/>
      <c r="MAQ270" s="341"/>
      <c r="MAR270" s="314"/>
      <c r="MAS270" s="342"/>
      <c r="MAT270" s="312"/>
      <c r="MAU270" s="341"/>
      <c r="MAV270" s="314"/>
      <c r="MAW270" s="342"/>
      <c r="MAX270" s="312"/>
      <c r="MAY270" s="341"/>
      <c r="MAZ270" s="314"/>
      <c r="MBA270" s="342"/>
      <c r="MBB270" s="312"/>
      <c r="MBC270" s="341"/>
      <c r="MBD270" s="314"/>
      <c r="MBE270" s="342"/>
      <c r="MBF270" s="312"/>
      <c r="MBG270" s="341"/>
      <c r="MBH270" s="314"/>
      <c r="MBI270" s="342"/>
      <c r="MBJ270" s="312"/>
      <c r="MBK270" s="341"/>
      <c r="MBL270" s="314"/>
      <c r="MBM270" s="342"/>
      <c r="MBN270" s="312"/>
      <c r="MBO270" s="341"/>
      <c r="MBP270" s="314"/>
      <c r="MBQ270" s="342"/>
      <c r="MBR270" s="312"/>
      <c r="MBS270" s="341"/>
      <c r="MBT270" s="314"/>
      <c r="MBU270" s="342"/>
      <c r="MBV270" s="312"/>
      <c r="MBW270" s="341"/>
      <c r="MBX270" s="314"/>
      <c r="MBY270" s="342"/>
      <c r="MBZ270" s="312"/>
      <c r="MCA270" s="341"/>
      <c r="MCB270" s="314"/>
      <c r="MCC270" s="342"/>
      <c r="MCD270" s="312"/>
      <c r="MCE270" s="341"/>
      <c r="MCF270" s="314"/>
      <c r="MCG270" s="342"/>
      <c r="MCH270" s="312"/>
      <c r="MCI270" s="341"/>
      <c r="MCJ270" s="314"/>
      <c r="MCK270" s="342"/>
      <c r="MCL270" s="312"/>
      <c r="MCM270" s="341"/>
      <c r="MCN270" s="314"/>
      <c r="MCO270" s="342"/>
      <c r="MCP270" s="312"/>
      <c r="MCQ270" s="341"/>
      <c r="MCR270" s="314"/>
      <c r="MCS270" s="342"/>
      <c r="MCT270" s="312"/>
      <c r="MCU270" s="341"/>
      <c r="MCV270" s="314"/>
      <c r="MCW270" s="342"/>
      <c r="MCX270" s="312"/>
      <c r="MCY270" s="341"/>
      <c r="MCZ270" s="314"/>
      <c r="MDA270" s="342"/>
      <c r="MDB270" s="312"/>
      <c r="MDC270" s="341"/>
      <c r="MDD270" s="314"/>
      <c r="MDE270" s="342"/>
      <c r="MDF270" s="312"/>
      <c r="MDG270" s="341"/>
      <c r="MDH270" s="314"/>
      <c r="MDI270" s="342"/>
      <c r="MDJ270" s="312"/>
      <c r="MDK270" s="341"/>
      <c r="MDL270" s="314"/>
      <c r="MDM270" s="342"/>
      <c r="MDN270" s="312"/>
      <c r="MDO270" s="341"/>
      <c r="MDP270" s="314"/>
      <c r="MDQ270" s="342"/>
      <c r="MDR270" s="312"/>
      <c r="MDS270" s="341"/>
      <c r="MDT270" s="314"/>
      <c r="MDU270" s="342"/>
      <c r="MDV270" s="312"/>
      <c r="MDW270" s="341"/>
      <c r="MDX270" s="314"/>
      <c r="MDY270" s="342"/>
      <c r="MDZ270" s="312"/>
      <c r="MEA270" s="341"/>
      <c r="MEB270" s="314"/>
      <c r="MEC270" s="342"/>
      <c r="MED270" s="312"/>
      <c r="MEE270" s="341"/>
      <c r="MEF270" s="314"/>
      <c r="MEG270" s="342"/>
      <c r="MEH270" s="312"/>
      <c r="MEI270" s="341"/>
      <c r="MEJ270" s="314"/>
      <c r="MEK270" s="342"/>
      <c r="MEL270" s="312"/>
      <c r="MEM270" s="341"/>
      <c r="MEN270" s="314"/>
      <c r="MEO270" s="342"/>
      <c r="MEP270" s="312"/>
      <c r="MEQ270" s="341"/>
      <c r="MER270" s="314"/>
      <c r="MES270" s="342"/>
      <c r="MET270" s="312"/>
      <c r="MEU270" s="341"/>
      <c r="MEV270" s="314"/>
      <c r="MEW270" s="342"/>
      <c r="MEX270" s="312"/>
      <c r="MEY270" s="341"/>
      <c r="MEZ270" s="314"/>
      <c r="MFA270" s="342"/>
      <c r="MFB270" s="312"/>
      <c r="MFC270" s="341"/>
      <c r="MFD270" s="314"/>
      <c r="MFE270" s="342"/>
      <c r="MFF270" s="312"/>
      <c r="MFG270" s="341"/>
      <c r="MFH270" s="314"/>
      <c r="MFI270" s="342"/>
      <c r="MFJ270" s="312"/>
      <c r="MFK270" s="341"/>
      <c r="MFL270" s="314"/>
      <c r="MFM270" s="342"/>
      <c r="MFN270" s="312"/>
      <c r="MFO270" s="341"/>
      <c r="MFP270" s="314"/>
      <c r="MFQ270" s="342"/>
      <c r="MFR270" s="312"/>
      <c r="MFS270" s="341"/>
      <c r="MFT270" s="314"/>
      <c r="MFU270" s="342"/>
      <c r="MFV270" s="312"/>
      <c r="MFW270" s="341"/>
      <c r="MFX270" s="314"/>
      <c r="MFY270" s="342"/>
      <c r="MFZ270" s="312"/>
      <c r="MGA270" s="341"/>
      <c r="MGB270" s="314"/>
      <c r="MGC270" s="342"/>
      <c r="MGD270" s="312"/>
      <c r="MGE270" s="341"/>
      <c r="MGF270" s="314"/>
      <c r="MGG270" s="342"/>
      <c r="MGH270" s="312"/>
      <c r="MGI270" s="341"/>
      <c r="MGJ270" s="314"/>
      <c r="MGK270" s="342"/>
      <c r="MGL270" s="312"/>
      <c r="MGM270" s="341"/>
      <c r="MGN270" s="314"/>
      <c r="MGO270" s="342"/>
      <c r="MGP270" s="312"/>
      <c r="MGQ270" s="341"/>
      <c r="MGR270" s="314"/>
      <c r="MGS270" s="342"/>
      <c r="MGT270" s="312"/>
      <c r="MGU270" s="341"/>
      <c r="MGV270" s="314"/>
      <c r="MGW270" s="342"/>
      <c r="MGX270" s="312"/>
      <c r="MGY270" s="341"/>
      <c r="MGZ270" s="314"/>
      <c r="MHA270" s="342"/>
      <c r="MHB270" s="312"/>
      <c r="MHC270" s="341"/>
      <c r="MHD270" s="314"/>
      <c r="MHE270" s="342"/>
      <c r="MHF270" s="312"/>
      <c r="MHG270" s="341"/>
      <c r="MHH270" s="314"/>
      <c r="MHI270" s="342"/>
      <c r="MHJ270" s="312"/>
      <c r="MHK270" s="341"/>
      <c r="MHL270" s="314"/>
      <c r="MHM270" s="342"/>
      <c r="MHN270" s="312"/>
      <c r="MHO270" s="341"/>
      <c r="MHP270" s="314"/>
      <c r="MHQ270" s="342"/>
      <c r="MHR270" s="312"/>
      <c r="MHS270" s="341"/>
      <c r="MHT270" s="314"/>
      <c r="MHU270" s="342"/>
      <c r="MHV270" s="312"/>
      <c r="MHW270" s="341"/>
      <c r="MHX270" s="314"/>
      <c r="MHY270" s="342"/>
      <c r="MHZ270" s="312"/>
      <c r="MIA270" s="341"/>
      <c r="MIB270" s="314"/>
      <c r="MIC270" s="342"/>
      <c r="MID270" s="312"/>
      <c r="MIE270" s="341"/>
      <c r="MIF270" s="314"/>
      <c r="MIG270" s="342"/>
      <c r="MIH270" s="312"/>
      <c r="MII270" s="341"/>
      <c r="MIJ270" s="314"/>
      <c r="MIK270" s="342"/>
      <c r="MIL270" s="312"/>
      <c r="MIM270" s="341"/>
      <c r="MIN270" s="314"/>
      <c r="MIO270" s="342"/>
      <c r="MIP270" s="312"/>
      <c r="MIQ270" s="341"/>
      <c r="MIR270" s="314"/>
      <c r="MIS270" s="342"/>
      <c r="MIT270" s="312"/>
      <c r="MIU270" s="341"/>
      <c r="MIV270" s="314"/>
      <c r="MIW270" s="342"/>
      <c r="MIX270" s="312"/>
      <c r="MIY270" s="341"/>
      <c r="MIZ270" s="314"/>
      <c r="MJA270" s="342"/>
      <c r="MJB270" s="312"/>
      <c r="MJC270" s="341"/>
      <c r="MJD270" s="314"/>
      <c r="MJE270" s="342"/>
      <c r="MJF270" s="312"/>
      <c r="MJG270" s="341"/>
      <c r="MJH270" s="314"/>
      <c r="MJI270" s="342"/>
      <c r="MJJ270" s="312"/>
      <c r="MJK270" s="341"/>
      <c r="MJL270" s="314"/>
      <c r="MJM270" s="342"/>
      <c r="MJN270" s="312"/>
      <c r="MJO270" s="341"/>
      <c r="MJP270" s="314"/>
      <c r="MJQ270" s="342"/>
      <c r="MJR270" s="312"/>
      <c r="MJS270" s="341"/>
      <c r="MJT270" s="314"/>
      <c r="MJU270" s="342"/>
      <c r="MJV270" s="312"/>
      <c r="MJW270" s="341"/>
      <c r="MJX270" s="314"/>
      <c r="MJY270" s="342"/>
      <c r="MJZ270" s="312"/>
      <c r="MKA270" s="341"/>
      <c r="MKB270" s="314"/>
      <c r="MKC270" s="342"/>
      <c r="MKD270" s="312"/>
      <c r="MKE270" s="341"/>
      <c r="MKF270" s="314"/>
      <c r="MKG270" s="342"/>
      <c r="MKH270" s="312"/>
      <c r="MKI270" s="341"/>
      <c r="MKJ270" s="314"/>
      <c r="MKK270" s="342"/>
      <c r="MKL270" s="312"/>
      <c r="MKM270" s="341"/>
      <c r="MKN270" s="314"/>
      <c r="MKO270" s="342"/>
      <c r="MKP270" s="312"/>
      <c r="MKQ270" s="341"/>
      <c r="MKR270" s="314"/>
      <c r="MKS270" s="342"/>
      <c r="MKT270" s="312"/>
      <c r="MKU270" s="341"/>
      <c r="MKV270" s="314"/>
      <c r="MKW270" s="342"/>
      <c r="MKX270" s="312"/>
      <c r="MKY270" s="341"/>
      <c r="MKZ270" s="314"/>
      <c r="MLA270" s="342"/>
      <c r="MLB270" s="312"/>
      <c r="MLC270" s="341"/>
      <c r="MLD270" s="314"/>
      <c r="MLE270" s="342"/>
      <c r="MLF270" s="312"/>
      <c r="MLG270" s="341"/>
      <c r="MLH270" s="314"/>
      <c r="MLI270" s="342"/>
      <c r="MLJ270" s="312"/>
      <c r="MLK270" s="341"/>
      <c r="MLL270" s="314"/>
      <c r="MLM270" s="342"/>
      <c r="MLN270" s="312"/>
      <c r="MLO270" s="341"/>
      <c r="MLP270" s="314"/>
      <c r="MLQ270" s="342"/>
      <c r="MLR270" s="312"/>
      <c r="MLS270" s="341"/>
      <c r="MLT270" s="314"/>
      <c r="MLU270" s="342"/>
      <c r="MLV270" s="312"/>
      <c r="MLW270" s="341"/>
      <c r="MLX270" s="314"/>
      <c r="MLY270" s="342"/>
      <c r="MLZ270" s="312"/>
      <c r="MMA270" s="341"/>
      <c r="MMB270" s="314"/>
      <c r="MMC270" s="342"/>
      <c r="MMD270" s="312"/>
      <c r="MME270" s="341"/>
      <c r="MMF270" s="314"/>
      <c r="MMG270" s="342"/>
      <c r="MMH270" s="312"/>
      <c r="MMI270" s="341"/>
      <c r="MMJ270" s="314"/>
      <c r="MMK270" s="342"/>
      <c r="MML270" s="312"/>
      <c r="MMM270" s="341"/>
      <c r="MMN270" s="314"/>
      <c r="MMO270" s="342"/>
      <c r="MMP270" s="312"/>
      <c r="MMQ270" s="341"/>
      <c r="MMR270" s="314"/>
      <c r="MMS270" s="342"/>
      <c r="MMT270" s="312"/>
      <c r="MMU270" s="341"/>
      <c r="MMV270" s="314"/>
      <c r="MMW270" s="342"/>
      <c r="MMX270" s="312"/>
      <c r="MMY270" s="341"/>
      <c r="MMZ270" s="314"/>
      <c r="MNA270" s="342"/>
      <c r="MNB270" s="312"/>
      <c r="MNC270" s="341"/>
      <c r="MND270" s="314"/>
      <c r="MNE270" s="342"/>
      <c r="MNF270" s="312"/>
      <c r="MNG270" s="341"/>
      <c r="MNH270" s="314"/>
      <c r="MNI270" s="342"/>
      <c r="MNJ270" s="312"/>
      <c r="MNK270" s="341"/>
      <c r="MNL270" s="314"/>
      <c r="MNM270" s="342"/>
      <c r="MNN270" s="312"/>
      <c r="MNO270" s="341"/>
      <c r="MNP270" s="314"/>
      <c r="MNQ270" s="342"/>
      <c r="MNR270" s="312"/>
      <c r="MNS270" s="341"/>
      <c r="MNT270" s="314"/>
      <c r="MNU270" s="342"/>
      <c r="MNV270" s="312"/>
      <c r="MNW270" s="341"/>
      <c r="MNX270" s="314"/>
      <c r="MNY270" s="342"/>
      <c r="MNZ270" s="312"/>
      <c r="MOA270" s="341"/>
      <c r="MOB270" s="314"/>
      <c r="MOC270" s="342"/>
      <c r="MOD270" s="312"/>
      <c r="MOE270" s="341"/>
      <c r="MOF270" s="314"/>
      <c r="MOG270" s="342"/>
      <c r="MOH270" s="312"/>
      <c r="MOI270" s="341"/>
      <c r="MOJ270" s="314"/>
      <c r="MOK270" s="342"/>
      <c r="MOL270" s="312"/>
      <c r="MOM270" s="341"/>
      <c r="MON270" s="314"/>
      <c r="MOO270" s="342"/>
      <c r="MOP270" s="312"/>
      <c r="MOQ270" s="341"/>
      <c r="MOR270" s="314"/>
      <c r="MOS270" s="342"/>
      <c r="MOT270" s="312"/>
      <c r="MOU270" s="341"/>
      <c r="MOV270" s="314"/>
      <c r="MOW270" s="342"/>
      <c r="MOX270" s="312"/>
      <c r="MOY270" s="341"/>
      <c r="MOZ270" s="314"/>
      <c r="MPA270" s="342"/>
      <c r="MPB270" s="312"/>
      <c r="MPC270" s="341"/>
      <c r="MPD270" s="314"/>
      <c r="MPE270" s="342"/>
      <c r="MPF270" s="312"/>
      <c r="MPG270" s="341"/>
      <c r="MPH270" s="314"/>
      <c r="MPI270" s="342"/>
      <c r="MPJ270" s="312"/>
      <c r="MPK270" s="341"/>
      <c r="MPL270" s="314"/>
      <c r="MPM270" s="342"/>
      <c r="MPN270" s="312"/>
      <c r="MPO270" s="341"/>
      <c r="MPP270" s="314"/>
      <c r="MPQ270" s="342"/>
      <c r="MPR270" s="312"/>
      <c r="MPS270" s="341"/>
      <c r="MPT270" s="314"/>
      <c r="MPU270" s="342"/>
      <c r="MPV270" s="312"/>
      <c r="MPW270" s="341"/>
      <c r="MPX270" s="314"/>
      <c r="MPY270" s="342"/>
      <c r="MPZ270" s="312"/>
      <c r="MQA270" s="341"/>
      <c r="MQB270" s="314"/>
      <c r="MQC270" s="342"/>
      <c r="MQD270" s="312"/>
      <c r="MQE270" s="341"/>
      <c r="MQF270" s="314"/>
      <c r="MQG270" s="342"/>
      <c r="MQH270" s="312"/>
      <c r="MQI270" s="341"/>
      <c r="MQJ270" s="314"/>
      <c r="MQK270" s="342"/>
      <c r="MQL270" s="312"/>
      <c r="MQM270" s="341"/>
      <c r="MQN270" s="314"/>
      <c r="MQO270" s="342"/>
      <c r="MQP270" s="312"/>
      <c r="MQQ270" s="341"/>
      <c r="MQR270" s="314"/>
      <c r="MQS270" s="342"/>
      <c r="MQT270" s="312"/>
      <c r="MQU270" s="341"/>
      <c r="MQV270" s="314"/>
      <c r="MQW270" s="342"/>
      <c r="MQX270" s="312"/>
      <c r="MQY270" s="341"/>
      <c r="MQZ270" s="314"/>
      <c r="MRA270" s="342"/>
      <c r="MRB270" s="312"/>
      <c r="MRC270" s="341"/>
      <c r="MRD270" s="314"/>
      <c r="MRE270" s="342"/>
      <c r="MRF270" s="312"/>
      <c r="MRG270" s="341"/>
      <c r="MRH270" s="314"/>
      <c r="MRI270" s="342"/>
      <c r="MRJ270" s="312"/>
      <c r="MRK270" s="341"/>
      <c r="MRL270" s="314"/>
      <c r="MRM270" s="342"/>
      <c r="MRN270" s="312"/>
      <c r="MRO270" s="341"/>
      <c r="MRP270" s="314"/>
      <c r="MRQ270" s="342"/>
      <c r="MRR270" s="312"/>
      <c r="MRS270" s="341"/>
      <c r="MRT270" s="314"/>
      <c r="MRU270" s="342"/>
      <c r="MRV270" s="312"/>
      <c r="MRW270" s="341"/>
      <c r="MRX270" s="314"/>
      <c r="MRY270" s="342"/>
      <c r="MRZ270" s="312"/>
      <c r="MSA270" s="341"/>
      <c r="MSB270" s="314"/>
      <c r="MSC270" s="342"/>
      <c r="MSD270" s="312"/>
      <c r="MSE270" s="341"/>
      <c r="MSF270" s="314"/>
      <c r="MSG270" s="342"/>
      <c r="MSH270" s="312"/>
      <c r="MSI270" s="341"/>
      <c r="MSJ270" s="314"/>
      <c r="MSK270" s="342"/>
      <c r="MSL270" s="312"/>
      <c r="MSM270" s="341"/>
      <c r="MSN270" s="314"/>
      <c r="MSO270" s="342"/>
      <c r="MSP270" s="312"/>
      <c r="MSQ270" s="341"/>
      <c r="MSR270" s="314"/>
      <c r="MSS270" s="342"/>
      <c r="MST270" s="312"/>
      <c r="MSU270" s="341"/>
      <c r="MSV270" s="314"/>
      <c r="MSW270" s="342"/>
      <c r="MSX270" s="312"/>
      <c r="MSY270" s="341"/>
      <c r="MSZ270" s="314"/>
      <c r="MTA270" s="342"/>
      <c r="MTB270" s="312"/>
      <c r="MTC270" s="341"/>
      <c r="MTD270" s="314"/>
      <c r="MTE270" s="342"/>
      <c r="MTF270" s="312"/>
      <c r="MTG270" s="341"/>
      <c r="MTH270" s="314"/>
      <c r="MTI270" s="342"/>
      <c r="MTJ270" s="312"/>
      <c r="MTK270" s="341"/>
      <c r="MTL270" s="314"/>
      <c r="MTM270" s="342"/>
      <c r="MTN270" s="312"/>
      <c r="MTO270" s="341"/>
      <c r="MTP270" s="314"/>
      <c r="MTQ270" s="342"/>
      <c r="MTR270" s="312"/>
      <c r="MTS270" s="341"/>
      <c r="MTT270" s="314"/>
      <c r="MTU270" s="342"/>
      <c r="MTV270" s="312"/>
      <c r="MTW270" s="341"/>
      <c r="MTX270" s="314"/>
      <c r="MTY270" s="342"/>
      <c r="MTZ270" s="312"/>
      <c r="MUA270" s="341"/>
      <c r="MUB270" s="314"/>
      <c r="MUC270" s="342"/>
      <c r="MUD270" s="312"/>
      <c r="MUE270" s="341"/>
      <c r="MUF270" s="314"/>
      <c r="MUG270" s="342"/>
      <c r="MUH270" s="312"/>
      <c r="MUI270" s="341"/>
      <c r="MUJ270" s="314"/>
      <c r="MUK270" s="342"/>
      <c r="MUL270" s="312"/>
      <c r="MUM270" s="341"/>
      <c r="MUN270" s="314"/>
      <c r="MUO270" s="342"/>
      <c r="MUP270" s="312"/>
      <c r="MUQ270" s="341"/>
      <c r="MUR270" s="314"/>
      <c r="MUS270" s="342"/>
      <c r="MUT270" s="312"/>
      <c r="MUU270" s="341"/>
      <c r="MUV270" s="314"/>
      <c r="MUW270" s="342"/>
      <c r="MUX270" s="312"/>
      <c r="MUY270" s="341"/>
      <c r="MUZ270" s="314"/>
      <c r="MVA270" s="342"/>
      <c r="MVB270" s="312"/>
      <c r="MVC270" s="341"/>
      <c r="MVD270" s="314"/>
      <c r="MVE270" s="342"/>
      <c r="MVF270" s="312"/>
      <c r="MVG270" s="341"/>
      <c r="MVH270" s="314"/>
      <c r="MVI270" s="342"/>
      <c r="MVJ270" s="312"/>
      <c r="MVK270" s="341"/>
      <c r="MVL270" s="314"/>
      <c r="MVM270" s="342"/>
      <c r="MVN270" s="312"/>
      <c r="MVO270" s="341"/>
      <c r="MVP270" s="314"/>
      <c r="MVQ270" s="342"/>
      <c r="MVR270" s="312"/>
      <c r="MVS270" s="341"/>
      <c r="MVT270" s="314"/>
      <c r="MVU270" s="342"/>
      <c r="MVV270" s="312"/>
      <c r="MVW270" s="341"/>
      <c r="MVX270" s="314"/>
      <c r="MVY270" s="342"/>
      <c r="MVZ270" s="312"/>
      <c r="MWA270" s="341"/>
      <c r="MWB270" s="314"/>
      <c r="MWC270" s="342"/>
      <c r="MWD270" s="312"/>
      <c r="MWE270" s="341"/>
      <c r="MWF270" s="314"/>
      <c r="MWG270" s="342"/>
      <c r="MWH270" s="312"/>
      <c r="MWI270" s="341"/>
      <c r="MWJ270" s="314"/>
      <c r="MWK270" s="342"/>
      <c r="MWL270" s="312"/>
      <c r="MWM270" s="341"/>
      <c r="MWN270" s="314"/>
      <c r="MWO270" s="342"/>
      <c r="MWP270" s="312"/>
      <c r="MWQ270" s="341"/>
      <c r="MWR270" s="314"/>
      <c r="MWS270" s="342"/>
      <c r="MWT270" s="312"/>
      <c r="MWU270" s="341"/>
      <c r="MWV270" s="314"/>
      <c r="MWW270" s="342"/>
      <c r="MWX270" s="312"/>
      <c r="MWY270" s="341"/>
      <c r="MWZ270" s="314"/>
      <c r="MXA270" s="342"/>
      <c r="MXB270" s="312"/>
      <c r="MXC270" s="341"/>
      <c r="MXD270" s="314"/>
      <c r="MXE270" s="342"/>
      <c r="MXF270" s="312"/>
      <c r="MXG270" s="341"/>
      <c r="MXH270" s="314"/>
      <c r="MXI270" s="342"/>
      <c r="MXJ270" s="312"/>
      <c r="MXK270" s="341"/>
      <c r="MXL270" s="314"/>
      <c r="MXM270" s="342"/>
      <c r="MXN270" s="312"/>
      <c r="MXO270" s="341"/>
      <c r="MXP270" s="314"/>
      <c r="MXQ270" s="342"/>
      <c r="MXR270" s="312"/>
      <c r="MXS270" s="341"/>
      <c r="MXT270" s="314"/>
      <c r="MXU270" s="342"/>
      <c r="MXV270" s="312"/>
      <c r="MXW270" s="341"/>
      <c r="MXX270" s="314"/>
      <c r="MXY270" s="342"/>
      <c r="MXZ270" s="312"/>
      <c r="MYA270" s="341"/>
      <c r="MYB270" s="314"/>
      <c r="MYC270" s="342"/>
      <c r="MYD270" s="312"/>
      <c r="MYE270" s="341"/>
      <c r="MYF270" s="314"/>
      <c r="MYG270" s="342"/>
      <c r="MYH270" s="312"/>
      <c r="MYI270" s="341"/>
      <c r="MYJ270" s="314"/>
      <c r="MYK270" s="342"/>
      <c r="MYL270" s="312"/>
      <c r="MYM270" s="341"/>
      <c r="MYN270" s="314"/>
      <c r="MYO270" s="342"/>
      <c r="MYP270" s="312"/>
      <c r="MYQ270" s="341"/>
      <c r="MYR270" s="314"/>
      <c r="MYS270" s="342"/>
      <c r="MYT270" s="312"/>
      <c r="MYU270" s="341"/>
      <c r="MYV270" s="314"/>
      <c r="MYW270" s="342"/>
      <c r="MYX270" s="312"/>
      <c r="MYY270" s="341"/>
      <c r="MYZ270" s="314"/>
      <c r="MZA270" s="342"/>
      <c r="MZB270" s="312"/>
      <c r="MZC270" s="341"/>
      <c r="MZD270" s="314"/>
      <c r="MZE270" s="342"/>
      <c r="MZF270" s="312"/>
      <c r="MZG270" s="341"/>
      <c r="MZH270" s="314"/>
      <c r="MZI270" s="342"/>
      <c r="MZJ270" s="312"/>
      <c r="MZK270" s="341"/>
      <c r="MZL270" s="314"/>
      <c r="MZM270" s="342"/>
      <c r="MZN270" s="312"/>
      <c r="MZO270" s="341"/>
      <c r="MZP270" s="314"/>
      <c r="MZQ270" s="342"/>
      <c r="MZR270" s="312"/>
      <c r="MZS270" s="341"/>
      <c r="MZT270" s="314"/>
      <c r="MZU270" s="342"/>
      <c r="MZV270" s="312"/>
      <c r="MZW270" s="341"/>
      <c r="MZX270" s="314"/>
      <c r="MZY270" s="342"/>
      <c r="MZZ270" s="312"/>
      <c r="NAA270" s="341"/>
      <c r="NAB270" s="314"/>
      <c r="NAC270" s="342"/>
      <c r="NAD270" s="312"/>
      <c r="NAE270" s="341"/>
      <c r="NAF270" s="314"/>
      <c r="NAG270" s="342"/>
      <c r="NAH270" s="312"/>
      <c r="NAI270" s="341"/>
      <c r="NAJ270" s="314"/>
      <c r="NAK270" s="342"/>
      <c r="NAL270" s="312"/>
      <c r="NAM270" s="341"/>
      <c r="NAN270" s="314"/>
      <c r="NAO270" s="342"/>
      <c r="NAP270" s="312"/>
      <c r="NAQ270" s="341"/>
      <c r="NAR270" s="314"/>
      <c r="NAS270" s="342"/>
      <c r="NAT270" s="312"/>
      <c r="NAU270" s="341"/>
      <c r="NAV270" s="314"/>
      <c r="NAW270" s="342"/>
      <c r="NAX270" s="312"/>
      <c r="NAY270" s="341"/>
      <c r="NAZ270" s="314"/>
      <c r="NBA270" s="342"/>
      <c r="NBB270" s="312"/>
      <c r="NBC270" s="341"/>
      <c r="NBD270" s="314"/>
      <c r="NBE270" s="342"/>
      <c r="NBF270" s="312"/>
      <c r="NBG270" s="341"/>
      <c r="NBH270" s="314"/>
      <c r="NBI270" s="342"/>
      <c r="NBJ270" s="312"/>
      <c r="NBK270" s="341"/>
      <c r="NBL270" s="314"/>
      <c r="NBM270" s="342"/>
      <c r="NBN270" s="312"/>
      <c r="NBO270" s="341"/>
      <c r="NBP270" s="314"/>
      <c r="NBQ270" s="342"/>
      <c r="NBR270" s="312"/>
      <c r="NBS270" s="341"/>
      <c r="NBT270" s="314"/>
      <c r="NBU270" s="342"/>
      <c r="NBV270" s="312"/>
      <c r="NBW270" s="341"/>
      <c r="NBX270" s="314"/>
      <c r="NBY270" s="342"/>
      <c r="NBZ270" s="312"/>
      <c r="NCA270" s="341"/>
      <c r="NCB270" s="314"/>
      <c r="NCC270" s="342"/>
      <c r="NCD270" s="312"/>
      <c r="NCE270" s="341"/>
      <c r="NCF270" s="314"/>
      <c r="NCG270" s="342"/>
      <c r="NCH270" s="312"/>
      <c r="NCI270" s="341"/>
      <c r="NCJ270" s="314"/>
      <c r="NCK270" s="342"/>
      <c r="NCL270" s="312"/>
      <c r="NCM270" s="341"/>
      <c r="NCN270" s="314"/>
      <c r="NCO270" s="342"/>
      <c r="NCP270" s="312"/>
      <c r="NCQ270" s="341"/>
      <c r="NCR270" s="314"/>
      <c r="NCS270" s="342"/>
      <c r="NCT270" s="312"/>
      <c r="NCU270" s="341"/>
      <c r="NCV270" s="314"/>
      <c r="NCW270" s="342"/>
      <c r="NCX270" s="312"/>
      <c r="NCY270" s="341"/>
      <c r="NCZ270" s="314"/>
      <c r="NDA270" s="342"/>
      <c r="NDB270" s="312"/>
      <c r="NDC270" s="341"/>
      <c r="NDD270" s="314"/>
      <c r="NDE270" s="342"/>
      <c r="NDF270" s="312"/>
      <c r="NDG270" s="341"/>
      <c r="NDH270" s="314"/>
      <c r="NDI270" s="342"/>
      <c r="NDJ270" s="312"/>
      <c r="NDK270" s="341"/>
      <c r="NDL270" s="314"/>
      <c r="NDM270" s="342"/>
      <c r="NDN270" s="312"/>
      <c r="NDO270" s="341"/>
      <c r="NDP270" s="314"/>
      <c r="NDQ270" s="342"/>
      <c r="NDR270" s="312"/>
      <c r="NDS270" s="341"/>
      <c r="NDT270" s="314"/>
      <c r="NDU270" s="342"/>
      <c r="NDV270" s="312"/>
      <c r="NDW270" s="341"/>
      <c r="NDX270" s="314"/>
      <c r="NDY270" s="342"/>
      <c r="NDZ270" s="312"/>
      <c r="NEA270" s="341"/>
      <c r="NEB270" s="314"/>
      <c r="NEC270" s="342"/>
      <c r="NED270" s="312"/>
      <c r="NEE270" s="341"/>
      <c r="NEF270" s="314"/>
      <c r="NEG270" s="342"/>
      <c r="NEH270" s="312"/>
      <c r="NEI270" s="341"/>
      <c r="NEJ270" s="314"/>
      <c r="NEK270" s="342"/>
      <c r="NEL270" s="312"/>
      <c r="NEM270" s="341"/>
      <c r="NEN270" s="314"/>
      <c r="NEO270" s="342"/>
      <c r="NEP270" s="312"/>
      <c r="NEQ270" s="341"/>
      <c r="NER270" s="314"/>
      <c r="NES270" s="342"/>
      <c r="NET270" s="312"/>
      <c r="NEU270" s="341"/>
      <c r="NEV270" s="314"/>
      <c r="NEW270" s="342"/>
      <c r="NEX270" s="312"/>
      <c r="NEY270" s="341"/>
      <c r="NEZ270" s="314"/>
      <c r="NFA270" s="342"/>
      <c r="NFB270" s="312"/>
      <c r="NFC270" s="341"/>
      <c r="NFD270" s="314"/>
      <c r="NFE270" s="342"/>
      <c r="NFF270" s="312"/>
      <c r="NFG270" s="341"/>
      <c r="NFH270" s="314"/>
      <c r="NFI270" s="342"/>
      <c r="NFJ270" s="312"/>
      <c r="NFK270" s="341"/>
      <c r="NFL270" s="314"/>
      <c r="NFM270" s="342"/>
      <c r="NFN270" s="312"/>
      <c r="NFO270" s="341"/>
      <c r="NFP270" s="314"/>
      <c r="NFQ270" s="342"/>
      <c r="NFR270" s="312"/>
      <c r="NFS270" s="341"/>
      <c r="NFT270" s="314"/>
      <c r="NFU270" s="342"/>
      <c r="NFV270" s="312"/>
      <c r="NFW270" s="341"/>
      <c r="NFX270" s="314"/>
      <c r="NFY270" s="342"/>
      <c r="NFZ270" s="312"/>
      <c r="NGA270" s="341"/>
      <c r="NGB270" s="314"/>
      <c r="NGC270" s="342"/>
      <c r="NGD270" s="312"/>
      <c r="NGE270" s="341"/>
      <c r="NGF270" s="314"/>
      <c r="NGG270" s="342"/>
      <c r="NGH270" s="312"/>
      <c r="NGI270" s="341"/>
      <c r="NGJ270" s="314"/>
      <c r="NGK270" s="342"/>
      <c r="NGL270" s="312"/>
      <c r="NGM270" s="341"/>
      <c r="NGN270" s="314"/>
      <c r="NGO270" s="342"/>
      <c r="NGP270" s="312"/>
      <c r="NGQ270" s="341"/>
      <c r="NGR270" s="314"/>
      <c r="NGS270" s="342"/>
      <c r="NGT270" s="312"/>
      <c r="NGU270" s="341"/>
      <c r="NGV270" s="314"/>
      <c r="NGW270" s="342"/>
      <c r="NGX270" s="312"/>
      <c r="NGY270" s="341"/>
      <c r="NGZ270" s="314"/>
      <c r="NHA270" s="342"/>
      <c r="NHB270" s="312"/>
      <c r="NHC270" s="341"/>
      <c r="NHD270" s="314"/>
      <c r="NHE270" s="342"/>
      <c r="NHF270" s="312"/>
      <c r="NHG270" s="341"/>
      <c r="NHH270" s="314"/>
      <c r="NHI270" s="342"/>
      <c r="NHJ270" s="312"/>
      <c r="NHK270" s="341"/>
      <c r="NHL270" s="314"/>
      <c r="NHM270" s="342"/>
      <c r="NHN270" s="312"/>
      <c r="NHO270" s="341"/>
      <c r="NHP270" s="314"/>
      <c r="NHQ270" s="342"/>
      <c r="NHR270" s="312"/>
      <c r="NHS270" s="341"/>
      <c r="NHT270" s="314"/>
      <c r="NHU270" s="342"/>
      <c r="NHV270" s="312"/>
      <c r="NHW270" s="341"/>
      <c r="NHX270" s="314"/>
      <c r="NHY270" s="342"/>
      <c r="NHZ270" s="312"/>
      <c r="NIA270" s="341"/>
      <c r="NIB270" s="314"/>
      <c r="NIC270" s="342"/>
      <c r="NID270" s="312"/>
      <c r="NIE270" s="341"/>
      <c r="NIF270" s="314"/>
      <c r="NIG270" s="342"/>
      <c r="NIH270" s="312"/>
      <c r="NII270" s="341"/>
      <c r="NIJ270" s="314"/>
      <c r="NIK270" s="342"/>
      <c r="NIL270" s="312"/>
      <c r="NIM270" s="341"/>
      <c r="NIN270" s="314"/>
      <c r="NIO270" s="342"/>
      <c r="NIP270" s="312"/>
      <c r="NIQ270" s="341"/>
      <c r="NIR270" s="314"/>
      <c r="NIS270" s="342"/>
      <c r="NIT270" s="312"/>
      <c r="NIU270" s="341"/>
      <c r="NIV270" s="314"/>
      <c r="NIW270" s="342"/>
      <c r="NIX270" s="312"/>
      <c r="NIY270" s="341"/>
      <c r="NIZ270" s="314"/>
      <c r="NJA270" s="342"/>
      <c r="NJB270" s="312"/>
      <c r="NJC270" s="341"/>
      <c r="NJD270" s="314"/>
      <c r="NJE270" s="342"/>
      <c r="NJF270" s="312"/>
      <c r="NJG270" s="341"/>
      <c r="NJH270" s="314"/>
      <c r="NJI270" s="342"/>
      <c r="NJJ270" s="312"/>
      <c r="NJK270" s="341"/>
      <c r="NJL270" s="314"/>
      <c r="NJM270" s="342"/>
      <c r="NJN270" s="312"/>
      <c r="NJO270" s="341"/>
      <c r="NJP270" s="314"/>
      <c r="NJQ270" s="342"/>
      <c r="NJR270" s="312"/>
      <c r="NJS270" s="341"/>
      <c r="NJT270" s="314"/>
      <c r="NJU270" s="342"/>
      <c r="NJV270" s="312"/>
      <c r="NJW270" s="341"/>
      <c r="NJX270" s="314"/>
      <c r="NJY270" s="342"/>
      <c r="NJZ270" s="312"/>
      <c r="NKA270" s="341"/>
      <c r="NKB270" s="314"/>
      <c r="NKC270" s="342"/>
      <c r="NKD270" s="312"/>
      <c r="NKE270" s="341"/>
      <c r="NKF270" s="314"/>
      <c r="NKG270" s="342"/>
      <c r="NKH270" s="312"/>
      <c r="NKI270" s="341"/>
      <c r="NKJ270" s="314"/>
      <c r="NKK270" s="342"/>
      <c r="NKL270" s="312"/>
      <c r="NKM270" s="341"/>
      <c r="NKN270" s="314"/>
      <c r="NKO270" s="342"/>
      <c r="NKP270" s="312"/>
      <c r="NKQ270" s="341"/>
      <c r="NKR270" s="314"/>
      <c r="NKS270" s="342"/>
      <c r="NKT270" s="312"/>
      <c r="NKU270" s="341"/>
      <c r="NKV270" s="314"/>
      <c r="NKW270" s="342"/>
      <c r="NKX270" s="312"/>
      <c r="NKY270" s="341"/>
      <c r="NKZ270" s="314"/>
      <c r="NLA270" s="342"/>
      <c r="NLB270" s="312"/>
      <c r="NLC270" s="341"/>
      <c r="NLD270" s="314"/>
      <c r="NLE270" s="342"/>
      <c r="NLF270" s="312"/>
      <c r="NLG270" s="341"/>
      <c r="NLH270" s="314"/>
      <c r="NLI270" s="342"/>
      <c r="NLJ270" s="312"/>
      <c r="NLK270" s="341"/>
      <c r="NLL270" s="314"/>
      <c r="NLM270" s="342"/>
      <c r="NLN270" s="312"/>
      <c r="NLO270" s="341"/>
      <c r="NLP270" s="314"/>
      <c r="NLQ270" s="342"/>
      <c r="NLR270" s="312"/>
      <c r="NLS270" s="341"/>
      <c r="NLT270" s="314"/>
      <c r="NLU270" s="342"/>
      <c r="NLV270" s="312"/>
      <c r="NLW270" s="341"/>
      <c r="NLX270" s="314"/>
      <c r="NLY270" s="342"/>
      <c r="NLZ270" s="312"/>
      <c r="NMA270" s="341"/>
      <c r="NMB270" s="314"/>
      <c r="NMC270" s="342"/>
      <c r="NMD270" s="312"/>
      <c r="NME270" s="341"/>
      <c r="NMF270" s="314"/>
      <c r="NMG270" s="342"/>
      <c r="NMH270" s="312"/>
      <c r="NMI270" s="341"/>
      <c r="NMJ270" s="314"/>
      <c r="NMK270" s="342"/>
      <c r="NML270" s="312"/>
      <c r="NMM270" s="341"/>
      <c r="NMN270" s="314"/>
      <c r="NMO270" s="342"/>
      <c r="NMP270" s="312"/>
      <c r="NMQ270" s="341"/>
      <c r="NMR270" s="314"/>
      <c r="NMS270" s="342"/>
      <c r="NMT270" s="312"/>
      <c r="NMU270" s="341"/>
      <c r="NMV270" s="314"/>
      <c r="NMW270" s="342"/>
      <c r="NMX270" s="312"/>
      <c r="NMY270" s="341"/>
      <c r="NMZ270" s="314"/>
      <c r="NNA270" s="342"/>
      <c r="NNB270" s="312"/>
      <c r="NNC270" s="341"/>
      <c r="NND270" s="314"/>
      <c r="NNE270" s="342"/>
      <c r="NNF270" s="312"/>
      <c r="NNG270" s="341"/>
      <c r="NNH270" s="314"/>
      <c r="NNI270" s="342"/>
      <c r="NNJ270" s="312"/>
      <c r="NNK270" s="341"/>
      <c r="NNL270" s="314"/>
      <c r="NNM270" s="342"/>
      <c r="NNN270" s="312"/>
      <c r="NNO270" s="341"/>
      <c r="NNP270" s="314"/>
      <c r="NNQ270" s="342"/>
      <c r="NNR270" s="312"/>
      <c r="NNS270" s="341"/>
      <c r="NNT270" s="314"/>
      <c r="NNU270" s="342"/>
      <c r="NNV270" s="312"/>
      <c r="NNW270" s="341"/>
      <c r="NNX270" s="314"/>
      <c r="NNY270" s="342"/>
      <c r="NNZ270" s="312"/>
      <c r="NOA270" s="341"/>
      <c r="NOB270" s="314"/>
      <c r="NOC270" s="342"/>
      <c r="NOD270" s="312"/>
      <c r="NOE270" s="341"/>
      <c r="NOF270" s="314"/>
      <c r="NOG270" s="342"/>
      <c r="NOH270" s="312"/>
      <c r="NOI270" s="341"/>
      <c r="NOJ270" s="314"/>
      <c r="NOK270" s="342"/>
      <c r="NOL270" s="312"/>
      <c r="NOM270" s="341"/>
      <c r="NON270" s="314"/>
      <c r="NOO270" s="342"/>
      <c r="NOP270" s="312"/>
      <c r="NOQ270" s="341"/>
      <c r="NOR270" s="314"/>
      <c r="NOS270" s="342"/>
      <c r="NOT270" s="312"/>
      <c r="NOU270" s="341"/>
      <c r="NOV270" s="314"/>
      <c r="NOW270" s="342"/>
      <c r="NOX270" s="312"/>
      <c r="NOY270" s="341"/>
      <c r="NOZ270" s="314"/>
      <c r="NPA270" s="342"/>
      <c r="NPB270" s="312"/>
      <c r="NPC270" s="341"/>
      <c r="NPD270" s="314"/>
      <c r="NPE270" s="342"/>
      <c r="NPF270" s="312"/>
      <c r="NPG270" s="341"/>
      <c r="NPH270" s="314"/>
      <c r="NPI270" s="342"/>
      <c r="NPJ270" s="312"/>
      <c r="NPK270" s="341"/>
      <c r="NPL270" s="314"/>
      <c r="NPM270" s="342"/>
      <c r="NPN270" s="312"/>
      <c r="NPO270" s="341"/>
      <c r="NPP270" s="314"/>
      <c r="NPQ270" s="342"/>
      <c r="NPR270" s="312"/>
      <c r="NPS270" s="341"/>
      <c r="NPT270" s="314"/>
      <c r="NPU270" s="342"/>
      <c r="NPV270" s="312"/>
      <c r="NPW270" s="341"/>
      <c r="NPX270" s="314"/>
      <c r="NPY270" s="342"/>
      <c r="NPZ270" s="312"/>
      <c r="NQA270" s="341"/>
      <c r="NQB270" s="314"/>
      <c r="NQC270" s="342"/>
      <c r="NQD270" s="312"/>
      <c r="NQE270" s="341"/>
      <c r="NQF270" s="314"/>
      <c r="NQG270" s="342"/>
      <c r="NQH270" s="312"/>
      <c r="NQI270" s="341"/>
      <c r="NQJ270" s="314"/>
      <c r="NQK270" s="342"/>
      <c r="NQL270" s="312"/>
      <c r="NQM270" s="341"/>
      <c r="NQN270" s="314"/>
      <c r="NQO270" s="342"/>
      <c r="NQP270" s="312"/>
      <c r="NQQ270" s="341"/>
      <c r="NQR270" s="314"/>
      <c r="NQS270" s="342"/>
      <c r="NQT270" s="312"/>
      <c r="NQU270" s="341"/>
      <c r="NQV270" s="314"/>
      <c r="NQW270" s="342"/>
      <c r="NQX270" s="312"/>
      <c r="NQY270" s="341"/>
      <c r="NQZ270" s="314"/>
      <c r="NRA270" s="342"/>
      <c r="NRB270" s="312"/>
      <c r="NRC270" s="341"/>
      <c r="NRD270" s="314"/>
      <c r="NRE270" s="342"/>
      <c r="NRF270" s="312"/>
      <c r="NRG270" s="341"/>
      <c r="NRH270" s="314"/>
      <c r="NRI270" s="342"/>
      <c r="NRJ270" s="312"/>
      <c r="NRK270" s="341"/>
      <c r="NRL270" s="314"/>
      <c r="NRM270" s="342"/>
      <c r="NRN270" s="312"/>
      <c r="NRO270" s="341"/>
      <c r="NRP270" s="314"/>
      <c r="NRQ270" s="342"/>
      <c r="NRR270" s="312"/>
      <c r="NRS270" s="341"/>
      <c r="NRT270" s="314"/>
      <c r="NRU270" s="342"/>
      <c r="NRV270" s="312"/>
      <c r="NRW270" s="341"/>
      <c r="NRX270" s="314"/>
      <c r="NRY270" s="342"/>
      <c r="NRZ270" s="312"/>
      <c r="NSA270" s="341"/>
      <c r="NSB270" s="314"/>
      <c r="NSC270" s="342"/>
      <c r="NSD270" s="312"/>
      <c r="NSE270" s="341"/>
      <c r="NSF270" s="314"/>
      <c r="NSG270" s="342"/>
      <c r="NSH270" s="312"/>
      <c r="NSI270" s="341"/>
      <c r="NSJ270" s="314"/>
      <c r="NSK270" s="342"/>
      <c r="NSL270" s="312"/>
      <c r="NSM270" s="341"/>
      <c r="NSN270" s="314"/>
      <c r="NSO270" s="342"/>
      <c r="NSP270" s="312"/>
      <c r="NSQ270" s="341"/>
      <c r="NSR270" s="314"/>
      <c r="NSS270" s="342"/>
      <c r="NST270" s="312"/>
      <c r="NSU270" s="341"/>
      <c r="NSV270" s="314"/>
      <c r="NSW270" s="342"/>
      <c r="NSX270" s="312"/>
      <c r="NSY270" s="341"/>
      <c r="NSZ270" s="314"/>
      <c r="NTA270" s="342"/>
      <c r="NTB270" s="312"/>
      <c r="NTC270" s="341"/>
      <c r="NTD270" s="314"/>
      <c r="NTE270" s="342"/>
      <c r="NTF270" s="312"/>
      <c r="NTG270" s="341"/>
      <c r="NTH270" s="314"/>
      <c r="NTI270" s="342"/>
      <c r="NTJ270" s="312"/>
      <c r="NTK270" s="341"/>
      <c r="NTL270" s="314"/>
      <c r="NTM270" s="342"/>
      <c r="NTN270" s="312"/>
      <c r="NTO270" s="341"/>
      <c r="NTP270" s="314"/>
      <c r="NTQ270" s="342"/>
      <c r="NTR270" s="312"/>
      <c r="NTS270" s="341"/>
      <c r="NTT270" s="314"/>
      <c r="NTU270" s="342"/>
      <c r="NTV270" s="312"/>
      <c r="NTW270" s="341"/>
      <c r="NTX270" s="314"/>
      <c r="NTY270" s="342"/>
      <c r="NTZ270" s="312"/>
      <c r="NUA270" s="341"/>
      <c r="NUB270" s="314"/>
      <c r="NUC270" s="342"/>
      <c r="NUD270" s="312"/>
      <c r="NUE270" s="341"/>
      <c r="NUF270" s="314"/>
      <c r="NUG270" s="342"/>
      <c r="NUH270" s="312"/>
      <c r="NUI270" s="341"/>
      <c r="NUJ270" s="314"/>
      <c r="NUK270" s="342"/>
      <c r="NUL270" s="312"/>
      <c r="NUM270" s="341"/>
      <c r="NUN270" s="314"/>
      <c r="NUO270" s="342"/>
      <c r="NUP270" s="312"/>
      <c r="NUQ270" s="341"/>
      <c r="NUR270" s="314"/>
      <c r="NUS270" s="342"/>
      <c r="NUT270" s="312"/>
      <c r="NUU270" s="341"/>
      <c r="NUV270" s="314"/>
      <c r="NUW270" s="342"/>
      <c r="NUX270" s="312"/>
      <c r="NUY270" s="341"/>
      <c r="NUZ270" s="314"/>
      <c r="NVA270" s="342"/>
      <c r="NVB270" s="312"/>
      <c r="NVC270" s="341"/>
      <c r="NVD270" s="314"/>
      <c r="NVE270" s="342"/>
      <c r="NVF270" s="312"/>
      <c r="NVG270" s="341"/>
      <c r="NVH270" s="314"/>
      <c r="NVI270" s="342"/>
      <c r="NVJ270" s="312"/>
      <c r="NVK270" s="341"/>
      <c r="NVL270" s="314"/>
      <c r="NVM270" s="342"/>
      <c r="NVN270" s="312"/>
      <c r="NVO270" s="341"/>
      <c r="NVP270" s="314"/>
      <c r="NVQ270" s="342"/>
      <c r="NVR270" s="312"/>
      <c r="NVS270" s="341"/>
      <c r="NVT270" s="314"/>
      <c r="NVU270" s="342"/>
      <c r="NVV270" s="312"/>
      <c r="NVW270" s="341"/>
      <c r="NVX270" s="314"/>
      <c r="NVY270" s="342"/>
      <c r="NVZ270" s="312"/>
      <c r="NWA270" s="341"/>
      <c r="NWB270" s="314"/>
      <c r="NWC270" s="342"/>
      <c r="NWD270" s="312"/>
      <c r="NWE270" s="341"/>
      <c r="NWF270" s="314"/>
      <c r="NWG270" s="342"/>
      <c r="NWH270" s="312"/>
      <c r="NWI270" s="341"/>
      <c r="NWJ270" s="314"/>
      <c r="NWK270" s="342"/>
      <c r="NWL270" s="312"/>
      <c r="NWM270" s="341"/>
      <c r="NWN270" s="314"/>
      <c r="NWO270" s="342"/>
      <c r="NWP270" s="312"/>
      <c r="NWQ270" s="341"/>
      <c r="NWR270" s="314"/>
      <c r="NWS270" s="342"/>
      <c r="NWT270" s="312"/>
      <c r="NWU270" s="341"/>
      <c r="NWV270" s="314"/>
      <c r="NWW270" s="342"/>
      <c r="NWX270" s="312"/>
      <c r="NWY270" s="341"/>
      <c r="NWZ270" s="314"/>
      <c r="NXA270" s="342"/>
      <c r="NXB270" s="312"/>
      <c r="NXC270" s="341"/>
      <c r="NXD270" s="314"/>
      <c r="NXE270" s="342"/>
      <c r="NXF270" s="312"/>
      <c r="NXG270" s="341"/>
      <c r="NXH270" s="314"/>
      <c r="NXI270" s="342"/>
      <c r="NXJ270" s="312"/>
      <c r="NXK270" s="341"/>
      <c r="NXL270" s="314"/>
      <c r="NXM270" s="342"/>
      <c r="NXN270" s="312"/>
      <c r="NXO270" s="341"/>
      <c r="NXP270" s="314"/>
      <c r="NXQ270" s="342"/>
      <c r="NXR270" s="312"/>
      <c r="NXS270" s="341"/>
      <c r="NXT270" s="314"/>
      <c r="NXU270" s="342"/>
      <c r="NXV270" s="312"/>
      <c r="NXW270" s="341"/>
      <c r="NXX270" s="314"/>
      <c r="NXY270" s="342"/>
      <c r="NXZ270" s="312"/>
      <c r="NYA270" s="341"/>
      <c r="NYB270" s="314"/>
      <c r="NYC270" s="342"/>
      <c r="NYD270" s="312"/>
      <c r="NYE270" s="341"/>
      <c r="NYF270" s="314"/>
      <c r="NYG270" s="342"/>
      <c r="NYH270" s="312"/>
      <c r="NYI270" s="341"/>
      <c r="NYJ270" s="314"/>
      <c r="NYK270" s="342"/>
      <c r="NYL270" s="312"/>
      <c r="NYM270" s="341"/>
      <c r="NYN270" s="314"/>
      <c r="NYO270" s="342"/>
      <c r="NYP270" s="312"/>
      <c r="NYQ270" s="341"/>
      <c r="NYR270" s="314"/>
      <c r="NYS270" s="342"/>
      <c r="NYT270" s="312"/>
      <c r="NYU270" s="341"/>
      <c r="NYV270" s="314"/>
      <c r="NYW270" s="342"/>
      <c r="NYX270" s="312"/>
      <c r="NYY270" s="341"/>
      <c r="NYZ270" s="314"/>
      <c r="NZA270" s="342"/>
      <c r="NZB270" s="312"/>
      <c r="NZC270" s="341"/>
      <c r="NZD270" s="314"/>
      <c r="NZE270" s="342"/>
      <c r="NZF270" s="312"/>
      <c r="NZG270" s="341"/>
      <c r="NZH270" s="314"/>
      <c r="NZI270" s="342"/>
      <c r="NZJ270" s="312"/>
      <c r="NZK270" s="341"/>
      <c r="NZL270" s="314"/>
      <c r="NZM270" s="342"/>
      <c r="NZN270" s="312"/>
      <c r="NZO270" s="341"/>
      <c r="NZP270" s="314"/>
      <c r="NZQ270" s="342"/>
      <c r="NZR270" s="312"/>
      <c r="NZS270" s="341"/>
      <c r="NZT270" s="314"/>
      <c r="NZU270" s="342"/>
      <c r="NZV270" s="312"/>
      <c r="NZW270" s="341"/>
      <c r="NZX270" s="314"/>
      <c r="NZY270" s="342"/>
      <c r="NZZ270" s="312"/>
      <c r="OAA270" s="341"/>
      <c r="OAB270" s="314"/>
      <c r="OAC270" s="342"/>
      <c r="OAD270" s="312"/>
      <c r="OAE270" s="341"/>
      <c r="OAF270" s="314"/>
      <c r="OAG270" s="342"/>
      <c r="OAH270" s="312"/>
      <c r="OAI270" s="341"/>
      <c r="OAJ270" s="314"/>
      <c r="OAK270" s="342"/>
      <c r="OAL270" s="312"/>
      <c r="OAM270" s="341"/>
      <c r="OAN270" s="314"/>
      <c r="OAO270" s="342"/>
      <c r="OAP270" s="312"/>
      <c r="OAQ270" s="341"/>
      <c r="OAR270" s="314"/>
      <c r="OAS270" s="342"/>
      <c r="OAT270" s="312"/>
      <c r="OAU270" s="341"/>
      <c r="OAV270" s="314"/>
      <c r="OAW270" s="342"/>
      <c r="OAX270" s="312"/>
      <c r="OAY270" s="341"/>
      <c r="OAZ270" s="314"/>
      <c r="OBA270" s="342"/>
      <c r="OBB270" s="312"/>
      <c r="OBC270" s="341"/>
      <c r="OBD270" s="314"/>
      <c r="OBE270" s="342"/>
      <c r="OBF270" s="312"/>
      <c r="OBG270" s="341"/>
      <c r="OBH270" s="314"/>
      <c r="OBI270" s="342"/>
      <c r="OBJ270" s="312"/>
      <c r="OBK270" s="341"/>
      <c r="OBL270" s="314"/>
      <c r="OBM270" s="342"/>
      <c r="OBN270" s="312"/>
      <c r="OBO270" s="341"/>
      <c r="OBP270" s="314"/>
      <c r="OBQ270" s="342"/>
      <c r="OBR270" s="312"/>
      <c r="OBS270" s="341"/>
      <c r="OBT270" s="314"/>
      <c r="OBU270" s="342"/>
      <c r="OBV270" s="312"/>
      <c r="OBW270" s="341"/>
      <c r="OBX270" s="314"/>
      <c r="OBY270" s="342"/>
      <c r="OBZ270" s="312"/>
      <c r="OCA270" s="341"/>
      <c r="OCB270" s="314"/>
      <c r="OCC270" s="342"/>
      <c r="OCD270" s="312"/>
      <c r="OCE270" s="341"/>
      <c r="OCF270" s="314"/>
      <c r="OCG270" s="342"/>
      <c r="OCH270" s="312"/>
      <c r="OCI270" s="341"/>
      <c r="OCJ270" s="314"/>
      <c r="OCK270" s="342"/>
      <c r="OCL270" s="312"/>
      <c r="OCM270" s="341"/>
      <c r="OCN270" s="314"/>
      <c r="OCO270" s="342"/>
      <c r="OCP270" s="312"/>
      <c r="OCQ270" s="341"/>
      <c r="OCR270" s="314"/>
      <c r="OCS270" s="342"/>
      <c r="OCT270" s="312"/>
      <c r="OCU270" s="341"/>
      <c r="OCV270" s="314"/>
      <c r="OCW270" s="342"/>
      <c r="OCX270" s="312"/>
      <c r="OCY270" s="341"/>
      <c r="OCZ270" s="314"/>
      <c r="ODA270" s="342"/>
      <c r="ODB270" s="312"/>
      <c r="ODC270" s="341"/>
      <c r="ODD270" s="314"/>
      <c r="ODE270" s="342"/>
      <c r="ODF270" s="312"/>
      <c r="ODG270" s="341"/>
      <c r="ODH270" s="314"/>
      <c r="ODI270" s="342"/>
      <c r="ODJ270" s="312"/>
      <c r="ODK270" s="341"/>
      <c r="ODL270" s="314"/>
      <c r="ODM270" s="342"/>
      <c r="ODN270" s="312"/>
      <c r="ODO270" s="341"/>
      <c r="ODP270" s="314"/>
      <c r="ODQ270" s="342"/>
      <c r="ODR270" s="312"/>
      <c r="ODS270" s="341"/>
      <c r="ODT270" s="314"/>
      <c r="ODU270" s="342"/>
      <c r="ODV270" s="312"/>
      <c r="ODW270" s="341"/>
      <c r="ODX270" s="314"/>
      <c r="ODY270" s="342"/>
      <c r="ODZ270" s="312"/>
      <c r="OEA270" s="341"/>
      <c r="OEB270" s="314"/>
      <c r="OEC270" s="342"/>
      <c r="OED270" s="312"/>
      <c r="OEE270" s="341"/>
      <c r="OEF270" s="314"/>
      <c r="OEG270" s="342"/>
      <c r="OEH270" s="312"/>
      <c r="OEI270" s="341"/>
      <c r="OEJ270" s="314"/>
      <c r="OEK270" s="342"/>
      <c r="OEL270" s="312"/>
      <c r="OEM270" s="341"/>
      <c r="OEN270" s="314"/>
      <c r="OEO270" s="342"/>
      <c r="OEP270" s="312"/>
      <c r="OEQ270" s="341"/>
      <c r="OER270" s="314"/>
      <c r="OES270" s="342"/>
      <c r="OET270" s="312"/>
      <c r="OEU270" s="341"/>
      <c r="OEV270" s="314"/>
      <c r="OEW270" s="342"/>
      <c r="OEX270" s="312"/>
      <c r="OEY270" s="341"/>
      <c r="OEZ270" s="314"/>
      <c r="OFA270" s="342"/>
      <c r="OFB270" s="312"/>
      <c r="OFC270" s="341"/>
      <c r="OFD270" s="314"/>
      <c r="OFE270" s="342"/>
      <c r="OFF270" s="312"/>
      <c r="OFG270" s="341"/>
      <c r="OFH270" s="314"/>
      <c r="OFI270" s="342"/>
      <c r="OFJ270" s="312"/>
      <c r="OFK270" s="341"/>
      <c r="OFL270" s="314"/>
      <c r="OFM270" s="342"/>
      <c r="OFN270" s="312"/>
      <c r="OFO270" s="341"/>
      <c r="OFP270" s="314"/>
      <c r="OFQ270" s="342"/>
      <c r="OFR270" s="312"/>
      <c r="OFS270" s="341"/>
      <c r="OFT270" s="314"/>
      <c r="OFU270" s="342"/>
      <c r="OFV270" s="312"/>
      <c r="OFW270" s="341"/>
      <c r="OFX270" s="314"/>
      <c r="OFY270" s="342"/>
      <c r="OFZ270" s="312"/>
      <c r="OGA270" s="341"/>
      <c r="OGB270" s="314"/>
      <c r="OGC270" s="342"/>
      <c r="OGD270" s="312"/>
      <c r="OGE270" s="341"/>
      <c r="OGF270" s="314"/>
      <c r="OGG270" s="342"/>
      <c r="OGH270" s="312"/>
      <c r="OGI270" s="341"/>
      <c r="OGJ270" s="314"/>
      <c r="OGK270" s="342"/>
      <c r="OGL270" s="312"/>
      <c r="OGM270" s="341"/>
      <c r="OGN270" s="314"/>
      <c r="OGO270" s="342"/>
      <c r="OGP270" s="312"/>
      <c r="OGQ270" s="341"/>
      <c r="OGR270" s="314"/>
      <c r="OGS270" s="342"/>
      <c r="OGT270" s="312"/>
      <c r="OGU270" s="341"/>
      <c r="OGV270" s="314"/>
      <c r="OGW270" s="342"/>
      <c r="OGX270" s="312"/>
      <c r="OGY270" s="341"/>
      <c r="OGZ270" s="314"/>
      <c r="OHA270" s="342"/>
      <c r="OHB270" s="312"/>
      <c r="OHC270" s="341"/>
      <c r="OHD270" s="314"/>
      <c r="OHE270" s="342"/>
      <c r="OHF270" s="312"/>
      <c r="OHG270" s="341"/>
      <c r="OHH270" s="314"/>
      <c r="OHI270" s="342"/>
      <c r="OHJ270" s="312"/>
      <c r="OHK270" s="341"/>
      <c r="OHL270" s="314"/>
      <c r="OHM270" s="342"/>
      <c r="OHN270" s="312"/>
      <c r="OHO270" s="341"/>
      <c r="OHP270" s="314"/>
      <c r="OHQ270" s="342"/>
      <c r="OHR270" s="312"/>
      <c r="OHS270" s="341"/>
      <c r="OHT270" s="314"/>
      <c r="OHU270" s="342"/>
      <c r="OHV270" s="312"/>
      <c r="OHW270" s="341"/>
      <c r="OHX270" s="314"/>
      <c r="OHY270" s="342"/>
      <c r="OHZ270" s="312"/>
      <c r="OIA270" s="341"/>
      <c r="OIB270" s="314"/>
      <c r="OIC270" s="342"/>
      <c r="OID270" s="312"/>
      <c r="OIE270" s="341"/>
      <c r="OIF270" s="314"/>
      <c r="OIG270" s="342"/>
      <c r="OIH270" s="312"/>
      <c r="OII270" s="341"/>
      <c r="OIJ270" s="314"/>
      <c r="OIK270" s="342"/>
      <c r="OIL270" s="312"/>
      <c r="OIM270" s="341"/>
      <c r="OIN270" s="314"/>
      <c r="OIO270" s="342"/>
      <c r="OIP270" s="312"/>
      <c r="OIQ270" s="341"/>
      <c r="OIR270" s="314"/>
      <c r="OIS270" s="342"/>
      <c r="OIT270" s="312"/>
      <c r="OIU270" s="341"/>
      <c r="OIV270" s="314"/>
      <c r="OIW270" s="342"/>
      <c r="OIX270" s="312"/>
      <c r="OIY270" s="341"/>
      <c r="OIZ270" s="314"/>
      <c r="OJA270" s="342"/>
      <c r="OJB270" s="312"/>
      <c r="OJC270" s="341"/>
      <c r="OJD270" s="314"/>
      <c r="OJE270" s="342"/>
      <c r="OJF270" s="312"/>
      <c r="OJG270" s="341"/>
      <c r="OJH270" s="314"/>
      <c r="OJI270" s="342"/>
      <c r="OJJ270" s="312"/>
      <c r="OJK270" s="341"/>
      <c r="OJL270" s="314"/>
      <c r="OJM270" s="342"/>
      <c r="OJN270" s="312"/>
      <c r="OJO270" s="341"/>
      <c r="OJP270" s="314"/>
      <c r="OJQ270" s="342"/>
      <c r="OJR270" s="312"/>
      <c r="OJS270" s="341"/>
      <c r="OJT270" s="314"/>
      <c r="OJU270" s="342"/>
      <c r="OJV270" s="312"/>
      <c r="OJW270" s="341"/>
      <c r="OJX270" s="314"/>
      <c r="OJY270" s="342"/>
      <c r="OJZ270" s="312"/>
      <c r="OKA270" s="341"/>
      <c r="OKB270" s="314"/>
      <c r="OKC270" s="342"/>
      <c r="OKD270" s="312"/>
      <c r="OKE270" s="341"/>
      <c r="OKF270" s="314"/>
      <c r="OKG270" s="342"/>
      <c r="OKH270" s="312"/>
      <c r="OKI270" s="341"/>
      <c r="OKJ270" s="314"/>
      <c r="OKK270" s="342"/>
      <c r="OKL270" s="312"/>
      <c r="OKM270" s="341"/>
      <c r="OKN270" s="314"/>
      <c r="OKO270" s="342"/>
      <c r="OKP270" s="312"/>
      <c r="OKQ270" s="341"/>
      <c r="OKR270" s="314"/>
      <c r="OKS270" s="342"/>
      <c r="OKT270" s="312"/>
      <c r="OKU270" s="341"/>
      <c r="OKV270" s="314"/>
      <c r="OKW270" s="342"/>
      <c r="OKX270" s="312"/>
      <c r="OKY270" s="341"/>
      <c r="OKZ270" s="314"/>
      <c r="OLA270" s="342"/>
      <c r="OLB270" s="312"/>
      <c r="OLC270" s="341"/>
      <c r="OLD270" s="314"/>
      <c r="OLE270" s="342"/>
      <c r="OLF270" s="312"/>
      <c r="OLG270" s="341"/>
      <c r="OLH270" s="314"/>
      <c r="OLI270" s="342"/>
      <c r="OLJ270" s="312"/>
      <c r="OLK270" s="341"/>
      <c r="OLL270" s="314"/>
      <c r="OLM270" s="342"/>
      <c r="OLN270" s="312"/>
      <c r="OLO270" s="341"/>
      <c r="OLP270" s="314"/>
      <c r="OLQ270" s="342"/>
      <c r="OLR270" s="312"/>
      <c r="OLS270" s="341"/>
      <c r="OLT270" s="314"/>
      <c r="OLU270" s="342"/>
      <c r="OLV270" s="312"/>
      <c r="OLW270" s="341"/>
      <c r="OLX270" s="314"/>
      <c r="OLY270" s="342"/>
      <c r="OLZ270" s="312"/>
      <c r="OMA270" s="341"/>
      <c r="OMB270" s="314"/>
      <c r="OMC270" s="342"/>
      <c r="OMD270" s="312"/>
      <c r="OME270" s="341"/>
      <c r="OMF270" s="314"/>
      <c r="OMG270" s="342"/>
      <c r="OMH270" s="312"/>
      <c r="OMI270" s="341"/>
      <c r="OMJ270" s="314"/>
      <c r="OMK270" s="342"/>
      <c r="OML270" s="312"/>
      <c r="OMM270" s="341"/>
      <c r="OMN270" s="314"/>
      <c r="OMO270" s="342"/>
      <c r="OMP270" s="312"/>
      <c r="OMQ270" s="341"/>
      <c r="OMR270" s="314"/>
      <c r="OMS270" s="342"/>
      <c r="OMT270" s="312"/>
      <c r="OMU270" s="341"/>
      <c r="OMV270" s="314"/>
      <c r="OMW270" s="342"/>
      <c r="OMX270" s="312"/>
      <c r="OMY270" s="341"/>
      <c r="OMZ270" s="314"/>
      <c r="ONA270" s="342"/>
      <c r="ONB270" s="312"/>
      <c r="ONC270" s="341"/>
      <c r="OND270" s="314"/>
      <c r="ONE270" s="342"/>
      <c r="ONF270" s="312"/>
      <c r="ONG270" s="341"/>
      <c r="ONH270" s="314"/>
      <c r="ONI270" s="342"/>
      <c r="ONJ270" s="312"/>
      <c r="ONK270" s="341"/>
      <c r="ONL270" s="314"/>
      <c r="ONM270" s="342"/>
      <c r="ONN270" s="312"/>
      <c r="ONO270" s="341"/>
      <c r="ONP270" s="314"/>
      <c r="ONQ270" s="342"/>
      <c r="ONR270" s="312"/>
      <c r="ONS270" s="341"/>
      <c r="ONT270" s="314"/>
      <c r="ONU270" s="342"/>
      <c r="ONV270" s="312"/>
      <c r="ONW270" s="341"/>
      <c r="ONX270" s="314"/>
      <c r="ONY270" s="342"/>
      <c r="ONZ270" s="312"/>
      <c r="OOA270" s="341"/>
      <c r="OOB270" s="314"/>
      <c r="OOC270" s="342"/>
      <c r="OOD270" s="312"/>
      <c r="OOE270" s="341"/>
      <c r="OOF270" s="314"/>
      <c r="OOG270" s="342"/>
      <c r="OOH270" s="312"/>
      <c r="OOI270" s="341"/>
      <c r="OOJ270" s="314"/>
      <c r="OOK270" s="342"/>
      <c r="OOL270" s="312"/>
      <c r="OOM270" s="341"/>
      <c r="OON270" s="314"/>
      <c r="OOO270" s="342"/>
      <c r="OOP270" s="312"/>
      <c r="OOQ270" s="341"/>
      <c r="OOR270" s="314"/>
      <c r="OOS270" s="342"/>
      <c r="OOT270" s="312"/>
      <c r="OOU270" s="341"/>
      <c r="OOV270" s="314"/>
      <c r="OOW270" s="342"/>
      <c r="OOX270" s="312"/>
      <c r="OOY270" s="341"/>
      <c r="OOZ270" s="314"/>
      <c r="OPA270" s="342"/>
      <c r="OPB270" s="312"/>
      <c r="OPC270" s="341"/>
      <c r="OPD270" s="314"/>
      <c r="OPE270" s="342"/>
      <c r="OPF270" s="312"/>
      <c r="OPG270" s="341"/>
      <c r="OPH270" s="314"/>
      <c r="OPI270" s="342"/>
      <c r="OPJ270" s="312"/>
      <c r="OPK270" s="341"/>
      <c r="OPL270" s="314"/>
      <c r="OPM270" s="342"/>
      <c r="OPN270" s="312"/>
      <c r="OPO270" s="341"/>
      <c r="OPP270" s="314"/>
      <c r="OPQ270" s="342"/>
      <c r="OPR270" s="312"/>
      <c r="OPS270" s="341"/>
      <c r="OPT270" s="314"/>
      <c r="OPU270" s="342"/>
      <c r="OPV270" s="312"/>
      <c r="OPW270" s="341"/>
      <c r="OPX270" s="314"/>
      <c r="OPY270" s="342"/>
      <c r="OPZ270" s="312"/>
      <c r="OQA270" s="341"/>
      <c r="OQB270" s="314"/>
      <c r="OQC270" s="342"/>
      <c r="OQD270" s="312"/>
      <c r="OQE270" s="341"/>
      <c r="OQF270" s="314"/>
      <c r="OQG270" s="342"/>
      <c r="OQH270" s="312"/>
      <c r="OQI270" s="341"/>
      <c r="OQJ270" s="314"/>
      <c r="OQK270" s="342"/>
      <c r="OQL270" s="312"/>
      <c r="OQM270" s="341"/>
      <c r="OQN270" s="314"/>
      <c r="OQO270" s="342"/>
      <c r="OQP270" s="312"/>
      <c r="OQQ270" s="341"/>
      <c r="OQR270" s="314"/>
      <c r="OQS270" s="342"/>
      <c r="OQT270" s="312"/>
      <c r="OQU270" s="341"/>
      <c r="OQV270" s="314"/>
      <c r="OQW270" s="342"/>
      <c r="OQX270" s="312"/>
      <c r="OQY270" s="341"/>
      <c r="OQZ270" s="314"/>
      <c r="ORA270" s="342"/>
      <c r="ORB270" s="312"/>
      <c r="ORC270" s="341"/>
      <c r="ORD270" s="314"/>
      <c r="ORE270" s="342"/>
      <c r="ORF270" s="312"/>
      <c r="ORG270" s="341"/>
      <c r="ORH270" s="314"/>
      <c r="ORI270" s="342"/>
      <c r="ORJ270" s="312"/>
      <c r="ORK270" s="341"/>
      <c r="ORL270" s="314"/>
      <c r="ORM270" s="342"/>
      <c r="ORN270" s="312"/>
      <c r="ORO270" s="341"/>
      <c r="ORP270" s="314"/>
      <c r="ORQ270" s="342"/>
      <c r="ORR270" s="312"/>
      <c r="ORS270" s="341"/>
      <c r="ORT270" s="314"/>
      <c r="ORU270" s="342"/>
      <c r="ORV270" s="312"/>
      <c r="ORW270" s="341"/>
      <c r="ORX270" s="314"/>
      <c r="ORY270" s="342"/>
      <c r="ORZ270" s="312"/>
      <c r="OSA270" s="341"/>
      <c r="OSB270" s="314"/>
      <c r="OSC270" s="342"/>
      <c r="OSD270" s="312"/>
      <c r="OSE270" s="341"/>
      <c r="OSF270" s="314"/>
      <c r="OSG270" s="342"/>
      <c r="OSH270" s="312"/>
      <c r="OSI270" s="341"/>
      <c r="OSJ270" s="314"/>
      <c r="OSK270" s="342"/>
      <c r="OSL270" s="312"/>
      <c r="OSM270" s="341"/>
      <c r="OSN270" s="314"/>
      <c r="OSO270" s="342"/>
      <c r="OSP270" s="312"/>
      <c r="OSQ270" s="341"/>
      <c r="OSR270" s="314"/>
      <c r="OSS270" s="342"/>
      <c r="OST270" s="312"/>
      <c r="OSU270" s="341"/>
      <c r="OSV270" s="314"/>
      <c r="OSW270" s="342"/>
      <c r="OSX270" s="312"/>
      <c r="OSY270" s="341"/>
      <c r="OSZ270" s="314"/>
      <c r="OTA270" s="342"/>
      <c r="OTB270" s="312"/>
      <c r="OTC270" s="341"/>
      <c r="OTD270" s="314"/>
      <c r="OTE270" s="342"/>
      <c r="OTF270" s="312"/>
      <c r="OTG270" s="341"/>
      <c r="OTH270" s="314"/>
      <c r="OTI270" s="342"/>
      <c r="OTJ270" s="312"/>
      <c r="OTK270" s="341"/>
      <c r="OTL270" s="314"/>
      <c r="OTM270" s="342"/>
      <c r="OTN270" s="312"/>
      <c r="OTO270" s="341"/>
      <c r="OTP270" s="314"/>
      <c r="OTQ270" s="342"/>
      <c r="OTR270" s="312"/>
      <c r="OTS270" s="341"/>
      <c r="OTT270" s="314"/>
      <c r="OTU270" s="342"/>
      <c r="OTV270" s="312"/>
      <c r="OTW270" s="341"/>
      <c r="OTX270" s="314"/>
      <c r="OTY270" s="342"/>
      <c r="OTZ270" s="312"/>
      <c r="OUA270" s="341"/>
      <c r="OUB270" s="314"/>
      <c r="OUC270" s="342"/>
      <c r="OUD270" s="312"/>
      <c r="OUE270" s="341"/>
      <c r="OUF270" s="314"/>
      <c r="OUG270" s="342"/>
      <c r="OUH270" s="312"/>
      <c r="OUI270" s="341"/>
      <c r="OUJ270" s="314"/>
      <c r="OUK270" s="342"/>
      <c r="OUL270" s="312"/>
      <c r="OUM270" s="341"/>
      <c r="OUN270" s="314"/>
      <c r="OUO270" s="342"/>
      <c r="OUP270" s="312"/>
      <c r="OUQ270" s="341"/>
      <c r="OUR270" s="314"/>
      <c r="OUS270" s="342"/>
      <c r="OUT270" s="312"/>
      <c r="OUU270" s="341"/>
      <c r="OUV270" s="314"/>
      <c r="OUW270" s="342"/>
      <c r="OUX270" s="312"/>
      <c r="OUY270" s="341"/>
      <c r="OUZ270" s="314"/>
      <c r="OVA270" s="342"/>
      <c r="OVB270" s="312"/>
      <c r="OVC270" s="341"/>
      <c r="OVD270" s="314"/>
      <c r="OVE270" s="342"/>
      <c r="OVF270" s="312"/>
      <c r="OVG270" s="341"/>
      <c r="OVH270" s="314"/>
      <c r="OVI270" s="342"/>
      <c r="OVJ270" s="312"/>
      <c r="OVK270" s="341"/>
      <c r="OVL270" s="314"/>
      <c r="OVM270" s="342"/>
      <c r="OVN270" s="312"/>
      <c r="OVO270" s="341"/>
      <c r="OVP270" s="314"/>
      <c r="OVQ270" s="342"/>
      <c r="OVR270" s="312"/>
      <c r="OVS270" s="341"/>
      <c r="OVT270" s="314"/>
      <c r="OVU270" s="342"/>
      <c r="OVV270" s="312"/>
      <c r="OVW270" s="341"/>
      <c r="OVX270" s="314"/>
      <c r="OVY270" s="342"/>
      <c r="OVZ270" s="312"/>
      <c r="OWA270" s="341"/>
      <c r="OWB270" s="314"/>
      <c r="OWC270" s="342"/>
      <c r="OWD270" s="312"/>
      <c r="OWE270" s="341"/>
      <c r="OWF270" s="314"/>
      <c r="OWG270" s="342"/>
      <c r="OWH270" s="312"/>
      <c r="OWI270" s="341"/>
      <c r="OWJ270" s="314"/>
      <c r="OWK270" s="342"/>
      <c r="OWL270" s="312"/>
      <c r="OWM270" s="341"/>
      <c r="OWN270" s="314"/>
      <c r="OWO270" s="342"/>
      <c r="OWP270" s="312"/>
      <c r="OWQ270" s="341"/>
      <c r="OWR270" s="314"/>
      <c r="OWS270" s="342"/>
      <c r="OWT270" s="312"/>
      <c r="OWU270" s="341"/>
      <c r="OWV270" s="314"/>
      <c r="OWW270" s="342"/>
      <c r="OWX270" s="312"/>
      <c r="OWY270" s="341"/>
      <c r="OWZ270" s="314"/>
      <c r="OXA270" s="342"/>
      <c r="OXB270" s="312"/>
      <c r="OXC270" s="341"/>
      <c r="OXD270" s="314"/>
      <c r="OXE270" s="342"/>
      <c r="OXF270" s="312"/>
      <c r="OXG270" s="341"/>
      <c r="OXH270" s="314"/>
      <c r="OXI270" s="342"/>
      <c r="OXJ270" s="312"/>
      <c r="OXK270" s="341"/>
      <c r="OXL270" s="314"/>
      <c r="OXM270" s="342"/>
      <c r="OXN270" s="312"/>
      <c r="OXO270" s="341"/>
      <c r="OXP270" s="314"/>
      <c r="OXQ270" s="342"/>
      <c r="OXR270" s="312"/>
      <c r="OXS270" s="341"/>
      <c r="OXT270" s="314"/>
      <c r="OXU270" s="342"/>
      <c r="OXV270" s="312"/>
      <c r="OXW270" s="341"/>
      <c r="OXX270" s="314"/>
      <c r="OXY270" s="342"/>
      <c r="OXZ270" s="312"/>
      <c r="OYA270" s="341"/>
      <c r="OYB270" s="314"/>
      <c r="OYC270" s="342"/>
      <c r="OYD270" s="312"/>
      <c r="OYE270" s="341"/>
      <c r="OYF270" s="314"/>
      <c r="OYG270" s="342"/>
      <c r="OYH270" s="312"/>
      <c r="OYI270" s="341"/>
      <c r="OYJ270" s="314"/>
      <c r="OYK270" s="342"/>
      <c r="OYL270" s="312"/>
      <c r="OYM270" s="341"/>
      <c r="OYN270" s="314"/>
      <c r="OYO270" s="342"/>
      <c r="OYP270" s="312"/>
      <c r="OYQ270" s="341"/>
      <c r="OYR270" s="314"/>
      <c r="OYS270" s="342"/>
      <c r="OYT270" s="312"/>
      <c r="OYU270" s="341"/>
      <c r="OYV270" s="314"/>
      <c r="OYW270" s="342"/>
      <c r="OYX270" s="312"/>
      <c r="OYY270" s="341"/>
      <c r="OYZ270" s="314"/>
      <c r="OZA270" s="342"/>
      <c r="OZB270" s="312"/>
      <c r="OZC270" s="341"/>
      <c r="OZD270" s="314"/>
      <c r="OZE270" s="342"/>
      <c r="OZF270" s="312"/>
      <c r="OZG270" s="341"/>
      <c r="OZH270" s="314"/>
      <c r="OZI270" s="342"/>
      <c r="OZJ270" s="312"/>
      <c r="OZK270" s="341"/>
      <c r="OZL270" s="314"/>
      <c r="OZM270" s="342"/>
      <c r="OZN270" s="312"/>
      <c r="OZO270" s="341"/>
      <c r="OZP270" s="314"/>
      <c r="OZQ270" s="342"/>
      <c r="OZR270" s="312"/>
      <c r="OZS270" s="341"/>
      <c r="OZT270" s="314"/>
      <c r="OZU270" s="342"/>
      <c r="OZV270" s="312"/>
      <c r="OZW270" s="341"/>
      <c r="OZX270" s="314"/>
      <c r="OZY270" s="342"/>
      <c r="OZZ270" s="312"/>
      <c r="PAA270" s="341"/>
      <c r="PAB270" s="314"/>
      <c r="PAC270" s="342"/>
      <c r="PAD270" s="312"/>
      <c r="PAE270" s="341"/>
      <c r="PAF270" s="314"/>
      <c r="PAG270" s="342"/>
      <c r="PAH270" s="312"/>
      <c r="PAI270" s="341"/>
      <c r="PAJ270" s="314"/>
      <c r="PAK270" s="342"/>
      <c r="PAL270" s="312"/>
      <c r="PAM270" s="341"/>
      <c r="PAN270" s="314"/>
      <c r="PAO270" s="342"/>
      <c r="PAP270" s="312"/>
      <c r="PAQ270" s="341"/>
      <c r="PAR270" s="314"/>
      <c r="PAS270" s="342"/>
      <c r="PAT270" s="312"/>
      <c r="PAU270" s="341"/>
      <c r="PAV270" s="314"/>
      <c r="PAW270" s="342"/>
      <c r="PAX270" s="312"/>
      <c r="PAY270" s="341"/>
      <c r="PAZ270" s="314"/>
      <c r="PBA270" s="342"/>
      <c r="PBB270" s="312"/>
      <c r="PBC270" s="341"/>
      <c r="PBD270" s="314"/>
      <c r="PBE270" s="342"/>
      <c r="PBF270" s="312"/>
      <c r="PBG270" s="341"/>
      <c r="PBH270" s="314"/>
      <c r="PBI270" s="342"/>
      <c r="PBJ270" s="312"/>
      <c r="PBK270" s="341"/>
      <c r="PBL270" s="314"/>
      <c r="PBM270" s="342"/>
      <c r="PBN270" s="312"/>
      <c r="PBO270" s="341"/>
      <c r="PBP270" s="314"/>
      <c r="PBQ270" s="342"/>
      <c r="PBR270" s="312"/>
      <c r="PBS270" s="341"/>
      <c r="PBT270" s="314"/>
      <c r="PBU270" s="342"/>
      <c r="PBV270" s="312"/>
      <c r="PBW270" s="341"/>
      <c r="PBX270" s="314"/>
      <c r="PBY270" s="342"/>
      <c r="PBZ270" s="312"/>
      <c r="PCA270" s="341"/>
      <c r="PCB270" s="314"/>
      <c r="PCC270" s="342"/>
      <c r="PCD270" s="312"/>
      <c r="PCE270" s="341"/>
      <c r="PCF270" s="314"/>
      <c r="PCG270" s="342"/>
      <c r="PCH270" s="312"/>
      <c r="PCI270" s="341"/>
      <c r="PCJ270" s="314"/>
      <c r="PCK270" s="342"/>
      <c r="PCL270" s="312"/>
      <c r="PCM270" s="341"/>
      <c r="PCN270" s="314"/>
      <c r="PCO270" s="342"/>
      <c r="PCP270" s="312"/>
      <c r="PCQ270" s="341"/>
      <c r="PCR270" s="314"/>
      <c r="PCS270" s="342"/>
      <c r="PCT270" s="312"/>
      <c r="PCU270" s="341"/>
      <c r="PCV270" s="314"/>
      <c r="PCW270" s="342"/>
      <c r="PCX270" s="312"/>
      <c r="PCY270" s="341"/>
      <c r="PCZ270" s="314"/>
      <c r="PDA270" s="342"/>
      <c r="PDB270" s="312"/>
      <c r="PDC270" s="341"/>
      <c r="PDD270" s="314"/>
      <c r="PDE270" s="342"/>
      <c r="PDF270" s="312"/>
      <c r="PDG270" s="341"/>
      <c r="PDH270" s="314"/>
      <c r="PDI270" s="342"/>
      <c r="PDJ270" s="312"/>
      <c r="PDK270" s="341"/>
      <c r="PDL270" s="314"/>
      <c r="PDM270" s="342"/>
      <c r="PDN270" s="312"/>
      <c r="PDO270" s="341"/>
      <c r="PDP270" s="314"/>
      <c r="PDQ270" s="342"/>
      <c r="PDR270" s="312"/>
      <c r="PDS270" s="341"/>
      <c r="PDT270" s="314"/>
      <c r="PDU270" s="342"/>
      <c r="PDV270" s="312"/>
      <c r="PDW270" s="341"/>
      <c r="PDX270" s="314"/>
      <c r="PDY270" s="342"/>
      <c r="PDZ270" s="312"/>
      <c r="PEA270" s="341"/>
      <c r="PEB270" s="314"/>
      <c r="PEC270" s="342"/>
      <c r="PED270" s="312"/>
      <c r="PEE270" s="341"/>
      <c r="PEF270" s="314"/>
      <c r="PEG270" s="342"/>
      <c r="PEH270" s="312"/>
      <c r="PEI270" s="341"/>
      <c r="PEJ270" s="314"/>
      <c r="PEK270" s="342"/>
      <c r="PEL270" s="312"/>
      <c r="PEM270" s="341"/>
      <c r="PEN270" s="314"/>
      <c r="PEO270" s="342"/>
      <c r="PEP270" s="312"/>
      <c r="PEQ270" s="341"/>
      <c r="PER270" s="314"/>
      <c r="PES270" s="342"/>
      <c r="PET270" s="312"/>
      <c r="PEU270" s="341"/>
      <c r="PEV270" s="314"/>
      <c r="PEW270" s="342"/>
      <c r="PEX270" s="312"/>
      <c r="PEY270" s="341"/>
      <c r="PEZ270" s="314"/>
      <c r="PFA270" s="342"/>
      <c r="PFB270" s="312"/>
      <c r="PFC270" s="341"/>
      <c r="PFD270" s="314"/>
      <c r="PFE270" s="342"/>
      <c r="PFF270" s="312"/>
      <c r="PFG270" s="341"/>
      <c r="PFH270" s="314"/>
      <c r="PFI270" s="342"/>
      <c r="PFJ270" s="312"/>
      <c r="PFK270" s="341"/>
      <c r="PFL270" s="314"/>
      <c r="PFM270" s="342"/>
      <c r="PFN270" s="312"/>
      <c r="PFO270" s="341"/>
      <c r="PFP270" s="314"/>
      <c r="PFQ270" s="342"/>
      <c r="PFR270" s="312"/>
      <c r="PFS270" s="341"/>
      <c r="PFT270" s="314"/>
      <c r="PFU270" s="342"/>
      <c r="PFV270" s="312"/>
      <c r="PFW270" s="341"/>
      <c r="PFX270" s="314"/>
      <c r="PFY270" s="342"/>
      <c r="PFZ270" s="312"/>
      <c r="PGA270" s="341"/>
      <c r="PGB270" s="314"/>
      <c r="PGC270" s="342"/>
      <c r="PGD270" s="312"/>
      <c r="PGE270" s="341"/>
      <c r="PGF270" s="314"/>
      <c r="PGG270" s="342"/>
      <c r="PGH270" s="312"/>
      <c r="PGI270" s="341"/>
      <c r="PGJ270" s="314"/>
      <c r="PGK270" s="342"/>
      <c r="PGL270" s="312"/>
      <c r="PGM270" s="341"/>
      <c r="PGN270" s="314"/>
      <c r="PGO270" s="342"/>
      <c r="PGP270" s="312"/>
      <c r="PGQ270" s="341"/>
      <c r="PGR270" s="314"/>
      <c r="PGS270" s="342"/>
      <c r="PGT270" s="312"/>
      <c r="PGU270" s="341"/>
      <c r="PGV270" s="314"/>
      <c r="PGW270" s="342"/>
      <c r="PGX270" s="312"/>
      <c r="PGY270" s="341"/>
      <c r="PGZ270" s="314"/>
      <c r="PHA270" s="342"/>
      <c r="PHB270" s="312"/>
      <c r="PHC270" s="341"/>
      <c r="PHD270" s="314"/>
      <c r="PHE270" s="342"/>
      <c r="PHF270" s="312"/>
      <c r="PHG270" s="341"/>
      <c r="PHH270" s="314"/>
      <c r="PHI270" s="342"/>
      <c r="PHJ270" s="312"/>
      <c r="PHK270" s="341"/>
      <c r="PHL270" s="314"/>
      <c r="PHM270" s="342"/>
      <c r="PHN270" s="312"/>
      <c r="PHO270" s="341"/>
      <c r="PHP270" s="314"/>
      <c r="PHQ270" s="342"/>
      <c r="PHR270" s="312"/>
      <c r="PHS270" s="341"/>
      <c r="PHT270" s="314"/>
      <c r="PHU270" s="342"/>
      <c r="PHV270" s="312"/>
      <c r="PHW270" s="341"/>
      <c r="PHX270" s="314"/>
      <c r="PHY270" s="342"/>
      <c r="PHZ270" s="312"/>
      <c r="PIA270" s="341"/>
      <c r="PIB270" s="314"/>
      <c r="PIC270" s="342"/>
      <c r="PID270" s="312"/>
      <c r="PIE270" s="341"/>
      <c r="PIF270" s="314"/>
      <c r="PIG270" s="342"/>
      <c r="PIH270" s="312"/>
      <c r="PII270" s="341"/>
      <c r="PIJ270" s="314"/>
      <c r="PIK270" s="342"/>
      <c r="PIL270" s="312"/>
      <c r="PIM270" s="341"/>
      <c r="PIN270" s="314"/>
      <c r="PIO270" s="342"/>
      <c r="PIP270" s="312"/>
      <c r="PIQ270" s="341"/>
      <c r="PIR270" s="314"/>
      <c r="PIS270" s="342"/>
      <c r="PIT270" s="312"/>
      <c r="PIU270" s="341"/>
      <c r="PIV270" s="314"/>
      <c r="PIW270" s="342"/>
      <c r="PIX270" s="312"/>
      <c r="PIY270" s="341"/>
      <c r="PIZ270" s="314"/>
      <c r="PJA270" s="342"/>
      <c r="PJB270" s="312"/>
      <c r="PJC270" s="341"/>
      <c r="PJD270" s="314"/>
      <c r="PJE270" s="342"/>
      <c r="PJF270" s="312"/>
      <c r="PJG270" s="341"/>
      <c r="PJH270" s="314"/>
      <c r="PJI270" s="342"/>
      <c r="PJJ270" s="312"/>
      <c r="PJK270" s="341"/>
      <c r="PJL270" s="314"/>
      <c r="PJM270" s="342"/>
      <c r="PJN270" s="312"/>
      <c r="PJO270" s="341"/>
      <c r="PJP270" s="314"/>
      <c r="PJQ270" s="342"/>
      <c r="PJR270" s="312"/>
      <c r="PJS270" s="341"/>
      <c r="PJT270" s="314"/>
      <c r="PJU270" s="342"/>
      <c r="PJV270" s="312"/>
      <c r="PJW270" s="341"/>
      <c r="PJX270" s="314"/>
      <c r="PJY270" s="342"/>
      <c r="PJZ270" s="312"/>
      <c r="PKA270" s="341"/>
      <c r="PKB270" s="314"/>
      <c r="PKC270" s="342"/>
      <c r="PKD270" s="312"/>
      <c r="PKE270" s="341"/>
      <c r="PKF270" s="314"/>
      <c r="PKG270" s="342"/>
      <c r="PKH270" s="312"/>
      <c r="PKI270" s="341"/>
      <c r="PKJ270" s="314"/>
      <c r="PKK270" s="342"/>
      <c r="PKL270" s="312"/>
      <c r="PKM270" s="341"/>
      <c r="PKN270" s="314"/>
      <c r="PKO270" s="342"/>
      <c r="PKP270" s="312"/>
      <c r="PKQ270" s="341"/>
      <c r="PKR270" s="314"/>
      <c r="PKS270" s="342"/>
      <c r="PKT270" s="312"/>
      <c r="PKU270" s="341"/>
      <c r="PKV270" s="314"/>
      <c r="PKW270" s="342"/>
      <c r="PKX270" s="312"/>
      <c r="PKY270" s="341"/>
      <c r="PKZ270" s="314"/>
      <c r="PLA270" s="342"/>
      <c r="PLB270" s="312"/>
      <c r="PLC270" s="341"/>
      <c r="PLD270" s="314"/>
      <c r="PLE270" s="342"/>
      <c r="PLF270" s="312"/>
      <c r="PLG270" s="341"/>
      <c r="PLH270" s="314"/>
      <c r="PLI270" s="342"/>
      <c r="PLJ270" s="312"/>
      <c r="PLK270" s="341"/>
      <c r="PLL270" s="314"/>
      <c r="PLM270" s="342"/>
      <c r="PLN270" s="312"/>
      <c r="PLO270" s="341"/>
      <c r="PLP270" s="314"/>
      <c r="PLQ270" s="342"/>
      <c r="PLR270" s="312"/>
      <c r="PLS270" s="341"/>
      <c r="PLT270" s="314"/>
      <c r="PLU270" s="342"/>
      <c r="PLV270" s="312"/>
      <c r="PLW270" s="341"/>
      <c r="PLX270" s="314"/>
      <c r="PLY270" s="342"/>
      <c r="PLZ270" s="312"/>
      <c r="PMA270" s="341"/>
      <c r="PMB270" s="314"/>
      <c r="PMC270" s="342"/>
      <c r="PMD270" s="312"/>
      <c r="PME270" s="341"/>
      <c r="PMF270" s="314"/>
      <c r="PMG270" s="342"/>
      <c r="PMH270" s="312"/>
      <c r="PMI270" s="341"/>
      <c r="PMJ270" s="314"/>
      <c r="PMK270" s="342"/>
      <c r="PML270" s="312"/>
      <c r="PMM270" s="341"/>
      <c r="PMN270" s="314"/>
      <c r="PMO270" s="342"/>
      <c r="PMP270" s="312"/>
      <c r="PMQ270" s="341"/>
      <c r="PMR270" s="314"/>
      <c r="PMS270" s="342"/>
      <c r="PMT270" s="312"/>
      <c r="PMU270" s="341"/>
      <c r="PMV270" s="314"/>
      <c r="PMW270" s="342"/>
      <c r="PMX270" s="312"/>
      <c r="PMY270" s="341"/>
      <c r="PMZ270" s="314"/>
      <c r="PNA270" s="342"/>
      <c r="PNB270" s="312"/>
      <c r="PNC270" s="341"/>
      <c r="PND270" s="314"/>
      <c r="PNE270" s="342"/>
      <c r="PNF270" s="312"/>
      <c r="PNG270" s="341"/>
      <c r="PNH270" s="314"/>
      <c r="PNI270" s="342"/>
      <c r="PNJ270" s="312"/>
      <c r="PNK270" s="341"/>
      <c r="PNL270" s="314"/>
      <c r="PNM270" s="342"/>
      <c r="PNN270" s="312"/>
      <c r="PNO270" s="341"/>
      <c r="PNP270" s="314"/>
      <c r="PNQ270" s="342"/>
      <c r="PNR270" s="312"/>
      <c r="PNS270" s="341"/>
      <c r="PNT270" s="314"/>
      <c r="PNU270" s="342"/>
      <c r="PNV270" s="312"/>
      <c r="PNW270" s="341"/>
      <c r="PNX270" s="314"/>
      <c r="PNY270" s="342"/>
      <c r="PNZ270" s="312"/>
      <c r="POA270" s="341"/>
      <c r="POB270" s="314"/>
      <c r="POC270" s="342"/>
      <c r="POD270" s="312"/>
      <c r="POE270" s="341"/>
      <c r="POF270" s="314"/>
      <c r="POG270" s="342"/>
      <c r="POH270" s="312"/>
      <c r="POI270" s="341"/>
      <c r="POJ270" s="314"/>
      <c r="POK270" s="342"/>
      <c r="POL270" s="312"/>
      <c r="POM270" s="341"/>
      <c r="PON270" s="314"/>
      <c r="POO270" s="342"/>
      <c r="POP270" s="312"/>
      <c r="POQ270" s="341"/>
      <c r="POR270" s="314"/>
      <c r="POS270" s="342"/>
      <c r="POT270" s="312"/>
      <c r="POU270" s="341"/>
      <c r="POV270" s="314"/>
      <c r="POW270" s="342"/>
      <c r="POX270" s="312"/>
      <c r="POY270" s="341"/>
      <c r="POZ270" s="314"/>
      <c r="PPA270" s="342"/>
      <c r="PPB270" s="312"/>
      <c r="PPC270" s="341"/>
      <c r="PPD270" s="314"/>
      <c r="PPE270" s="342"/>
      <c r="PPF270" s="312"/>
      <c r="PPG270" s="341"/>
      <c r="PPH270" s="314"/>
      <c r="PPI270" s="342"/>
      <c r="PPJ270" s="312"/>
      <c r="PPK270" s="341"/>
      <c r="PPL270" s="314"/>
      <c r="PPM270" s="342"/>
      <c r="PPN270" s="312"/>
      <c r="PPO270" s="341"/>
      <c r="PPP270" s="314"/>
      <c r="PPQ270" s="342"/>
      <c r="PPR270" s="312"/>
      <c r="PPS270" s="341"/>
      <c r="PPT270" s="314"/>
      <c r="PPU270" s="342"/>
      <c r="PPV270" s="312"/>
      <c r="PPW270" s="341"/>
      <c r="PPX270" s="314"/>
      <c r="PPY270" s="342"/>
      <c r="PPZ270" s="312"/>
      <c r="PQA270" s="341"/>
      <c r="PQB270" s="314"/>
      <c r="PQC270" s="342"/>
      <c r="PQD270" s="312"/>
      <c r="PQE270" s="341"/>
      <c r="PQF270" s="314"/>
      <c r="PQG270" s="342"/>
      <c r="PQH270" s="312"/>
      <c r="PQI270" s="341"/>
      <c r="PQJ270" s="314"/>
      <c r="PQK270" s="342"/>
      <c r="PQL270" s="312"/>
      <c r="PQM270" s="341"/>
      <c r="PQN270" s="314"/>
      <c r="PQO270" s="342"/>
      <c r="PQP270" s="312"/>
      <c r="PQQ270" s="341"/>
      <c r="PQR270" s="314"/>
      <c r="PQS270" s="342"/>
      <c r="PQT270" s="312"/>
      <c r="PQU270" s="341"/>
      <c r="PQV270" s="314"/>
      <c r="PQW270" s="342"/>
      <c r="PQX270" s="312"/>
      <c r="PQY270" s="341"/>
      <c r="PQZ270" s="314"/>
      <c r="PRA270" s="342"/>
      <c r="PRB270" s="312"/>
      <c r="PRC270" s="341"/>
      <c r="PRD270" s="314"/>
      <c r="PRE270" s="342"/>
      <c r="PRF270" s="312"/>
      <c r="PRG270" s="341"/>
      <c r="PRH270" s="314"/>
      <c r="PRI270" s="342"/>
      <c r="PRJ270" s="312"/>
      <c r="PRK270" s="341"/>
      <c r="PRL270" s="314"/>
      <c r="PRM270" s="342"/>
      <c r="PRN270" s="312"/>
      <c r="PRO270" s="341"/>
      <c r="PRP270" s="314"/>
      <c r="PRQ270" s="342"/>
      <c r="PRR270" s="312"/>
      <c r="PRS270" s="341"/>
      <c r="PRT270" s="314"/>
      <c r="PRU270" s="342"/>
      <c r="PRV270" s="312"/>
      <c r="PRW270" s="341"/>
      <c r="PRX270" s="314"/>
      <c r="PRY270" s="342"/>
      <c r="PRZ270" s="312"/>
      <c r="PSA270" s="341"/>
      <c r="PSB270" s="314"/>
      <c r="PSC270" s="342"/>
      <c r="PSD270" s="312"/>
      <c r="PSE270" s="341"/>
      <c r="PSF270" s="314"/>
      <c r="PSG270" s="342"/>
      <c r="PSH270" s="312"/>
      <c r="PSI270" s="341"/>
      <c r="PSJ270" s="314"/>
      <c r="PSK270" s="342"/>
      <c r="PSL270" s="312"/>
      <c r="PSM270" s="341"/>
      <c r="PSN270" s="314"/>
      <c r="PSO270" s="342"/>
      <c r="PSP270" s="312"/>
      <c r="PSQ270" s="341"/>
      <c r="PSR270" s="314"/>
      <c r="PSS270" s="342"/>
      <c r="PST270" s="312"/>
      <c r="PSU270" s="341"/>
      <c r="PSV270" s="314"/>
      <c r="PSW270" s="342"/>
      <c r="PSX270" s="312"/>
      <c r="PSY270" s="341"/>
      <c r="PSZ270" s="314"/>
      <c r="PTA270" s="342"/>
      <c r="PTB270" s="312"/>
      <c r="PTC270" s="341"/>
      <c r="PTD270" s="314"/>
      <c r="PTE270" s="342"/>
      <c r="PTF270" s="312"/>
      <c r="PTG270" s="341"/>
      <c r="PTH270" s="314"/>
      <c r="PTI270" s="342"/>
      <c r="PTJ270" s="312"/>
      <c r="PTK270" s="341"/>
      <c r="PTL270" s="314"/>
      <c r="PTM270" s="342"/>
      <c r="PTN270" s="312"/>
      <c r="PTO270" s="341"/>
      <c r="PTP270" s="314"/>
      <c r="PTQ270" s="342"/>
      <c r="PTR270" s="312"/>
      <c r="PTS270" s="341"/>
      <c r="PTT270" s="314"/>
      <c r="PTU270" s="342"/>
      <c r="PTV270" s="312"/>
      <c r="PTW270" s="341"/>
      <c r="PTX270" s="314"/>
      <c r="PTY270" s="342"/>
      <c r="PTZ270" s="312"/>
      <c r="PUA270" s="341"/>
      <c r="PUB270" s="314"/>
      <c r="PUC270" s="342"/>
      <c r="PUD270" s="312"/>
      <c r="PUE270" s="341"/>
      <c r="PUF270" s="314"/>
      <c r="PUG270" s="342"/>
      <c r="PUH270" s="312"/>
      <c r="PUI270" s="341"/>
      <c r="PUJ270" s="314"/>
      <c r="PUK270" s="342"/>
      <c r="PUL270" s="312"/>
      <c r="PUM270" s="341"/>
      <c r="PUN270" s="314"/>
      <c r="PUO270" s="342"/>
      <c r="PUP270" s="312"/>
      <c r="PUQ270" s="341"/>
      <c r="PUR270" s="314"/>
      <c r="PUS270" s="342"/>
      <c r="PUT270" s="312"/>
      <c r="PUU270" s="341"/>
      <c r="PUV270" s="314"/>
      <c r="PUW270" s="342"/>
      <c r="PUX270" s="312"/>
      <c r="PUY270" s="341"/>
      <c r="PUZ270" s="314"/>
      <c r="PVA270" s="342"/>
      <c r="PVB270" s="312"/>
      <c r="PVC270" s="341"/>
      <c r="PVD270" s="314"/>
      <c r="PVE270" s="342"/>
      <c r="PVF270" s="312"/>
      <c r="PVG270" s="341"/>
      <c r="PVH270" s="314"/>
      <c r="PVI270" s="342"/>
      <c r="PVJ270" s="312"/>
      <c r="PVK270" s="341"/>
      <c r="PVL270" s="314"/>
      <c r="PVM270" s="342"/>
      <c r="PVN270" s="312"/>
      <c r="PVO270" s="341"/>
      <c r="PVP270" s="314"/>
      <c r="PVQ270" s="342"/>
      <c r="PVR270" s="312"/>
      <c r="PVS270" s="341"/>
      <c r="PVT270" s="314"/>
      <c r="PVU270" s="342"/>
      <c r="PVV270" s="312"/>
      <c r="PVW270" s="341"/>
      <c r="PVX270" s="314"/>
      <c r="PVY270" s="342"/>
      <c r="PVZ270" s="312"/>
      <c r="PWA270" s="341"/>
      <c r="PWB270" s="314"/>
      <c r="PWC270" s="342"/>
      <c r="PWD270" s="312"/>
      <c r="PWE270" s="341"/>
      <c r="PWF270" s="314"/>
      <c r="PWG270" s="342"/>
      <c r="PWH270" s="312"/>
      <c r="PWI270" s="341"/>
      <c r="PWJ270" s="314"/>
      <c r="PWK270" s="342"/>
      <c r="PWL270" s="312"/>
      <c r="PWM270" s="341"/>
      <c r="PWN270" s="314"/>
      <c r="PWO270" s="342"/>
      <c r="PWP270" s="312"/>
      <c r="PWQ270" s="341"/>
      <c r="PWR270" s="314"/>
      <c r="PWS270" s="342"/>
      <c r="PWT270" s="312"/>
      <c r="PWU270" s="341"/>
      <c r="PWV270" s="314"/>
      <c r="PWW270" s="342"/>
      <c r="PWX270" s="312"/>
      <c r="PWY270" s="341"/>
      <c r="PWZ270" s="314"/>
      <c r="PXA270" s="342"/>
      <c r="PXB270" s="312"/>
      <c r="PXC270" s="341"/>
      <c r="PXD270" s="314"/>
      <c r="PXE270" s="342"/>
      <c r="PXF270" s="312"/>
      <c r="PXG270" s="341"/>
      <c r="PXH270" s="314"/>
      <c r="PXI270" s="342"/>
      <c r="PXJ270" s="312"/>
      <c r="PXK270" s="341"/>
      <c r="PXL270" s="314"/>
      <c r="PXM270" s="342"/>
      <c r="PXN270" s="312"/>
      <c r="PXO270" s="341"/>
      <c r="PXP270" s="314"/>
      <c r="PXQ270" s="342"/>
      <c r="PXR270" s="312"/>
      <c r="PXS270" s="341"/>
      <c r="PXT270" s="314"/>
      <c r="PXU270" s="342"/>
      <c r="PXV270" s="312"/>
      <c r="PXW270" s="341"/>
      <c r="PXX270" s="314"/>
      <c r="PXY270" s="342"/>
      <c r="PXZ270" s="312"/>
      <c r="PYA270" s="341"/>
      <c r="PYB270" s="314"/>
      <c r="PYC270" s="342"/>
      <c r="PYD270" s="312"/>
      <c r="PYE270" s="341"/>
      <c r="PYF270" s="314"/>
      <c r="PYG270" s="342"/>
      <c r="PYH270" s="312"/>
      <c r="PYI270" s="341"/>
      <c r="PYJ270" s="314"/>
      <c r="PYK270" s="342"/>
      <c r="PYL270" s="312"/>
      <c r="PYM270" s="341"/>
      <c r="PYN270" s="314"/>
      <c r="PYO270" s="342"/>
      <c r="PYP270" s="312"/>
      <c r="PYQ270" s="341"/>
      <c r="PYR270" s="314"/>
      <c r="PYS270" s="342"/>
      <c r="PYT270" s="312"/>
      <c r="PYU270" s="341"/>
      <c r="PYV270" s="314"/>
      <c r="PYW270" s="342"/>
      <c r="PYX270" s="312"/>
      <c r="PYY270" s="341"/>
      <c r="PYZ270" s="314"/>
      <c r="PZA270" s="342"/>
      <c r="PZB270" s="312"/>
      <c r="PZC270" s="341"/>
      <c r="PZD270" s="314"/>
      <c r="PZE270" s="342"/>
      <c r="PZF270" s="312"/>
      <c r="PZG270" s="341"/>
      <c r="PZH270" s="314"/>
      <c r="PZI270" s="342"/>
      <c r="PZJ270" s="312"/>
      <c r="PZK270" s="341"/>
      <c r="PZL270" s="314"/>
      <c r="PZM270" s="342"/>
      <c r="PZN270" s="312"/>
      <c r="PZO270" s="341"/>
      <c r="PZP270" s="314"/>
      <c r="PZQ270" s="342"/>
      <c r="PZR270" s="312"/>
      <c r="PZS270" s="341"/>
      <c r="PZT270" s="314"/>
      <c r="PZU270" s="342"/>
      <c r="PZV270" s="312"/>
      <c r="PZW270" s="341"/>
      <c r="PZX270" s="314"/>
      <c r="PZY270" s="342"/>
      <c r="PZZ270" s="312"/>
      <c r="QAA270" s="341"/>
      <c r="QAB270" s="314"/>
      <c r="QAC270" s="342"/>
      <c r="QAD270" s="312"/>
      <c r="QAE270" s="341"/>
      <c r="QAF270" s="314"/>
      <c r="QAG270" s="342"/>
      <c r="QAH270" s="312"/>
      <c r="QAI270" s="341"/>
      <c r="QAJ270" s="314"/>
      <c r="QAK270" s="342"/>
      <c r="QAL270" s="312"/>
      <c r="QAM270" s="341"/>
      <c r="QAN270" s="314"/>
      <c r="QAO270" s="342"/>
      <c r="QAP270" s="312"/>
      <c r="QAQ270" s="341"/>
      <c r="QAR270" s="314"/>
      <c r="QAS270" s="342"/>
      <c r="QAT270" s="312"/>
      <c r="QAU270" s="341"/>
      <c r="QAV270" s="314"/>
      <c r="QAW270" s="342"/>
      <c r="QAX270" s="312"/>
      <c r="QAY270" s="341"/>
      <c r="QAZ270" s="314"/>
      <c r="QBA270" s="342"/>
      <c r="QBB270" s="312"/>
      <c r="QBC270" s="341"/>
      <c r="QBD270" s="314"/>
      <c r="QBE270" s="342"/>
      <c r="QBF270" s="312"/>
      <c r="QBG270" s="341"/>
      <c r="QBH270" s="314"/>
      <c r="QBI270" s="342"/>
      <c r="QBJ270" s="312"/>
      <c r="QBK270" s="341"/>
      <c r="QBL270" s="314"/>
      <c r="QBM270" s="342"/>
      <c r="QBN270" s="312"/>
      <c r="QBO270" s="341"/>
      <c r="QBP270" s="314"/>
      <c r="QBQ270" s="342"/>
      <c r="QBR270" s="312"/>
      <c r="QBS270" s="341"/>
      <c r="QBT270" s="314"/>
      <c r="QBU270" s="342"/>
      <c r="QBV270" s="312"/>
      <c r="QBW270" s="341"/>
      <c r="QBX270" s="314"/>
      <c r="QBY270" s="342"/>
      <c r="QBZ270" s="312"/>
      <c r="QCA270" s="341"/>
      <c r="QCB270" s="314"/>
      <c r="QCC270" s="342"/>
      <c r="QCD270" s="312"/>
      <c r="QCE270" s="341"/>
      <c r="QCF270" s="314"/>
      <c r="QCG270" s="342"/>
      <c r="QCH270" s="312"/>
      <c r="QCI270" s="341"/>
      <c r="QCJ270" s="314"/>
      <c r="QCK270" s="342"/>
      <c r="QCL270" s="312"/>
      <c r="QCM270" s="341"/>
      <c r="QCN270" s="314"/>
      <c r="QCO270" s="342"/>
      <c r="QCP270" s="312"/>
      <c r="QCQ270" s="341"/>
      <c r="QCR270" s="314"/>
      <c r="QCS270" s="342"/>
      <c r="QCT270" s="312"/>
      <c r="QCU270" s="341"/>
      <c r="QCV270" s="314"/>
      <c r="QCW270" s="342"/>
      <c r="QCX270" s="312"/>
      <c r="QCY270" s="341"/>
      <c r="QCZ270" s="314"/>
      <c r="QDA270" s="342"/>
      <c r="QDB270" s="312"/>
      <c r="QDC270" s="341"/>
      <c r="QDD270" s="314"/>
      <c r="QDE270" s="342"/>
      <c r="QDF270" s="312"/>
      <c r="QDG270" s="341"/>
      <c r="QDH270" s="314"/>
      <c r="QDI270" s="342"/>
      <c r="QDJ270" s="312"/>
      <c r="QDK270" s="341"/>
      <c r="QDL270" s="314"/>
      <c r="QDM270" s="342"/>
      <c r="QDN270" s="312"/>
      <c r="QDO270" s="341"/>
      <c r="QDP270" s="314"/>
      <c r="QDQ270" s="342"/>
      <c r="QDR270" s="312"/>
      <c r="QDS270" s="341"/>
      <c r="QDT270" s="314"/>
      <c r="QDU270" s="342"/>
      <c r="QDV270" s="312"/>
      <c r="QDW270" s="341"/>
      <c r="QDX270" s="314"/>
      <c r="QDY270" s="342"/>
      <c r="QDZ270" s="312"/>
      <c r="QEA270" s="341"/>
      <c r="QEB270" s="314"/>
      <c r="QEC270" s="342"/>
      <c r="QED270" s="312"/>
      <c r="QEE270" s="341"/>
      <c r="QEF270" s="314"/>
      <c r="QEG270" s="342"/>
      <c r="QEH270" s="312"/>
      <c r="QEI270" s="341"/>
      <c r="QEJ270" s="314"/>
      <c r="QEK270" s="342"/>
      <c r="QEL270" s="312"/>
      <c r="QEM270" s="341"/>
      <c r="QEN270" s="314"/>
      <c r="QEO270" s="342"/>
      <c r="QEP270" s="312"/>
      <c r="QEQ270" s="341"/>
      <c r="QER270" s="314"/>
      <c r="QES270" s="342"/>
      <c r="QET270" s="312"/>
      <c r="QEU270" s="341"/>
      <c r="QEV270" s="314"/>
      <c r="QEW270" s="342"/>
      <c r="QEX270" s="312"/>
      <c r="QEY270" s="341"/>
      <c r="QEZ270" s="314"/>
      <c r="QFA270" s="342"/>
      <c r="QFB270" s="312"/>
      <c r="QFC270" s="341"/>
      <c r="QFD270" s="314"/>
      <c r="QFE270" s="342"/>
      <c r="QFF270" s="312"/>
      <c r="QFG270" s="341"/>
      <c r="QFH270" s="314"/>
      <c r="QFI270" s="342"/>
      <c r="QFJ270" s="312"/>
      <c r="QFK270" s="341"/>
      <c r="QFL270" s="314"/>
      <c r="QFM270" s="342"/>
      <c r="QFN270" s="312"/>
      <c r="QFO270" s="341"/>
      <c r="QFP270" s="314"/>
      <c r="QFQ270" s="342"/>
      <c r="QFR270" s="312"/>
      <c r="QFS270" s="341"/>
      <c r="QFT270" s="314"/>
      <c r="QFU270" s="342"/>
      <c r="QFV270" s="312"/>
      <c r="QFW270" s="341"/>
      <c r="QFX270" s="314"/>
      <c r="QFY270" s="342"/>
      <c r="QFZ270" s="312"/>
      <c r="QGA270" s="341"/>
      <c r="QGB270" s="314"/>
      <c r="QGC270" s="342"/>
      <c r="QGD270" s="312"/>
      <c r="QGE270" s="341"/>
      <c r="QGF270" s="314"/>
      <c r="QGG270" s="342"/>
      <c r="QGH270" s="312"/>
      <c r="QGI270" s="341"/>
      <c r="QGJ270" s="314"/>
      <c r="QGK270" s="342"/>
      <c r="QGL270" s="312"/>
      <c r="QGM270" s="341"/>
      <c r="QGN270" s="314"/>
      <c r="QGO270" s="342"/>
      <c r="QGP270" s="312"/>
      <c r="QGQ270" s="341"/>
      <c r="QGR270" s="314"/>
      <c r="QGS270" s="342"/>
      <c r="QGT270" s="312"/>
      <c r="QGU270" s="341"/>
      <c r="QGV270" s="314"/>
      <c r="QGW270" s="342"/>
      <c r="QGX270" s="312"/>
      <c r="QGY270" s="341"/>
      <c r="QGZ270" s="314"/>
      <c r="QHA270" s="342"/>
      <c r="QHB270" s="312"/>
      <c r="QHC270" s="341"/>
      <c r="QHD270" s="314"/>
      <c r="QHE270" s="342"/>
      <c r="QHF270" s="312"/>
      <c r="QHG270" s="341"/>
      <c r="QHH270" s="314"/>
      <c r="QHI270" s="342"/>
      <c r="QHJ270" s="312"/>
      <c r="QHK270" s="341"/>
      <c r="QHL270" s="314"/>
      <c r="QHM270" s="342"/>
      <c r="QHN270" s="312"/>
      <c r="QHO270" s="341"/>
      <c r="QHP270" s="314"/>
      <c r="QHQ270" s="342"/>
      <c r="QHR270" s="312"/>
      <c r="QHS270" s="341"/>
      <c r="QHT270" s="314"/>
      <c r="QHU270" s="342"/>
      <c r="QHV270" s="312"/>
      <c r="QHW270" s="341"/>
      <c r="QHX270" s="314"/>
      <c r="QHY270" s="342"/>
      <c r="QHZ270" s="312"/>
      <c r="QIA270" s="341"/>
      <c r="QIB270" s="314"/>
      <c r="QIC270" s="342"/>
      <c r="QID270" s="312"/>
      <c r="QIE270" s="341"/>
      <c r="QIF270" s="314"/>
      <c r="QIG270" s="342"/>
      <c r="QIH270" s="312"/>
      <c r="QII270" s="341"/>
      <c r="QIJ270" s="314"/>
      <c r="QIK270" s="342"/>
      <c r="QIL270" s="312"/>
      <c r="QIM270" s="341"/>
      <c r="QIN270" s="314"/>
      <c r="QIO270" s="342"/>
      <c r="QIP270" s="312"/>
      <c r="QIQ270" s="341"/>
      <c r="QIR270" s="314"/>
      <c r="QIS270" s="342"/>
      <c r="QIT270" s="312"/>
      <c r="QIU270" s="341"/>
      <c r="QIV270" s="314"/>
      <c r="QIW270" s="342"/>
      <c r="QIX270" s="312"/>
      <c r="QIY270" s="341"/>
      <c r="QIZ270" s="314"/>
      <c r="QJA270" s="342"/>
      <c r="QJB270" s="312"/>
      <c r="QJC270" s="341"/>
      <c r="QJD270" s="314"/>
      <c r="QJE270" s="342"/>
      <c r="QJF270" s="312"/>
      <c r="QJG270" s="341"/>
      <c r="QJH270" s="314"/>
      <c r="QJI270" s="342"/>
      <c r="QJJ270" s="312"/>
      <c r="QJK270" s="341"/>
      <c r="QJL270" s="314"/>
      <c r="QJM270" s="342"/>
      <c r="QJN270" s="312"/>
      <c r="QJO270" s="341"/>
      <c r="QJP270" s="314"/>
      <c r="QJQ270" s="342"/>
      <c r="QJR270" s="312"/>
      <c r="QJS270" s="341"/>
      <c r="QJT270" s="314"/>
      <c r="QJU270" s="342"/>
      <c r="QJV270" s="312"/>
      <c r="QJW270" s="341"/>
      <c r="QJX270" s="314"/>
      <c r="QJY270" s="342"/>
      <c r="QJZ270" s="312"/>
      <c r="QKA270" s="341"/>
      <c r="QKB270" s="314"/>
      <c r="QKC270" s="342"/>
      <c r="QKD270" s="312"/>
      <c r="QKE270" s="341"/>
      <c r="QKF270" s="314"/>
      <c r="QKG270" s="342"/>
      <c r="QKH270" s="312"/>
      <c r="QKI270" s="341"/>
      <c r="QKJ270" s="314"/>
      <c r="QKK270" s="342"/>
      <c r="QKL270" s="312"/>
      <c r="QKM270" s="341"/>
      <c r="QKN270" s="314"/>
      <c r="QKO270" s="342"/>
      <c r="QKP270" s="312"/>
      <c r="QKQ270" s="341"/>
      <c r="QKR270" s="314"/>
      <c r="QKS270" s="342"/>
      <c r="QKT270" s="312"/>
      <c r="QKU270" s="341"/>
      <c r="QKV270" s="314"/>
      <c r="QKW270" s="342"/>
      <c r="QKX270" s="312"/>
      <c r="QKY270" s="341"/>
      <c r="QKZ270" s="314"/>
      <c r="QLA270" s="342"/>
      <c r="QLB270" s="312"/>
      <c r="QLC270" s="341"/>
      <c r="QLD270" s="314"/>
      <c r="QLE270" s="342"/>
      <c r="QLF270" s="312"/>
      <c r="QLG270" s="341"/>
      <c r="QLH270" s="314"/>
      <c r="QLI270" s="342"/>
      <c r="QLJ270" s="312"/>
      <c r="QLK270" s="341"/>
      <c r="QLL270" s="314"/>
      <c r="QLM270" s="342"/>
      <c r="QLN270" s="312"/>
      <c r="QLO270" s="341"/>
      <c r="QLP270" s="314"/>
      <c r="QLQ270" s="342"/>
      <c r="QLR270" s="312"/>
      <c r="QLS270" s="341"/>
      <c r="QLT270" s="314"/>
      <c r="QLU270" s="342"/>
      <c r="QLV270" s="312"/>
      <c r="QLW270" s="341"/>
      <c r="QLX270" s="314"/>
      <c r="QLY270" s="342"/>
      <c r="QLZ270" s="312"/>
      <c r="QMA270" s="341"/>
      <c r="QMB270" s="314"/>
      <c r="QMC270" s="342"/>
      <c r="QMD270" s="312"/>
      <c r="QME270" s="341"/>
      <c r="QMF270" s="314"/>
      <c r="QMG270" s="342"/>
      <c r="QMH270" s="312"/>
      <c r="QMI270" s="341"/>
      <c r="QMJ270" s="314"/>
      <c r="QMK270" s="342"/>
      <c r="QML270" s="312"/>
      <c r="QMM270" s="341"/>
      <c r="QMN270" s="314"/>
      <c r="QMO270" s="342"/>
      <c r="QMP270" s="312"/>
      <c r="QMQ270" s="341"/>
      <c r="QMR270" s="314"/>
      <c r="QMS270" s="342"/>
      <c r="QMT270" s="312"/>
      <c r="QMU270" s="341"/>
      <c r="QMV270" s="314"/>
      <c r="QMW270" s="342"/>
      <c r="QMX270" s="312"/>
      <c r="QMY270" s="341"/>
      <c r="QMZ270" s="314"/>
      <c r="QNA270" s="342"/>
      <c r="QNB270" s="312"/>
      <c r="QNC270" s="341"/>
      <c r="QND270" s="314"/>
      <c r="QNE270" s="342"/>
      <c r="QNF270" s="312"/>
      <c r="QNG270" s="341"/>
      <c r="QNH270" s="314"/>
      <c r="QNI270" s="342"/>
      <c r="QNJ270" s="312"/>
      <c r="QNK270" s="341"/>
      <c r="QNL270" s="314"/>
      <c r="QNM270" s="342"/>
      <c r="QNN270" s="312"/>
      <c r="QNO270" s="341"/>
      <c r="QNP270" s="314"/>
      <c r="QNQ270" s="342"/>
      <c r="QNR270" s="312"/>
      <c r="QNS270" s="341"/>
      <c r="QNT270" s="314"/>
      <c r="QNU270" s="342"/>
      <c r="QNV270" s="312"/>
      <c r="QNW270" s="341"/>
      <c r="QNX270" s="314"/>
      <c r="QNY270" s="342"/>
      <c r="QNZ270" s="312"/>
      <c r="QOA270" s="341"/>
      <c r="QOB270" s="314"/>
      <c r="QOC270" s="342"/>
      <c r="QOD270" s="312"/>
      <c r="QOE270" s="341"/>
      <c r="QOF270" s="314"/>
      <c r="QOG270" s="342"/>
      <c r="QOH270" s="312"/>
      <c r="QOI270" s="341"/>
      <c r="QOJ270" s="314"/>
      <c r="QOK270" s="342"/>
      <c r="QOL270" s="312"/>
      <c r="QOM270" s="341"/>
      <c r="QON270" s="314"/>
      <c r="QOO270" s="342"/>
      <c r="QOP270" s="312"/>
      <c r="QOQ270" s="341"/>
      <c r="QOR270" s="314"/>
      <c r="QOS270" s="342"/>
      <c r="QOT270" s="312"/>
      <c r="QOU270" s="341"/>
      <c r="QOV270" s="314"/>
      <c r="QOW270" s="342"/>
      <c r="QOX270" s="312"/>
      <c r="QOY270" s="341"/>
      <c r="QOZ270" s="314"/>
      <c r="QPA270" s="342"/>
      <c r="QPB270" s="312"/>
      <c r="QPC270" s="341"/>
      <c r="QPD270" s="314"/>
      <c r="QPE270" s="342"/>
      <c r="QPF270" s="312"/>
      <c r="QPG270" s="341"/>
      <c r="QPH270" s="314"/>
      <c r="QPI270" s="342"/>
      <c r="QPJ270" s="312"/>
      <c r="QPK270" s="341"/>
      <c r="QPL270" s="314"/>
      <c r="QPM270" s="342"/>
      <c r="QPN270" s="312"/>
      <c r="QPO270" s="341"/>
      <c r="QPP270" s="314"/>
      <c r="QPQ270" s="342"/>
      <c r="QPR270" s="312"/>
      <c r="QPS270" s="341"/>
      <c r="QPT270" s="314"/>
      <c r="QPU270" s="342"/>
      <c r="QPV270" s="312"/>
      <c r="QPW270" s="341"/>
      <c r="QPX270" s="314"/>
      <c r="QPY270" s="342"/>
      <c r="QPZ270" s="312"/>
      <c r="QQA270" s="341"/>
      <c r="QQB270" s="314"/>
      <c r="QQC270" s="342"/>
      <c r="QQD270" s="312"/>
      <c r="QQE270" s="341"/>
      <c r="QQF270" s="314"/>
      <c r="QQG270" s="342"/>
      <c r="QQH270" s="312"/>
      <c r="QQI270" s="341"/>
      <c r="QQJ270" s="314"/>
      <c r="QQK270" s="342"/>
      <c r="QQL270" s="312"/>
      <c r="QQM270" s="341"/>
      <c r="QQN270" s="314"/>
      <c r="QQO270" s="342"/>
      <c r="QQP270" s="312"/>
      <c r="QQQ270" s="341"/>
      <c r="QQR270" s="314"/>
      <c r="QQS270" s="342"/>
      <c r="QQT270" s="312"/>
      <c r="QQU270" s="341"/>
      <c r="QQV270" s="314"/>
      <c r="QQW270" s="342"/>
      <c r="QQX270" s="312"/>
      <c r="QQY270" s="341"/>
      <c r="QQZ270" s="314"/>
      <c r="QRA270" s="342"/>
      <c r="QRB270" s="312"/>
      <c r="QRC270" s="341"/>
      <c r="QRD270" s="314"/>
      <c r="QRE270" s="342"/>
      <c r="QRF270" s="312"/>
      <c r="QRG270" s="341"/>
      <c r="QRH270" s="314"/>
      <c r="QRI270" s="342"/>
      <c r="QRJ270" s="312"/>
      <c r="QRK270" s="341"/>
      <c r="QRL270" s="314"/>
      <c r="QRM270" s="342"/>
      <c r="QRN270" s="312"/>
      <c r="QRO270" s="341"/>
      <c r="QRP270" s="314"/>
      <c r="QRQ270" s="342"/>
      <c r="QRR270" s="312"/>
      <c r="QRS270" s="341"/>
      <c r="QRT270" s="314"/>
      <c r="QRU270" s="342"/>
      <c r="QRV270" s="312"/>
      <c r="QRW270" s="341"/>
      <c r="QRX270" s="314"/>
      <c r="QRY270" s="342"/>
      <c r="QRZ270" s="312"/>
      <c r="QSA270" s="341"/>
      <c r="QSB270" s="314"/>
      <c r="QSC270" s="342"/>
      <c r="QSD270" s="312"/>
      <c r="QSE270" s="341"/>
      <c r="QSF270" s="314"/>
      <c r="QSG270" s="342"/>
      <c r="QSH270" s="312"/>
      <c r="QSI270" s="341"/>
      <c r="QSJ270" s="314"/>
      <c r="QSK270" s="342"/>
      <c r="QSL270" s="312"/>
      <c r="QSM270" s="341"/>
      <c r="QSN270" s="314"/>
      <c r="QSO270" s="342"/>
      <c r="QSP270" s="312"/>
      <c r="QSQ270" s="341"/>
      <c r="QSR270" s="314"/>
      <c r="QSS270" s="342"/>
      <c r="QST270" s="312"/>
      <c r="QSU270" s="341"/>
      <c r="QSV270" s="314"/>
      <c r="QSW270" s="342"/>
      <c r="QSX270" s="312"/>
      <c r="QSY270" s="341"/>
      <c r="QSZ270" s="314"/>
      <c r="QTA270" s="342"/>
      <c r="QTB270" s="312"/>
      <c r="QTC270" s="341"/>
      <c r="QTD270" s="314"/>
      <c r="QTE270" s="342"/>
      <c r="QTF270" s="312"/>
      <c r="QTG270" s="341"/>
      <c r="QTH270" s="314"/>
      <c r="QTI270" s="342"/>
      <c r="QTJ270" s="312"/>
      <c r="QTK270" s="341"/>
      <c r="QTL270" s="314"/>
      <c r="QTM270" s="342"/>
      <c r="QTN270" s="312"/>
      <c r="QTO270" s="341"/>
      <c r="QTP270" s="314"/>
      <c r="QTQ270" s="342"/>
      <c r="QTR270" s="312"/>
      <c r="QTS270" s="341"/>
      <c r="QTT270" s="314"/>
      <c r="QTU270" s="342"/>
      <c r="QTV270" s="312"/>
      <c r="QTW270" s="341"/>
      <c r="QTX270" s="314"/>
      <c r="QTY270" s="342"/>
      <c r="QTZ270" s="312"/>
      <c r="QUA270" s="341"/>
      <c r="QUB270" s="314"/>
      <c r="QUC270" s="342"/>
      <c r="QUD270" s="312"/>
      <c r="QUE270" s="341"/>
      <c r="QUF270" s="314"/>
      <c r="QUG270" s="342"/>
      <c r="QUH270" s="312"/>
      <c r="QUI270" s="341"/>
      <c r="QUJ270" s="314"/>
      <c r="QUK270" s="342"/>
      <c r="QUL270" s="312"/>
      <c r="QUM270" s="341"/>
      <c r="QUN270" s="314"/>
      <c r="QUO270" s="342"/>
      <c r="QUP270" s="312"/>
      <c r="QUQ270" s="341"/>
      <c r="QUR270" s="314"/>
      <c r="QUS270" s="342"/>
      <c r="QUT270" s="312"/>
      <c r="QUU270" s="341"/>
      <c r="QUV270" s="314"/>
      <c r="QUW270" s="342"/>
      <c r="QUX270" s="312"/>
      <c r="QUY270" s="341"/>
      <c r="QUZ270" s="314"/>
      <c r="QVA270" s="342"/>
      <c r="QVB270" s="312"/>
      <c r="QVC270" s="341"/>
      <c r="QVD270" s="314"/>
      <c r="QVE270" s="342"/>
      <c r="QVF270" s="312"/>
      <c r="QVG270" s="341"/>
      <c r="QVH270" s="314"/>
      <c r="QVI270" s="342"/>
      <c r="QVJ270" s="312"/>
      <c r="QVK270" s="341"/>
      <c r="QVL270" s="314"/>
      <c r="QVM270" s="342"/>
      <c r="QVN270" s="312"/>
      <c r="QVO270" s="341"/>
      <c r="QVP270" s="314"/>
      <c r="QVQ270" s="342"/>
      <c r="QVR270" s="312"/>
      <c r="QVS270" s="341"/>
      <c r="QVT270" s="314"/>
      <c r="QVU270" s="342"/>
      <c r="QVV270" s="312"/>
      <c r="QVW270" s="341"/>
      <c r="QVX270" s="314"/>
      <c r="QVY270" s="342"/>
      <c r="QVZ270" s="312"/>
      <c r="QWA270" s="341"/>
      <c r="QWB270" s="314"/>
      <c r="QWC270" s="342"/>
      <c r="QWD270" s="312"/>
      <c r="QWE270" s="341"/>
      <c r="QWF270" s="314"/>
      <c r="QWG270" s="342"/>
      <c r="QWH270" s="312"/>
      <c r="QWI270" s="341"/>
      <c r="QWJ270" s="314"/>
      <c r="QWK270" s="342"/>
      <c r="QWL270" s="312"/>
      <c r="QWM270" s="341"/>
      <c r="QWN270" s="314"/>
      <c r="QWO270" s="342"/>
      <c r="QWP270" s="312"/>
      <c r="QWQ270" s="341"/>
      <c r="QWR270" s="314"/>
      <c r="QWS270" s="342"/>
      <c r="QWT270" s="312"/>
      <c r="QWU270" s="341"/>
      <c r="QWV270" s="314"/>
      <c r="QWW270" s="342"/>
      <c r="QWX270" s="312"/>
      <c r="QWY270" s="341"/>
      <c r="QWZ270" s="314"/>
      <c r="QXA270" s="342"/>
      <c r="QXB270" s="312"/>
      <c r="QXC270" s="341"/>
      <c r="QXD270" s="314"/>
      <c r="QXE270" s="342"/>
      <c r="QXF270" s="312"/>
      <c r="QXG270" s="341"/>
      <c r="QXH270" s="314"/>
      <c r="QXI270" s="342"/>
      <c r="QXJ270" s="312"/>
      <c r="QXK270" s="341"/>
      <c r="QXL270" s="314"/>
      <c r="QXM270" s="342"/>
      <c r="QXN270" s="312"/>
      <c r="QXO270" s="341"/>
      <c r="QXP270" s="314"/>
      <c r="QXQ270" s="342"/>
      <c r="QXR270" s="312"/>
      <c r="QXS270" s="341"/>
      <c r="QXT270" s="314"/>
      <c r="QXU270" s="342"/>
      <c r="QXV270" s="312"/>
      <c r="QXW270" s="341"/>
      <c r="QXX270" s="314"/>
      <c r="QXY270" s="342"/>
      <c r="QXZ270" s="312"/>
      <c r="QYA270" s="341"/>
      <c r="QYB270" s="314"/>
      <c r="QYC270" s="342"/>
      <c r="QYD270" s="312"/>
      <c r="QYE270" s="341"/>
      <c r="QYF270" s="314"/>
      <c r="QYG270" s="342"/>
      <c r="QYH270" s="312"/>
      <c r="QYI270" s="341"/>
      <c r="QYJ270" s="314"/>
      <c r="QYK270" s="342"/>
      <c r="QYL270" s="312"/>
      <c r="QYM270" s="341"/>
      <c r="QYN270" s="314"/>
      <c r="QYO270" s="342"/>
      <c r="QYP270" s="312"/>
      <c r="QYQ270" s="341"/>
      <c r="QYR270" s="314"/>
      <c r="QYS270" s="342"/>
      <c r="QYT270" s="312"/>
      <c r="QYU270" s="341"/>
      <c r="QYV270" s="314"/>
      <c r="QYW270" s="342"/>
      <c r="QYX270" s="312"/>
      <c r="QYY270" s="341"/>
      <c r="QYZ270" s="314"/>
      <c r="QZA270" s="342"/>
      <c r="QZB270" s="312"/>
      <c r="QZC270" s="341"/>
      <c r="QZD270" s="314"/>
      <c r="QZE270" s="342"/>
      <c r="QZF270" s="312"/>
      <c r="QZG270" s="341"/>
      <c r="QZH270" s="314"/>
      <c r="QZI270" s="342"/>
      <c r="QZJ270" s="312"/>
      <c r="QZK270" s="341"/>
      <c r="QZL270" s="314"/>
      <c r="QZM270" s="342"/>
      <c r="QZN270" s="312"/>
      <c r="QZO270" s="341"/>
      <c r="QZP270" s="314"/>
      <c r="QZQ270" s="342"/>
      <c r="QZR270" s="312"/>
      <c r="QZS270" s="341"/>
      <c r="QZT270" s="314"/>
      <c r="QZU270" s="342"/>
      <c r="QZV270" s="312"/>
      <c r="QZW270" s="341"/>
      <c r="QZX270" s="314"/>
      <c r="QZY270" s="342"/>
      <c r="QZZ270" s="312"/>
      <c r="RAA270" s="341"/>
      <c r="RAB270" s="314"/>
      <c r="RAC270" s="342"/>
      <c r="RAD270" s="312"/>
      <c r="RAE270" s="341"/>
      <c r="RAF270" s="314"/>
      <c r="RAG270" s="342"/>
      <c r="RAH270" s="312"/>
      <c r="RAI270" s="341"/>
      <c r="RAJ270" s="314"/>
      <c r="RAK270" s="342"/>
      <c r="RAL270" s="312"/>
      <c r="RAM270" s="341"/>
      <c r="RAN270" s="314"/>
      <c r="RAO270" s="342"/>
      <c r="RAP270" s="312"/>
      <c r="RAQ270" s="341"/>
      <c r="RAR270" s="314"/>
      <c r="RAS270" s="342"/>
      <c r="RAT270" s="312"/>
      <c r="RAU270" s="341"/>
      <c r="RAV270" s="314"/>
      <c r="RAW270" s="342"/>
      <c r="RAX270" s="312"/>
      <c r="RAY270" s="341"/>
      <c r="RAZ270" s="314"/>
      <c r="RBA270" s="342"/>
      <c r="RBB270" s="312"/>
      <c r="RBC270" s="341"/>
      <c r="RBD270" s="314"/>
      <c r="RBE270" s="342"/>
      <c r="RBF270" s="312"/>
      <c r="RBG270" s="341"/>
      <c r="RBH270" s="314"/>
      <c r="RBI270" s="342"/>
      <c r="RBJ270" s="312"/>
      <c r="RBK270" s="341"/>
      <c r="RBL270" s="314"/>
      <c r="RBM270" s="342"/>
      <c r="RBN270" s="312"/>
      <c r="RBO270" s="341"/>
      <c r="RBP270" s="314"/>
      <c r="RBQ270" s="342"/>
      <c r="RBR270" s="312"/>
      <c r="RBS270" s="341"/>
      <c r="RBT270" s="314"/>
      <c r="RBU270" s="342"/>
      <c r="RBV270" s="312"/>
      <c r="RBW270" s="341"/>
      <c r="RBX270" s="314"/>
      <c r="RBY270" s="342"/>
      <c r="RBZ270" s="312"/>
      <c r="RCA270" s="341"/>
      <c r="RCB270" s="314"/>
      <c r="RCC270" s="342"/>
      <c r="RCD270" s="312"/>
      <c r="RCE270" s="341"/>
      <c r="RCF270" s="314"/>
      <c r="RCG270" s="342"/>
      <c r="RCH270" s="312"/>
      <c r="RCI270" s="341"/>
      <c r="RCJ270" s="314"/>
      <c r="RCK270" s="342"/>
      <c r="RCL270" s="312"/>
      <c r="RCM270" s="341"/>
      <c r="RCN270" s="314"/>
      <c r="RCO270" s="342"/>
      <c r="RCP270" s="312"/>
      <c r="RCQ270" s="341"/>
      <c r="RCR270" s="314"/>
      <c r="RCS270" s="342"/>
      <c r="RCT270" s="312"/>
      <c r="RCU270" s="341"/>
      <c r="RCV270" s="314"/>
      <c r="RCW270" s="342"/>
      <c r="RCX270" s="312"/>
      <c r="RCY270" s="341"/>
      <c r="RCZ270" s="314"/>
      <c r="RDA270" s="342"/>
      <c r="RDB270" s="312"/>
      <c r="RDC270" s="341"/>
      <c r="RDD270" s="314"/>
      <c r="RDE270" s="342"/>
      <c r="RDF270" s="312"/>
      <c r="RDG270" s="341"/>
      <c r="RDH270" s="314"/>
      <c r="RDI270" s="342"/>
      <c r="RDJ270" s="312"/>
      <c r="RDK270" s="341"/>
      <c r="RDL270" s="314"/>
      <c r="RDM270" s="342"/>
      <c r="RDN270" s="312"/>
      <c r="RDO270" s="341"/>
      <c r="RDP270" s="314"/>
      <c r="RDQ270" s="342"/>
      <c r="RDR270" s="312"/>
      <c r="RDS270" s="341"/>
      <c r="RDT270" s="314"/>
      <c r="RDU270" s="342"/>
      <c r="RDV270" s="312"/>
      <c r="RDW270" s="341"/>
      <c r="RDX270" s="314"/>
      <c r="RDY270" s="342"/>
      <c r="RDZ270" s="312"/>
      <c r="REA270" s="341"/>
      <c r="REB270" s="314"/>
      <c r="REC270" s="342"/>
      <c r="RED270" s="312"/>
      <c r="REE270" s="341"/>
      <c r="REF270" s="314"/>
      <c r="REG270" s="342"/>
      <c r="REH270" s="312"/>
      <c r="REI270" s="341"/>
      <c r="REJ270" s="314"/>
      <c r="REK270" s="342"/>
      <c r="REL270" s="312"/>
      <c r="REM270" s="341"/>
      <c r="REN270" s="314"/>
      <c r="REO270" s="342"/>
      <c r="REP270" s="312"/>
      <c r="REQ270" s="341"/>
      <c r="RER270" s="314"/>
      <c r="RES270" s="342"/>
      <c r="RET270" s="312"/>
      <c r="REU270" s="341"/>
      <c r="REV270" s="314"/>
      <c r="REW270" s="342"/>
      <c r="REX270" s="312"/>
      <c r="REY270" s="341"/>
      <c r="REZ270" s="314"/>
      <c r="RFA270" s="342"/>
      <c r="RFB270" s="312"/>
      <c r="RFC270" s="341"/>
      <c r="RFD270" s="314"/>
      <c r="RFE270" s="342"/>
      <c r="RFF270" s="312"/>
      <c r="RFG270" s="341"/>
      <c r="RFH270" s="314"/>
      <c r="RFI270" s="342"/>
      <c r="RFJ270" s="312"/>
      <c r="RFK270" s="341"/>
      <c r="RFL270" s="314"/>
      <c r="RFM270" s="342"/>
      <c r="RFN270" s="312"/>
      <c r="RFO270" s="341"/>
      <c r="RFP270" s="314"/>
      <c r="RFQ270" s="342"/>
      <c r="RFR270" s="312"/>
      <c r="RFS270" s="341"/>
      <c r="RFT270" s="314"/>
      <c r="RFU270" s="342"/>
      <c r="RFV270" s="312"/>
      <c r="RFW270" s="341"/>
      <c r="RFX270" s="314"/>
      <c r="RFY270" s="342"/>
      <c r="RFZ270" s="312"/>
      <c r="RGA270" s="341"/>
      <c r="RGB270" s="314"/>
      <c r="RGC270" s="342"/>
      <c r="RGD270" s="312"/>
      <c r="RGE270" s="341"/>
      <c r="RGF270" s="314"/>
      <c r="RGG270" s="342"/>
      <c r="RGH270" s="312"/>
      <c r="RGI270" s="341"/>
      <c r="RGJ270" s="314"/>
      <c r="RGK270" s="342"/>
      <c r="RGL270" s="312"/>
      <c r="RGM270" s="341"/>
      <c r="RGN270" s="314"/>
      <c r="RGO270" s="342"/>
      <c r="RGP270" s="312"/>
      <c r="RGQ270" s="341"/>
      <c r="RGR270" s="314"/>
      <c r="RGS270" s="342"/>
      <c r="RGT270" s="312"/>
      <c r="RGU270" s="341"/>
      <c r="RGV270" s="314"/>
      <c r="RGW270" s="342"/>
      <c r="RGX270" s="312"/>
      <c r="RGY270" s="341"/>
      <c r="RGZ270" s="314"/>
      <c r="RHA270" s="342"/>
      <c r="RHB270" s="312"/>
      <c r="RHC270" s="341"/>
      <c r="RHD270" s="314"/>
      <c r="RHE270" s="342"/>
      <c r="RHF270" s="312"/>
      <c r="RHG270" s="341"/>
      <c r="RHH270" s="314"/>
      <c r="RHI270" s="342"/>
      <c r="RHJ270" s="312"/>
      <c r="RHK270" s="341"/>
      <c r="RHL270" s="314"/>
      <c r="RHM270" s="342"/>
      <c r="RHN270" s="312"/>
      <c r="RHO270" s="341"/>
      <c r="RHP270" s="314"/>
      <c r="RHQ270" s="342"/>
      <c r="RHR270" s="312"/>
      <c r="RHS270" s="341"/>
      <c r="RHT270" s="314"/>
      <c r="RHU270" s="342"/>
      <c r="RHV270" s="312"/>
      <c r="RHW270" s="341"/>
      <c r="RHX270" s="314"/>
      <c r="RHY270" s="342"/>
      <c r="RHZ270" s="312"/>
      <c r="RIA270" s="341"/>
      <c r="RIB270" s="314"/>
      <c r="RIC270" s="342"/>
      <c r="RID270" s="312"/>
      <c r="RIE270" s="341"/>
      <c r="RIF270" s="314"/>
      <c r="RIG270" s="342"/>
      <c r="RIH270" s="312"/>
      <c r="RII270" s="341"/>
      <c r="RIJ270" s="314"/>
      <c r="RIK270" s="342"/>
      <c r="RIL270" s="312"/>
      <c r="RIM270" s="341"/>
      <c r="RIN270" s="314"/>
      <c r="RIO270" s="342"/>
      <c r="RIP270" s="312"/>
      <c r="RIQ270" s="341"/>
      <c r="RIR270" s="314"/>
      <c r="RIS270" s="342"/>
      <c r="RIT270" s="312"/>
      <c r="RIU270" s="341"/>
      <c r="RIV270" s="314"/>
      <c r="RIW270" s="342"/>
      <c r="RIX270" s="312"/>
      <c r="RIY270" s="341"/>
      <c r="RIZ270" s="314"/>
      <c r="RJA270" s="342"/>
      <c r="RJB270" s="312"/>
      <c r="RJC270" s="341"/>
      <c r="RJD270" s="314"/>
      <c r="RJE270" s="342"/>
      <c r="RJF270" s="312"/>
      <c r="RJG270" s="341"/>
      <c r="RJH270" s="314"/>
      <c r="RJI270" s="342"/>
      <c r="RJJ270" s="312"/>
      <c r="RJK270" s="341"/>
      <c r="RJL270" s="314"/>
      <c r="RJM270" s="342"/>
      <c r="RJN270" s="312"/>
      <c r="RJO270" s="341"/>
      <c r="RJP270" s="314"/>
      <c r="RJQ270" s="342"/>
      <c r="RJR270" s="312"/>
      <c r="RJS270" s="341"/>
      <c r="RJT270" s="314"/>
      <c r="RJU270" s="342"/>
      <c r="RJV270" s="312"/>
      <c r="RJW270" s="341"/>
      <c r="RJX270" s="314"/>
      <c r="RJY270" s="342"/>
      <c r="RJZ270" s="312"/>
      <c r="RKA270" s="341"/>
      <c r="RKB270" s="314"/>
      <c r="RKC270" s="342"/>
      <c r="RKD270" s="312"/>
      <c r="RKE270" s="341"/>
      <c r="RKF270" s="314"/>
      <c r="RKG270" s="342"/>
      <c r="RKH270" s="312"/>
      <c r="RKI270" s="341"/>
      <c r="RKJ270" s="314"/>
      <c r="RKK270" s="342"/>
      <c r="RKL270" s="312"/>
      <c r="RKM270" s="341"/>
      <c r="RKN270" s="314"/>
      <c r="RKO270" s="342"/>
      <c r="RKP270" s="312"/>
      <c r="RKQ270" s="341"/>
      <c r="RKR270" s="314"/>
      <c r="RKS270" s="342"/>
      <c r="RKT270" s="312"/>
      <c r="RKU270" s="341"/>
      <c r="RKV270" s="314"/>
      <c r="RKW270" s="342"/>
      <c r="RKX270" s="312"/>
      <c r="RKY270" s="341"/>
      <c r="RKZ270" s="314"/>
      <c r="RLA270" s="342"/>
      <c r="RLB270" s="312"/>
      <c r="RLC270" s="341"/>
      <c r="RLD270" s="314"/>
      <c r="RLE270" s="342"/>
      <c r="RLF270" s="312"/>
      <c r="RLG270" s="341"/>
      <c r="RLH270" s="314"/>
      <c r="RLI270" s="342"/>
      <c r="RLJ270" s="312"/>
      <c r="RLK270" s="341"/>
      <c r="RLL270" s="314"/>
      <c r="RLM270" s="342"/>
      <c r="RLN270" s="312"/>
      <c r="RLO270" s="341"/>
      <c r="RLP270" s="314"/>
      <c r="RLQ270" s="342"/>
      <c r="RLR270" s="312"/>
      <c r="RLS270" s="341"/>
      <c r="RLT270" s="314"/>
      <c r="RLU270" s="342"/>
      <c r="RLV270" s="312"/>
      <c r="RLW270" s="341"/>
      <c r="RLX270" s="314"/>
      <c r="RLY270" s="342"/>
      <c r="RLZ270" s="312"/>
      <c r="RMA270" s="341"/>
      <c r="RMB270" s="314"/>
      <c r="RMC270" s="342"/>
      <c r="RMD270" s="312"/>
      <c r="RME270" s="341"/>
      <c r="RMF270" s="314"/>
      <c r="RMG270" s="342"/>
      <c r="RMH270" s="312"/>
      <c r="RMI270" s="341"/>
      <c r="RMJ270" s="314"/>
      <c r="RMK270" s="342"/>
      <c r="RML270" s="312"/>
      <c r="RMM270" s="341"/>
      <c r="RMN270" s="314"/>
      <c r="RMO270" s="342"/>
      <c r="RMP270" s="312"/>
      <c r="RMQ270" s="341"/>
      <c r="RMR270" s="314"/>
      <c r="RMS270" s="342"/>
      <c r="RMT270" s="312"/>
      <c r="RMU270" s="341"/>
      <c r="RMV270" s="314"/>
      <c r="RMW270" s="342"/>
      <c r="RMX270" s="312"/>
      <c r="RMY270" s="341"/>
      <c r="RMZ270" s="314"/>
      <c r="RNA270" s="342"/>
      <c r="RNB270" s="312"/>
      <c r="RNC270" s="341"/>
      <c r="RND270" s="314"/>
      <c r="RNE270" s="342"/>
      <c r="RNF270" s="312"/>
      <c r="RNG270" s="341"/>
      <c r="RNH270" s="314"/>
      <c r="RNI270" s="342"/>
      <c r="RNJ270" s="312"/>
      <c r="RNK270" s="341"/>
      <c r="RNL270" s="314"/>
      <c r="RNM270" s="342"/>
      <c r="RNN270" s="312"/>
      <c r="RNO270" s="341"/>
      <c r="RNP270" s="314"/>
      <c r="RNQ270" s="342"/>
      <c r="RNR270" s="312"/>
      <c r="RNS270" s="341"/>
      <c r="RNT270" s="314"/>
      <c r="RNU270" s="342"/>
      <c r="RNV270" s="312"/>
      <c r="RNW270" s="341"/>
      <c r="RNX270" s="314"/>
      <c r="RNY270" s="342"/>
      <c r="RNZ270" s="312"/>
      <c r="ROA270" s="341"/>
      <c r="ROB270" s="314"/>
      <c r="ROC270" s="342"/>
      <c r="ROD270" s="312"/>
      <c r="ROE270" s="341"/>
      <c r="ROF270" s="314"/>
      <c r="ROG270" s="342"/>
      <c r="ROH270" s="312"/>
      <c r="ROI270" s="341"/>
      <c r="ROJ270" s="314"/>
      <c r="ROK270" s="342"/>
      <c r="ROL270" s="312"/>
      <c r="ROM270" s="341"/>
      <c r="RON270" s="314"/>
      <c r="ROO270" s="342"/>
      <c r="ROP270" s="312"/>
      <c r="ROQ270" s="341"/>
      <c r="ROR270" s="314"/>
      <c r="ROS270" s="342"/>
      <c r="ROT270" s="312"/>
      <c r="ROU270" s="341"/>
      <c r="ROV270" s="314"/>
      <c r="ROW270" s="342"/>
      <c r="ROX270" s="312"/>
      <c r="ROY270" s="341"/>
      <c r="ROZ270" s="314"/>
      <c r="RPA270" s="342"/>
      <c r="RPB270" s="312"/>
      <c r="RPC270" s="341"/>
      <c r="RPD270" s="314"/>
      <c r="RPE270" s="342"/>
      <c r="RPF270" s="312"/>
      <c r="RPG270" s="341"/>
      <c r="RPH270" s="314"/>
      <c r="RPI270" s="342"/>
      <c r="RPJ270" s="312"/>
      <c r="RPK270" s="341"/>
      <c r="RPL270" s="314"/>
      <c r="RPM270" s="342"/>
      <c r="RPN270" s="312"/>
      <c r="RPO270" s="341"/>
      <c r="RPP270" s="314"/>
      <c r="RPQ270" s="342"/>
      <c r="RPR270" s="312"/>
      <c r="RPS270" s="341"/>
      <c r="RPT270" s="314"/>
      <c r="RPU270" s="342"/>
      <c r="RPV270" s="312"/>
      <c r="RPW270" s="341"/>
      <c r="RPX270" s="314"/>
      <c r="RPY270" s="342"/>
      <c r="RPZ270" s="312"/>
      <c r="RQA270" s="341"/>
      <c r="RQB270" s="314"/>
      <c r="RQC270" s="342"/>
      <c r="RQD270" s="312"/>
      <c r="RQE270" s="341"/>
      <c r="RQF270" s="314"/>
      <c r="RQG270" s="342"/>
      <c r="RQH270" s="312"/>
      <c r="RQI270" s="341"/>
      <c r="RQJ270" s="314"/>
      <c r="RQK270" s="342"/>
      <c r="RQL270" s="312"/>
      <c r="RQM270" s="341"/>
      <c r="RQN270" s="314"/>
      <c r="RQO270" s="342"/>
      <c r="RQP270" s="312"/>
      <c r="RQQ270" s="341"/>
      <c r="RQR270" s="314"/>
      <c r="RQS270" s="342"/>
      <c r="RQT270" s="312"/>
      <c r="RQU270" s="341"/>
      <c r="RQV270" s="314"/>
      <c r="RQW270" s="342"/>
      <c r="RQX270" s="312"/>
      <c r="RQY270" s="341"/>
      <c r="RQZ270" s="314"/>
      <c r="RRA270" s="342"/>
      <c r="RRB270" s="312"/>
      <c r="RRC270" s="341"/>
      <c r="RRD270" s="314"/>
      <c r="RRE270" s="342"/>
      <c r="RRF270" s="312"/>
      <c r="RRG270" s="341"/>
      <c r="RRH270" s="314"/>
      <c r="RRI270" s="342"/>
      <c r="RRJ270" s="312"/>
      <c r="RRK270" s="341"/>
      <c r="RRL270" s="314"/>
      <c r="RRM270" s="342"/>
      <c r="RRN270" s="312"/>
      <c r="RRO270" s="341"/>
      <c r="RRP270" s="314"/>
      <c r="RRQ270" s="342"/>
      <c r="RRR270" s="312"/>
      <c r="RRS270" s="341"/>
      <c r="RRT270" s="314"/>
      <c r="RRU270" s="342"/>
      <c r="RRV270" s="312"/>
      <c r="RRW270" s="341"/>
      <c r="RRX270" s="314"/>
      <c r="RRY270" s="342"/>
      <c r="RRZ270" s="312"/>
      <c r="RSA270" s="341"/>
      <c r="RSB270" s="314"/>
      <c r="RSC270" s="342"/>
      <c r="RSD270" s="312"/>
      <c r="RSE270" s="341"/>
      <c r="RSF270" s="314"/>
      <c r="RSG270" s="342"/>
      <c r="RSH270" s="312"/>
      <c r="RSI270" s="341"/>
      <c r="RSJ270" s="314"/>
      <c r="RSK270" s="342"/>
      <c r="RSL270" s="312"/>
      <c r="RSM270" s="341"/>
      <c r="RSN270" s="314"/>
      <c r="RSO270" s="342"/>
      <c r="RSP270" s="312"/>
      <c r="RSQ270" s="341"/>
      <c r="RSR270" s="314"/>
      <c r="RSS270" s="342"/>
      <c r="RST270" s="312"/>
      <c r="RSU270" s="341"/>
      <c r="RSV270" s="314"/>
      <c r="RSW270" s="342"/>
      <c r="RSX270" s="312"/>
      <c r="RSY270" s="341"/>
      <c r="RSZ270" s="314"/>
      <c r="RTA270" s="342"/>
      <c r="RTB270" s="312"/>
      <c r="RTC270" s="341"/>
      <c r="RTD270" s="314"/>
      <c r="RTE270" s="342"/>
      <c r="RTF270" s="312"/>
      <c r="RTG270" s="341"/>
      <c r="RTH270" s="314"/>
      <c r="RTI270" s="342"/>
      <c r="RTJ270" s="312"/>
      <c r="RTK270" s="341"/>
      <c r="RTL270" s="314"/>
      <c r="RTM270" s="342"/>
      <c r="RTN270" s="312"/>
      <c r="RTO270" s="341"/>
      <c r="RTP270" s="314"/>
      <c r="RTQ270" s="342"/>
      <c r="RTR270" s="312"/>
      <c r="RTS270" s="341"/>
      <c r="RTT270" s="314"/>
      <c r="RTU270" s="342"/>
      <c r="RTV270" s="312"/>
      <c r="RTW270" s="341"/>
      <c r="RTX270" s="314"/>
      <c r="RTY270" s="342"/>
      <c r="RTZ270" s="312"/>
      <c r="RUA270" s="341"/>
      <c r="RUB270" s="314"/>
      <c r="RUC270" s="342"/>
      <c r="RUD270" s="312"/>
      <c r="RUE270" s="341"/>
      <c r="RUF270" s="314"/>
      <c r="RUG270" s="342"/>
      <c r="RUH270" s="312"/>
      <c r="RUI270" s="341"/>
      <c r="RUJ270" s="314"/>
      <c r="RUK270" s="342"/>
      <c r="RUL270" s="312"/>
      <c r="RUM270" s="341"/>
      <c r="RUN270" s="314"/>
      <c r="RUO270" s="342"/>
      <c r="RUP270" s="312"/>
      <c r="RUQ270" s="341"/>
      <c r="RUR270" s="314"/>
      <c r="RUS270" s="342"/>
      <c r="RUT270" s="312"/>
      <c r="RUU270" s="341"/>
      <c r="RUV270" s="314"/>
      <c r="RUW270" s="342"/>
      <c r="RUX270" s="312"/>
      <c r="RUY270" s="341"/>
      <c r="RUZ270" s="314"/>
      <c r="RVA270" s="342"/>
      <c r="RVB270" s="312"/>
      <c r="RVC270" s="341"/>
      <c r="RVD270" s="314"/>
      <c r="RVE270" s="342"/>
      <c r="RVF270" s="312"/>
      <c r="RVG270" s="341"/>
      <c r="RVH270" s="314"/>
      <c r="RVI270" s="342"/>
      <c r="RVJ270" s="312"/>
      <c r="RVK270" s="341"/>
      <c r="RVL270" s="314"/>
      <c r="RVM270" s="342"/>
      <c r="RVN270" s="312"/>
      <c r="RVO270" s="341"/>
      <c r="RVP270" s="314"/>
      <c r="RVQ270" s="342"/>
      <c r="RVR270" s="312"/>
      <c r="RVS270" s="341"/>
      <c r="RVT270" s="314"/>
      <c r="RVU270" s="342"/>
      <c r="RVV270" s="312"/>
      <c r="RVW270" s="341"/>
      <c r="RVX270" s="314"/>
      <c r="RVY270" s="342"/>
      <c r="RVZ270" s="312"/>
      <c r="RWA270" s="341"/>
      <c r="RWB270" s="314"/>
      <c r="RWC270" s="342"/>
      <c r="RWD270" s="312"/>
      <c r="RWE270" s="341"/>
      <c r="RWF270" s="314"/>
      <c r="RWG270" s="342"/>
      <c r="RWH270" s="312"/>
      <c r="RWI270" s="341"/>
      <c r="RWJ270" s="314"/>
      <c r="RWK270" s="342"/>
      <c r="RWL270" s="312"/>
      <c r="RWM270" s="341"/>
      <c r="RWN270" s="314"/>
      <c r="RWO270" s="342"/>
      <c r="RWP270" s="312"/>
      <c r="RWQ270" s="341"/>
      <c r="RWR270" s="314"/>
      <c r="RWS270" s="342"/>
      <c r="RWT270" s="312"/>
      <c r="RWU270" s="341"/>
      <c r="RWV270" s="314"/>
      <c r="RWW270" s="342"/>
      <c r="RWX270" s="312"/>
      <c r="RWY270" s="341"/>
      <c r="RWZ270" s="314"/>
      <c r="RXA270" s="342"/>
      <c r="RXB270" s="312"/>
      <c r="RXC270" s="341"/>
      <c r="RXD270" s="314"/>
      <c r="RXE270" s="342"/>
      <c r="RXF270" s="312"/>
      <c r="RXG270" s="341"/>
      <c r="RXH270" s="314"/>
      <c r="RXI270" s="342"/>
      <c r="RXJ270" s="312"/>
      <c r="RXK270" s="341"/>
      <c r="RXL270" s="314"/>
      <c r="RXM270" s="342"/>
      <c r="RXN270" s="312"/>
      <c r="RXO270" s="341"/>
      <c r="RXP270" s="314"/>
      <c r="RXQ270" s="342"/>
      <c r="RXR270" s="312"/>
      <c r="RXS270" s="341"/>
      <c r="RXT270" s="314"/>
      <c r="RXU270" s="342"/>
      <c r="RXV270" s="312"/>
      <c r="RXW270" s="341"/>
      <c r="RXX270" s="314"/>
      <c r="RXY270" s="342"/>
      <c r="RXZ270" s="312"/>
      <c r="RYA270" s="341"/>
      <c r="RYB270" s="314"/>
      <c r="RYC270" s="342"/>
      <c r="RYD270" s="312"/>
      <c r="RYE270" s="341"/>
      <c r="RYF270" s="314"/>
      <c r="RYG270" s="342"/>
      <c r="RYH270" s="312"/>
      <c r="RYI270" s="341"/>
      <c r="RYJ270" s="314"/>
      <c r="RYK270" s="342"/>
      <c r="RYL270" s="312"/>
      <c r="RYM270" s="341"/>
      <c r="RYN270" s="314"/>
      <c r="RYO270" s="342"/>
      <c r="RYP270" s="312"/>
      <c r="RYQ270" s="341"/>
      <c r="RYR270" s="314"/>
      <c r="RYS270" s="342"/>
      <c r="RYT270" s="312"/>
      <c r="RYU270" s="341"/>
      <c r="RYV270" s="314"/>
      <c r="RYW270" s="342"/>
      <c r="RYX270" s="312"/>
      <c r="RYY270" s="341"/>
      <c r="RYZ270" s="314"/>
      <c r="RZA270" s="342"/>
      <c r="RZB270" s="312"/>
      <c r="RZC270" s="341"/>
      <c r="RZD270" s="314"/>
      <c r="RZE270" s="342"/>
      <c r="RZF270" s="312"/>
      <c r="RZG270" s="341"/>
      <c r="RZH270" s="314"/>
      <c r="RZI270" s="342"/>
      <c r="RZJ270" s="312"/>
      <c r="RZK270" s="341"/>
      <c r="RZL270" s="314"/>
      <c r="RZM270" s="342"/>
      <c r="RZN270" s="312"/>
      <c r="RZO270" s="341"/>
      <c r="RZP270" s="314"/>
      <c r="RZQ270" s="342"/>
      <c r="RZR270" s="312"/>
      <c r="RZS270" s="341"/>
      <c r="RZT270" s="314"/>
      <c r="RZU270" s="342"/>
      <c r="RZV270" s="312"/>
      <c r="RZW270" s="341"/>
      <c r="RZX270" s="314"/>
      <c r="RZY270" s="342"/>
      <c r="RZZ270" s="312"/>
      <c r="SAA270" s="341"/>
      <c r="SAB270" s="314"/>
      <c r="SAC270" s="342"/>
      <c r="SAD270" s="312"/>
      <c r="SAE270" s="341"/>
      <c r="SAF270" s="314"/>
      <c r="SAG270" s="342"/>
      <c r="SAH270" s="312"/>
      <c r="SAI270" s="341"/>
      <c r="SAJ270" s="314"/>
      <c r="SAK270" s="342"/>
      <c r="SAL270" s="312"/>
      <c r="SAM270" s="341"/>
      <c r="SAN270" s="314"/>
      <c r="SAO270" s="342"/>
      <c r="SAP270" s="312"/>
      <c r="SAQ270" s="341"/>
      <c r="SAR270" s="314"/>
      <c r="SAS270" s="342"/>
      <c r="SAT270" s="312"/>
      <c r="SAU270" s="341"/>
      <c r="SAV270" s="314"/>
      <c r="SAW270" s="342"/>
      <c r="SAX270" s="312"/>
      <c r="SAY270" s="341"/>
      <c r="SAZ270" s="314"/>
      <c r="SBA270" s="342"/>
      <c r="SBB270" s="312"/>
      <c r="SBC270" s="341"/>
      <c r="SBD270" s="314"/>
      <c r="SBE270" s="342"/>
      <c r="SBF270" s="312"/>
      <c r="SBG270" s="341"/>
      <c r="SBH270" s="314"/>
      <c r="SBI270" s="342"/>
      <c r="SBJ270" s="312"/>
      <c r="SBK270" s="341"/>
      <c r="SBL270" s="314"/>
      <c r="SBM270" s="342"/>
      <c r="SBN270" s="312"/>
      <c r="SBO270" s="341"/>
      <c r="SBP270" s="314"/>
      <c r="SBQ270" s="342"/>
      <c r="SBR270" s="312"/>
      <c r="SBS270" s="341"/>
      <c r="SBT270" s="314"/>
      <c r="SBU270" s="342"/>
      <c r="SBV270" s="312"/>
      <c r="SBW270" s="341"/>
      <c r="SBX270" s="314"/>
      <c r="SBY270" s="342"/>
      <c r="SBZ270" s="312"/>
      <c r="SCA270" s="341"/>
      <c r="SCB270" s="314"/>
      <c r="SCC270" s="342"/>
      <c r="SCD270" s="312"/>
      <c r="SCE270" s="341"/>
      <c r="SCF270" s="314"/>
      <c r="SCG270" s="342"/>
      <c r="SCH270" s="312"/>
      <c r="SCI270" s="341"/>
      <c r="SCJ270" s="314"/>
      <c r="SCK270" s="342"/>
      <c r="SCL270" s="312"/>
      <c r="SCM270" s="341"/>
      <c r="SCN270" s="314"/>
      <c r="SCO270" s="342"/>
      <c r="SCP270" s="312"/>
      <c r="SCQ270" s="341"/>
      <c r="SCR270" s="314"/>
      <c r="SCS270" s="342"/>
      <c r="SCT270" s="312"/>
      <c r="SCU270" s="341"/>
      <c r="SCV270" s="314"/>
      <c r="SCW270" s="342"/>
      <c r="SCX270" s="312"/>
      <c r="SCY270" s="341"/>
      <c r="SCZ270" s="314"/>
      <c r="SDA270" s="342"/>
      <c r="SDB270" s="312"/>
      <c r="SDC270" s="341"/>
      <c r="SDD270" s="314"/>
      <c r="SDE270" s="342"/>
      <c r="SDF270" s="312"/>
      <c r="SDG270" s="341"/>
      <c r="SDH270" s="314"/>
      <c r="SDI270" s="342"/>
      <c r="SDJ270" s="312"/>
      <c r="SDK270" s="341"/>
      <c r="SDL270" s="314"/>
      <c r="SDM270" s="342"/>
      <c r="SDN270" s="312"/>
      <c r="SDO270" s="341"/>
      <c r="SDP270" s="314"/>
      <c r="SDQ270" s="342"/>
      <c r="SDR270" s="312"/>
      <c r="SDS270" s="341"/>
      <c r="SDT270" s="314"/>
      <c r="SDU270" s="342"/>
      <c r="SDV270" s="312"/>
      <c r="SDW270" s="341"/>
      <c r="SDX270" s="314"/>
      <c r="SDY270" s="342"/>
      <c r="SDZ270" s="312"/>
      <c r="SEA270" s="341"/>
      <c r="SEB270" s="314"/>
      <c r="SEC270" s="342"/>
      <c r="SED270" s="312"/>
      <c r="SEE270" s="341"/>
      <c r="SEF270" s="314"/>
      <c r="SEG270" s="342"/>
      <c r="SEH270" s="312"/>
      <c r="SEI270" s="341"/>
      <c r="SEJ270" s="314"/>
      <c r="SEK270" s="342"/>
      <c r="SEL270" s="312"/>
      <c r="SEM270" s="341"/>
      <c r="SEN270" s="314"/>
      <c r="SEO270" s="342"/>
      <c r="SEP270" s="312"/>
      <c r="SEQ270" s="341"/>
      <c r="SER270" s="314"/>
      <c r="SES270" s="342"/>
      <c r="SET270" s="312"/>
      <c r="SEU270" s="341"/>
      <c r="SEV270" s="314"/>
      <c r="SEW270" s="342"/>
      <c r="SEX270" s="312"/>
      <c r="SEY270" s="341"/>
      <c r="SEZ270" s="314"/>
      <c r="SFA270" s="342"/>
      <c r="SFB270" s="312"/>
      <c r="SFC270" s="341"/>
      <c r="SFD270" s="314"/>
      <c r="SFE270" s="342"/>
      <c r="SFF270" s="312"/>
      <c r="SFG270" s="341"/>
      <c r="SFH270" s="314"/>
      <c r="SFI270" s="342"/>
      <c r="SFJ270" s="312"/>
      <c r="SFK270" s="341"/>
      <c r="SFL270" s="314"/>
      <c r="SFM270" s="342"/>
      <c r="SFN270" s="312"/>
      <c r="SFO270" s="341"/>
      <c r="SFP270" s="314"/>
      <c r="SFQ270" s="342"/>
      <c r="SFR270" s="312"/>
      <c r="SFS270" s="341"/>
      <c r="SFT270" s="314"/>
      <c r="SFU270" s="342"/>
      <c r="SFV270" s="312"/>
      <c r="SFW270" s="341"/>
      <c r="SFX270" s="314"/>
      <c r="SFY270" s="342"/>
      <c r="SFZ270" s="312"/>
      <c r="SGA270" s="341"/>
      <c r="SGB270" s="314"/>
      <c r="SGC270" s="342"/>
      <c r="SGD270" s="312"/>
      <c r="SGE270" s="341"/>
      <c r="SGF270" s="314"/>
      <c r="SGG270" s="342"/>
      <c r="SGH270" s="312"/>
      <c r="SGI270" s="341"/>
      <c r="SGJ270" s="314"/>
      <c r="SGK270" s="342"/>
      <c r="SGL270" s="312"/>
      <c r="SGM270" s="341"/>
      <c r="SGN270" s="314"/>
      <c r="SGO270" s="342"/>
      <c r="SGP270" s="312"/>
      <c r="SGQ270" s="341"/>
      <c r="SGR270" s="314"/>
      <c r="SGS270" s="342"/>
      <c r="SGT270" s="312"/>
      <c r="SGU270" s="341"/>
      <c r="SGV270" s="314"/>
      <c r="SGW270" s="342"/>
      <c r="SGX270" s="312"/>
      <c r="SGY270" s="341"/>
      <c r="SGZ270" s="314"/>
      <c r="SHA270" s="342"/>
      <c r="SHB270" s="312"/>
      <c r="SHC270" s="341"/>
      <c r="SHD270" s="314"/>
      <c r="SHE270" s="342"/>
      <c r="SHF270" s="312"/>
      <c r="SHG270" s="341"/>
      <c r="SHH270" s="314"/>
      <c r="SHI270" s="342"/>
      <c r="SHJ270" s="312"/>
      <c r="SHK270" s="341"/>
      <c r="SHL270" s="314"/>
      <c r="SHM270" s="342"/>
      <c r="SHN270" s="312"/>
      <c r="SHO270" s="341"/>
      <c r="SHP270" s="314"/>
      <c r="SHQ270" s="342"/>
      <c r="SHR270" s="312"/>
      <c r="SHS270" s="341"/>
      <c r="SHT270" s="314"/>
      <c r="SHU270" s="342"/>
      <c r="SHV270" s="312"/>
      <c r="SHW270" s="341"/>
      <c r="SHX270" s="314"/>
      <c r="SHY270" s="342"/>
      <c r="SHZ270" s="312"/>
      <c r="SIA270" s="341"/>
      <c r="SIB270" s="314"/>
      <c r="SIC270" s="342"/>
      <c r="SID270" s="312"/>
      <c r="SIE270" s="341"/>
      <c r="SIF270" s="314"/>
      <c r="SIG270" s="342"/>
      <c r="SIH270" s="312"/>
      <c r="SII270" s="341"/>
      <c r="SIJ270" s="314"/>
      <c r="SIK270" s="342"/>
      <c r="SIL270" s="312"/>
      <c r="SIM270" s="341"/>
      <c r="SIN270" s="314"/>
      <c r="SIO270" s="342"/>
      <c r="SIP270" s="312"/>
      <c r="SIQ270" s="341"/>
      <c r="SIR270" s="314"/>
      <c r="SIS270" s="342"/>
      <c r="SIT270" s="312"/>
      <c r="SIU270" s="341"/>
      <c r="SIV270" s="314"/>
      <c r="SIW270" s="342"/>
      <c r="SIX270" s="312"/>
      <c r="SIY270" s="341"/>
      <c r="SIZ270" s="314"/>
      <c r="SJA270" s="342"/>
      <c r="SJB270" s="312"/>
      <c r="SJC270" s="341"/>
      <c r="SJD270" s="314"/>
      <c r="SJE270" s="342"/>
      <c r="SJF270" s="312"/>
      <c r="SJG270" s="341"/>
      <c r="SJH270" s="314"/>
      <c r="SJI270" s="342"/>
      <c r="SJJ270" s="312"/>
      <c r="SJK270" s="341"/>
      <c r="SJL270" s="314"/>
      <c r="SJM270" s="342"/>
      <c r="SJN270" s="312"/>
      <c r="SJO270" s="341"/>
      <c r="SJP270" s="314"/>
      <c r="SJQ270" s="342"/>
      <c r="SJR270" s="312"/>
      <c r="SJS270" s="341"/>
      <c r="SJT270" s="314"/>
      <c r="SJU270" s="342"/>
      <c r="SJV270" s="312"/>
      <c r="SJW270" s="341"/>
      <c r="SJX270" s="314"/>
      <c r="SJY270" s="342"/>
      <c r="SJZ270" s="312"/>
      <c r="SKA270" s="341"/>
      <c r="SKB270" s="314"/>
      <c r="SKC270" s="342"/>
      <c r="SKD270" s="312"/>
      <c r="SKE270" s="341"/>
      <c r="SKF270" s="314"/>
      <c r="SKG270" s="342"/>
      <c r="SKH270" s="312"/>
      <c r="SKI270" s="341"/>
      <c r="SKJ270" s="314"/>
      <c r="SKK270" s="342"/>
      <c r="SKL270" s="312"/>
      <c r="SKM270" s="341"/>
      <c r="SKN270" s="314"/>
      <c r="SKO270" s="342"/>
      <c r="SKP270" s="312"/>
      <c r="SKQ270" s="341"/>
      <c r="SKR270" s="314"/>
      <c r="SKS270" s="342"/>
      <c r="SKT270" s="312"/>
      <c r="SKU270" s="341"/>
      <c r="SKV270" s="314"/>
      <c r="SKW270" s="342"/>
      <c r="SKX270" s="312"/>
      <c r="SKY270" s="341"/>
      <c r="SKZ270" s="314"/>
      <c r="SLA270" s="342"/>
      <c r="SLB270" s="312"/>
      <c r="SLC270" s="341"/>
      <c r="SLD270" s="314"/>
      <c r="SLE270" s="342"/>
      <c r="SLF270" s="312"/>
      <c r="SLG270" s="341"/>
      <c r="SLH270" s="314"/>
      <c r="SLI270" s="342"/>
      <c r="SLJ270" s="312"/>
      <c r="SLK270" s="341"/>
      <c r="SLL270" s="314"/>
      <c r="SLM270" s="342"/>
      <c r="SLN270" s="312"/>
      <c r="SLO270" s="341"/>
      <c r="SLP270" s="314"/>
      <c r="SLQ270" s="342"/>
      <c r="SLR270" s="312"/>
      <c r="SLS270" s="341"/>
      <c r="SLT270" s="314"/>
      <c r="SLU270" s="342"/>
      <c r="SLV270" s="312"/>
      <c r="SLW270" s="341"/>
      <c r="SLX270" s="314"/>
      <c r="SLY270" s="342"/>
      <c r="SLZ270" s="312"/>
      <c r="SMA270" s="341"/>
      <c r="SMB270" s="314"/>
      <c r="SMC270" s="342"/>
      <c r="SMD270" s="312"/>
      <c r="SME270" s="341"/>
      <c r="SMF270" s="314"/>
      <c r="SMG270" s="342"/>
      <c r="SMH270" s="312"/>
      <c r="SMI270" s="341"/>
      <c r="SMJ270" s="314"/>
      <c r="SMK270" s="342"/>
      <c r="SML270" s="312"/>
      <c r="SMM270" s="341"/>
      <c r="SMN270" s="314"/>
      <c r="SMO270" s="342"/>
      <c r="SMP270" s="312"/>
      <c r="SMQ270" s="341"/>
      <c r="SMR270" s="314"/>
      <c r="SMS270" s="342"/>
      <c r="SMT270" s="312"/>
      <c r="SMU270" s="341"/>
      <c r="SMV270" s="314"/>
      <c r="SMW270" s="342"/>
      <c r="SMX270" s="312"/>
      <c r="SMY270" s="341"/>
      <c r="SMZ270" s="314"/>
      <c r="SNA270" s="342"/>
      <c r="SNB270" s="312"/>
      <c r="SNC270" s="341"/>
      <c r="SND270" s="314"/>
      <c r="SNE270" s="342"/>
      <c r="SNF270" s="312"/>
      <c r="SNG270" s="341"/>
      <c r="SNH270" s="314"/>
      <c r="SNI270" s="342"/>
      <c r="SNJ270" s="312"/>
      <c r="SNK270" s="341"/>
      <c r="SNL270" s="314"/>
      <c r="SNM270" s="342"/>
      <c r="SNN270" s="312"/>
      <c r="SNO270" s="341"/>
      <c r="SNP270" s="314"/>
      <c r="SNQ270" s="342"/>
      <c r="SNR270" s="312"/>
      <c r="SNS270" s="341"/>
      <c r="SNT270" s="314"/>
      <c r="SNU270" s="342"/>
      <c r="SNV270" s="312"/>
      <c r="SNW270" s="341"/>
      <c r="SNX270" s="314"/>
      <c r="SNY270" s="342"/>
      <c r="SNZ270" s="312"/>
      <c r="SOA270" s="341"/>
      <c r="SOB270" s="314"/>
      <c r="SOC270" s="342"/>
      <c r="SOD270" s="312"/>
      <c r="SOE270" s="341"/>
      <c r="SOF270" s="314"/>
      <c r="SOG270" s="342"/>
      <c r="SOH270" s="312"/>
      <c r="SOI270" s="341"/>
      <c r="SOJ270" s="314"/>
      <c r="SOK270" s="342"/>
      <c r="SOL270" s="312"/>
      <c r="SOM270" s="341"/>
      <c r="SON270" s="314"/>
      <c r="SOO270" s="342"/>
      <c r="SOP270" s="312"/>
      <c r="SOQ270" s="341"/>
      <c r="SOR270" s="314"/>
      <c r="SOS270" s="342"/>
      <c r="SOT270" s="312"/>
      <c r="SOU270" s="341"/>
      <c r="SOV270" s="314"/>
      <c r="SOW270" s="342"/>
      <c r="SOX270" s="312"/>
      <c r="SOY270" s="341"/>
      <c r="SOZ270" s="314"/>
      <c r="SPA270" s="342"/>
      <c r="SPB270" s="312"/>
      <c r="SPC270" s="341"/>
      <c r="SPD270" s="314"/>
      <c r="SPE270" s="342"/>
      <c r="SPF270" s="312"/>
      <c r="SPG270" s="341"/>
      <c r="SPH270" s="314"/>
      <c r="SPI270" s="342"/>
      <c r="SPJ270" s="312"/>
      <c r="SPK270" s="341"/>
      <c r="SPL270" s="314"/>
      <c r="SPM270" s="342"/>
      <c r="SPN270" s="312"/>
      <c r="SPO270" s="341"/>
      <c r="SPP270" s="314"/>
      <c r="SPQ270" s="342"/>
      <c r="SPR270" s="312"/>
      <c r="SPS270" s="341"/>
      <c r="SPT270" s="314"/>
      <c r="SPU270" s="342"/>
      <c r="SPV270" s="312"/>
      <c r="SPW270" s="341"/>
      <c r="SPX270" s="314"/>
      <c r="SPY270" s="342"/>
      <c r="SPZ270" s="312"/>
      <c r="SQA270" s="341"/>
      <c r="SQB270" s="314"/>
      <c r="SQC270" s="342"/>
      <c r="SQD270" s="312"/>
      <c r="SQE270" s="341"/>
      <c r="SQF270" s="314"/>
      <c r="SQG270" s="342"/>
      <c r="SQH270" s="312"/>
      <c r="SQI270" s="341"/>
      <c r="SQJ270" s="314"/>
      <c r="SQK270" s="342"/>
      <c r="SQL270" s="312"/>
      <c r="SQM270" s="341"/>
      <c r="SQN270" s="314"/>
      <c r="SQO270" s="342"/>
      <c r="SQP270" s="312"/>
      <c r="SQQ270" s="341"/>
      <c r="SQR270" s="314"/>
      <c r="SQS270" s="342"/>
      <c r="SQT270" s="312"/>
      <c r="SQU270" s="341"/>
      <c r="SQV270" s="314"/>
      <c r="SQW270" s="342"/>
      <c r="SQX270" s="312"/>
      <c r="SQY270" s="341"/>
      <c r="SQZ270" s="314"/>
      <c r="SRA270" s="342"/>
      <c r="SRB270" s="312"/>
      <c r="SRC270" s="341"/>
      <c r="SRD270" s="314"/>
      <c r="SRE270" s="342"/>
      <c r="SRF270" s="312"/>
      <c r="SRG270" s="341"/>
      <c r="SRH270" s="314"/>
      <c r="SRI270" s="342"/>
      <c r="SRJ270" s="312"/>
      <c r="SRK270" s="341"/>
      <c r="SRL270" s="314"/>
      <c r="SRM270" s="342"/>
      <c r="SRN270" s="312"/>
      <c r="SRO270" s="341"/>
      <c r="SRP270" s="314"/>
      <c r="SRQ270" s="342"/>
      <c r="SRR270" s="312"/>
      <c r="SRS270" s="341"/>
      <c r="SRT270" s="314"/>
      <c r="SRU270" s="342"/>
      <c r="SRV270" s="312"/>
      <c r="SRW270" s="341"/>
      <c r="SRX270" s="314"/>
      <c r="SRY270" s="342"/>
      <c r="SRZ270" s="312"/>
      <c r="SSA270" s="341"/>
      <c r="SSB270" s="314"/>
      <c r="SSC270" s="342"/>
      <c r="SSD270" s="312"/>
      <c r="SSE270" s="341"/>
      <c r="SSF270" s="314"/>
      <c r="SSG270" s="342"/>
      <c r="SSH270" s="312"/>
      <c r="SSI270" s="341"/>
      <c r="SSJ270" s="314"/>
      <c r="SSK270" s="342"/>
      <c r="SSL270" s="312"/>
      <c r="SSM270" s="341"/>
      <c r="SSN270" s="314"/>
      <c r="SSO270" s="342"/>
      <c r="SSP270" s="312"/>
      <c r="SSQ270" s="341"/>
      <c r="SSR270" s="314"/>
      <c r="SSS270" s="342"/>
      <c r="SST270" s="312"/>
      <c r="SSU270" s="341"/>
      <c r="SSV270" s="314"/>
      <c r="SSW270" s="342"/>
      <c r="SSX270" s="312"/>
      <c r="SSY270" s="341"/>
      <c r="SSZ270" s="314"/>
      <c r="STA270" s="342"/>
      <c r="STB270" s="312"/>
      <c r="STC270" s="341"/>
      <c r="STD270" s="314"/>
      <c r="STE270" s="342"/>
      <c r="STF270" s="312"/>
      <c r="STG270" s="341"/>
      <c r="STH270" s="314"/>
      <c r="STI270" s="342"/>
      <c r="STJ270" s="312"/>
      <c r="STK270" s="341"/>
      <c r="STL270" s="314"/>
      <c r="STM270" s="342"/>
      <c r="STN270" s="312"/>
      <c r="STO270" s="341"/>
      <c r="STP270" s="314"/>
      <c r="STQ270" s="342"/>
      <c r="STR270" s="312"/>
      <c r="STS270" s="341"/>
      <c r="STT270" s="314"/>
      <c r="STU270" s="342"/>
      <c r="STV270" s="312"/>
      <c r="STW270" s="341"/>
      <c r="STX270" s="314"/>
      <c r="STY270" s="342"/>
      <c r="STZ270" s="312"/>
      <c r="SUA270" s="341"/>
      <c r="SUB270" s="314"/>
      <c r="SUC270" s="342"/>
      <c r="SUD270" s="312"/>
      <c r="SUE270" s="341"/>
      <c r="SUF270" s="314"/>
      <c r="SUG270" s="342"/>
      <c r="SUH270" s="312"/>
      <c r="SUI270" s="341"/>
      <c r="SUJ270" s="314"/>
      <c r="SUK270" s="342"/>
      <c r="SUL270" s="312"/>
      <c r="SUM270" s="341"/>
      <c r="SUN270" s="314"/>
      <c r="SUO270" s="342"/>
      <c r="SUP270" s="312"/>
      <c r="SUQ270" s="341"/>
      <c r="SUR270" s="314"/>
      <c r="SUS270" s="342"/>
      <c r="SUT270" s="312"/>
      <c r="SUU270" s="341"/>
      <c r="SUV270" s="314"/>
      <c r="SUW270" s="342"/>
      <c r="SUX270" s="312"/>
      <c r="SUY270" s="341"/>
      <c r="SUZ270" s="314"/>
      <c r="SVA270" s="342"/>
      <c r="SVB270" s="312"/>
      <c r="SVC270" s="341"/>
      <c r="SVD270" s="314"/>
      <c r="SVE270" s="342"/>
      <c r="SVF270" s="312"/>
      <c r="SVG270" s="341"/>
      <c r="SVH270" s="314"/>
      <c r="SVI270" s="342"/>
      <c r="SVJ270" s="312"/>
      <c r="SVK270" s="341"/>
      <c r="SVL270" s="314"/>
      <c r="SVM270" s="342"/>
      <c r="SVN270" s="312"/>
      <c r="SVO270" s="341"/>
      <c r="SVP270" s="314"/>
      <c r="SVQ270" s="342"/>
      <c r="SVR270" s="312"/>
      <c r="SVS270" s="341"/>
      <c r="SVT270" s="314"/>
      <c r="SVU270" s="342"/>
      <c r="SVV270" s="312"/>
      <c r="SVW270" s="341"/>
      <c r="SVX270" s="314"/>
      <c r="SVY270" s="342"/>
      <c r="SVZ270" s="312"/>
      <c r="SWA270" s="341"/>
      <c r="SWB270" s="314"/>
      <c r="SWC270" s="342"/>
      <c r="SWD270" s="312"/>
      <c r="SWE270" s="341"/>
      <c r="SWF270" s="314"/>
      <c r="SWG270" s="342"/>
      <c r="SWH270" s="312"/>
      <c r="SWI270" s="341"/>
      <c r="SWJ270" s="314"/>
      <c r="SWK270" s="342"/>
      <c r="SWL270" s="312"/>
      <c r="SWM270" s="341"/>
      <c r="SWN270" s="314"/>
      <c r="SWO270" s="342"/>
      <c r="SWP270" s="312"/>
      <c r="SWQ270" s="341"/>
      <c r="SWR270" s="314"/>
      <c r="SWS270" s="342"/>
      <c r="SWT270" s="312"/>
      <c r="SWU270" s="341"/>
      <c r="SWV270" s="314"/>
      <c r="SWW270" s="342"/>
      <c r="SWX270" s="312"/>
      <c r="SWY270" s="341"/>
      <c r="SWZ270" s="314"/>
      <c r="SXA270" s="342"/>
      <c r="SXB270" s="312"/>
      <c r="SXC270" s="341"/>
      <c r="SXD270" s="314"/>
      <c r="SXE270" s="342"/>
      <c r="SXF270" s="312"/>
      <c r="SXG270" s="341"/>
      <c r="SXH270" s="314"/>
      <c r="SXI270" s="342"/>
      <c r="SXJ270" s="312"/>
      <c r="SXK270" s="341"/>
      <c r="SXL270" s="314"/>
      <c r="SXM270" s="342"/>
      <c r="SXN270" s="312"/>
      <c r="SXO270" s="341"/>
      <c r="SXP270" s="314"/>
      <c r="SXQ270" s="342"/>
      <c r="SXR270" s="312"/>
      <c r="SXS270" s="341"/>
      <c r="SXT270" s="314"/>
      <c r="SXU270" s="342"/>
      <c r="SXV270" s="312"/>
      <c r="SXW270" s="341"/>
      <c r="SXX270" s="314"/>
      <c r="SXY270" s="342"/>
      <c r="SXZ270" s="312"/>
      <c r="SYA270" s="341"/>
      <c r="SYB270" s="314"/>
      <c r="SYC270" s="342"/>
      <c r="SYD270" s="312"/>
      <c r="SYE270" s="341"/>
      <c r="SYF270" s="314"/>
      <c r="SYG270" s="342"/>
      <c r="SYH270" s="312"/>
      <c r="SYI270" s="341"/>
      <c r="SYJ270" s="314"/>
      <c r="SYK270" s="342"/>
      <c r="SYL270" s="312"/>
      <c r="SYM270" s="341"/>
      <c r="SYN270" s="314"/>
      <c r="SYO270" s="342"/>
      <c r="SYP270" s="312"/>
      <c r="SYQ270" s="341"/>
      <c r="SYR270" s="314"/>
      <c r="SYS270" s="342"/>
      <c r="SYT270" s="312"/>
      <c r="SYU270" s="341"/>
      <c r="SYV270" s="314"/>
      <c r="SYW270" s="342"/>
      <c r="SYX270" s="312"/>
      <c r="SYY270" s="341"/>
      <c r="SYZ270" s="314"/>
      <c r="SZA270" s="342"/>
      <c r="SZB270" s="312"/>
      <c r="SZC270" s="341"/>
      <c r="SZD270" s="314"/>
      <c r="SZE270" s="342"/>
      <c r="SZF270" s="312"/>
      <c r="SZG270" s="341"/>
      <c r="SZH270" s="314"/>
      <c r="SZI270" s="342"/>
      <c r="SZJ270" s="312"/>
      <c r="SZK270" s="341"/>
      <c r="SZL270" s="314"/>
      <c r="SZM270" s="342"/>
      <c r="SZN270" s="312"/>
      <c r="SZO270" s="341"/>
      <c r="SZP270" s="314"/>
      <c r="SZQ270" s="342"/>
      <c r="SZR270" s="312"/>
      <c r="SZS270" s="341"/>
      <c r="SZT270" s="314"/>
      <c r="SZU270" s="342"/>
      <c r="SZV270" s="312"/>
      <c r="SZW270" s="341"/>
      <c r="SZX270" s="314"/>
      <c r="SZY270" s="342"/>
      <c r="SZZ270" s="312"/>
      <c r="TAA270" s="341"/>
      <c r="TAB270" s="314"/>
      <c r="TAC270" s="342"/>
      <c r="TAD270" s="312"/>
      <c r="TAE270" s="341"/>
      <c r="TAF270" s="314"/>
      <c r="TAG270" s="342"/>
      <c r="TAH270" s="312"/>
      <c r="TAI270" s="341"/>
      <c r="TAJ270" s="314"/>
      <c r="TAK270" s="342"/>
      <c r="TAL270" s="312"/>
      <c r="TAM270" s="341"/>
      <c r="TAN270" s="314"/>
      <c r="TAO270" s="342"/>
      <c r="TAP270" s="312"/>
      <c r="TAQ270" s="341"/>
      <c r="TAR270" s="314"/>
      <c r="TAS270" s="342"/>
      <c r="TAT270" s="312"/>
      <c r="TAU270" s="341"/>
      <c r="TAV270" s="314"/>
      <c r="TAW270" s="342"/>
      <c r="TAX270" s="312"/>
      <c r="TAY270" s="341"/>
      <c r="TAZ270" s="314"/>
      <c r="TBA270" s="342"/>
      <c r="TBB270" s="312"/>
      <c r="TBC270" s="341"/>
      <c r="TBD270" s="314"/>
      <c r="TBE270" s="342"/>
      <c r="TBF270" s="312"/>
      <c r="TBG270" s="341"/>
      <c r="TBH270" s="314"/>
      <c r="TBI270" s="342"/>
      <c r="TBJ270" s="312"/>
      <c r="TBK270" s="341"/>
      <c r="TBL270" s="314"/>
      <c r="TBM270" s="342"/>
      <c r="TBN270" s="312"/>
      <c r="TBO270" s="341"/>
      <c r="TBP270" s="314"/>
      <c r="TBQ270" s="342"/>
      <c r="TBR270" s="312"/>
      <c r="TBS270" s="341"/>
      <c r="TBT270" s="314"/>
      <c r="TBU270" s="342"/>
      <c r="TBV270" s="312"/>
      <c r="TBW270" s="341"/>
      <c r="TBX270" s="314"/>
      <c r="TBY270" s="342"/>
      <c r="TBZ270" s="312"/>
      <c r="TCA270" s="341"/>
      <c r="TCB270" s="314"/>
      <c r="TCC270" s="342"/>
      <c r="TCD270" s="312"/>
      <c r="TCE270" s="341"/>
      <c r="TCF270" s="314"/>
      <c r="TCG270" s="342"/>
      <c r="TCH270" s="312"/>
      <c r="TCI270" s="341"/>
      <c r="TCJ270" s="314"/>
      <c r="TCK270" s="342"/>
      <c r="TCL270" s="312"/>
      <c r="TCM270" s="341"/>
      <c r="TCN270" s="314"/>
      <c r="TCO270" s="342"/>
      <c r="TCP270" s="312"/>
      <c r="TCQ270" s="341"/>
      <c r="TCR270" s="314"/>
      <c r="TCS270" s="342"/>
      <c r="TCT270" s="312"/>
      <c r="TCU270" s="341"/>
      <c r="TCV270" s="314"/>
      <c r="TCW270" s="342"/>
      <c r="TCX270" s="312"/>
      <c r="TCY270" s="341"/>
      <c r="TCZ270" s="314"/>
      <c r="TDA270" s="342"/>
      <c r="TDB270" s="312"/>
      <c r="TDC270" s="341"/>
      <c r="TDD270" s="314"/>
      <c r="TDE270" s="342"/>
      <c r="TDF270" s="312"/>
      <c r="TDG270" s="341"/>
      <c r="TDH270" s="314"/>
      <c r="TDI270" s="342"/>
      <c r="TDJ270" s="312"/>
      <c r="TDK270" s="341"/>
      <c r="TDL270" s="314"/>
      <c r="TDM270" s="342"/>
      <c r="TDN270" s="312"/>
      <c r="TDO270" s="341"/>
      <c r="TDP270" s="314"/>
      <c r="TDQ270" s="342"/>
      <c r="TDR270" s="312"/>
      <c r="TDS270" s="341"/>
      <c r="TDT270" s="314"/>
      <c r="TDU270" s="342"/>
      <c r="TDV270" s="312"/>
      <c r="TDW270" s="341"/>
      <c r="TDX270" s="314"/>
      <c r="TDY270" s="342"/>
      <c r="TDZ270" s="312"/>
      <c r="TEA270" s="341"/>
      <c r="TEB270" s="314"/>
      <c r="TEC270" s="342"/>
      <c r="TED270" s="312"/>
      <c r="TEE270" s="341"/>
      <c r="TEF270" s="314"/>
      <c r="TEG270" s="342"/>
      <c r="TEH270" s="312"/>
      <c r="TEI270" s="341"/>
      <c r="TEJ270" s="314"/>
      <c r="TEK270" s="342"/>
      <c r="TEL270" s="312"/>
      <c r="TEM270" s="341"/>
      <c r="TEN270" s="314"/>
      <c r="TEO270" s="342"/>
      <c r="TEP270" s="312"/>
      <c r="TEQ270" s="341"/>
      <c r="TER270" s="314"/>
      <c r="TES270" s="342"/>
      <c r="TET270" s="312"/>
      <c r="TEU270" s="341"/>
      <c r="TEV270" s="314"/>
      <c r="TEW270" s="342"/>
      <c r="TEX270" s="312"/>
      <c r="TEY270" s="341"/>
      <c r="TEZ270" s="314"/>
      <c r="TFA270" s="342"/>
      <c r="TFB270" s="312"/>
      <c r="TFC270" s="341"/>
      <c r="TFD270" s="314"/>
      <c r="TFE270" s="342"/>
      <c r="TFF270" s="312"/>
      <c r="TFG270" s="341"/>
      <c r="TFH270" s="314"/>
      <c r="TFI270" s="342"/>
      <c r="TFJ270" s="312"/>
      <c r="TFK270" s="341"/>
      <c r="TFL270" s="314"/>
      <c r="TFM270" s="342"/>
      <c r="TFN270" s="312"/>
      <c r="TFO270" s="341"/>
      <c r="TFP270" s="314"/>
      <c r="TFQ270" s="342"/>
      <c r="TFR270" s="312"/>
      <c r="TFS270" s="341"/>
      <c r="TFT270" s="314"/>
      <c r="TFU270" s="342"/>
      <c r="TFV270" s="312"/>
      <c r="TFW270" s="341"/>
      <c r="TFX270" s="314"/>
      <c r="TFY270" s="342"/>
      <c r="TFZ270" s="312"/>
      <c r="TGA270" s="341"/>
      <c r="TGB270" s="314"/>
      <c r="TGC270" s="342"/>
      <c r="TGD270" s="312"/>
      <c r="TGE270" s="341"/>
      <c r="TGF270" s="314"/>
      <c r="TGG270" s="342"/>
      <c r="TGH270" s="312"/>
      <c r="TGI270" s="341"/>
      <c r="TGJ270" s="314"/>
      <c r="TGK270" s="342"/>
      <c r="TGL270" s="312"/>
      <c r="TGM270" s="341"/>
      <c r="TGN270" s="314"/>
      <c r="TGO270" s="342"/>
      <c r="TGP270" s="312"/>
      <c r="TGQ270" s="341"/>
      <c r="TGR270" s="314"/>
      <c r="TGS270" s="342"/>
      <c r="TGT270" s="312"/>
      <c r="TGU270" s="341"/>
      <c r="TGV270" s="314"/>
      <c r="TGW270" s="342"/>
      <c r="TGX270" s="312"/>
      <c r="TGY270" s="341"/>
      <c r="TGZ270" s="314"/>
      <c r="THA270" s="342"/>
      <c r="THB270" s="312"/>
      <c r="THC270" s="341"/>
      <c r="THD270" s="314"/>
      <c r="THE270" s="342"/>
      <c r="THF270" s="312"/>
      <c r="THG270" s="341"/>
      <c r="THH270" s="314"/>
      <c r="THI270" s="342"/>
      <c r="THJ270" s="312"/>
      <c r="THK270" s="341"/>
      <c r="THL270" s="314"/>
      <c r="THM270" s="342"/>
      <c r="THN270" s="312"/>
      <c r="THO270" s="341"/>
      <c r="THP270" s="314"/>
      <c r="THQ270" s="342"/>
      <c r="THR270" s="312"/>
      <c r="THS270" s="341"/>
      <c r="THT270" s="314"/>
      <c r="THU270" s="342"/>
      <c r="THV270" s="312"/>
      <c r="THW270" s="341"/>
      <c r="THX270" s="314"/>
      <c r="THY270" s="342"/>
      <c r="THZ270" s="312"/>
      <c r="TIA270" s="341"/>
      <c r="TIB270" s="314"/>
      <c r="TIC270" s="342"/>
      <c r="TID270" s="312"/>
      <c r="TIE270" s="341"/>
      <c r="TIF270" s="314"/>
      <c r="TIG270" s="342"/>
      <c r="TIH270" s="312"/>
      <c r="TII270" s="341"/>
      <c r="TIJ270" s="314"/>
      <c r="TIK270" s="342"/>
      <c r="TIL270" s="312"/>
      <c r="TIM270" s="341"/>
      <c r="TIN270" s="314"/>
      <c r="TIO270" s="342"/>
      <c r="TIP270" s="312"/>
      <c r="TIQ270" s="341"/>
      <c r="TIR270" s="314"/>
      <c r="TIS270" s="342"/>
      <c r="TIT270" s="312"/>
      <c r="TIU270" s="341"/>
      <c r="TIV270" s="314"/>
      <c r="TIW270" s="342"/>
      <c r="TIX270" s="312"/>
      <c r="TIY270" s="341"/>
      <c r="TIZ270" s="314"/>
      <c r="TJA270" s="342"/>
      <c r="TJB270" s="312"/>
      <c r="TJC270" s="341"/>
      <c r="TJD270" s="314"/>
      <c r="TJE270" s="342"/>
      <c r="TJF270" s="312"/>
      <c r="TJG270" s="341"/>
      <c r="TJH270" s="314"/>
      <c r="TJI270" s="342"/>
      <c r="TJJ270" s="312"/>
      <c r="TJK270" s="341"/>
      <c r="TJL270" s="314"/>
      <c r="TJM270" s="342"/>
      <c r="TJN270" s="312"/>
      <c r="TJO270" s="341"/>
      <c r="TJP270" s="314"/>
      <c r="TJQ270" s="342"/>
      <c r="TJR270" s="312"/>
      <c r="TJS270" s="341"/>
      <c r="TJT270" s="314"/>
      <c r="TJU270" s="342"/>
      <c r="TJV270" s="312"/>
      <c r="TJW270" s="341"/>
      <c r="TJX270" s="314"/>
      <c r="TJY270" s="342"/>
      <c r="TJZ270" s="312"/>
      <c r="TKA270" s="341"/>
      <c r="TKB270" s="314"/>
      <c r="TKC270" s="342"/>
      <c r="TKD270" s="312"/>
      <c r="TKE270" s="341"/>
      <c r="TKF270" s="314"/>
      <c r="TKG270" s="342"/>
      <c r="TKH270" s="312"/>
      <c r="TKI270" s="341"/>
      <c r="TKJ270" s="314"/>
      <c r="TKK270" s="342"/>
      <c r="TKL270" s="312"/>
      <c r="TKM270" s="341"/>
      <c r="TKN270" s="314"/>
      <c r="TKO270" s="342"/>
      <c r="TKP270" s="312"/>
      <c r="TKQ270" s="341"/>
      <c r="TKR270" s="314"/>
      <c r="TKS270" s="342"/>
      <c r="TKT270" s="312"/>
      <c r="TKU270" s="341"/>
      <c r="TKV270" s="314"/>
      <c r="TKW270" s="342"/>
      <c r="TKX270" s="312"/>
      <c r="TKY270" s="341"/>
      <c r="TKZ270" s="314"/>
      <c r="TLA270" s="342"/>
      <c r="TLB270" s="312"/>
      <c r="TLC270" s="341"/>
      <c r="TLD270" s="314"/>
      <c r="TLE270" s="342"/>
      <c r="TLF270" s="312"/>
      <c r="TLG270" s="341"/>
      <c r="TLH270" s="314"/>
      <c r="TLI270" s="342"/>
      <c r="TLJ270" s="312"/>
      <c r="TLK270" s="341"/>
      <c r="TLL270" s="314"/>
      <c r="TLM270" s="342"/>
      <c r="TLN270" s="312"/>
      <c r="TLO270" s="341"/>
      <c r="TLP270" s="314"/>
      <c r="TLQ270" s="342"/>
      <c r="TLR270" s="312"/>
      <c r="TLS270" s="341"/>
      <c r="TLT270" s="314"/>
      <c r="TLU270" s="342"/>
      <c r="TLV270" s="312"/>
      <c r="TLW270" s="341"/>
      <c r="TLX270" s="314"/>
      <c r="TLY270" s="342"/>
      <c r="TLZ270" s="312"/>
      <c r="TMA270" s="341"/>
      <c r="TMB270" s="314"/>
      <c r="TMC270" s="342"/>
      <c r="TMD270" s="312"/>
      <c r="TME270" s="341"/>
      <c r="TMF270" s="314"/>
      <c r="TMG270" s="342"/>
      <c r="TMH270" s="312"/>
      <c r="TMI270" s="341"/>
      <c r="TMJ270" s="314"/>
      <c r="TMK270" s="342"/>
      <c r="TML270" s="312"/>
      <c r="TMM270" s="341"/>
      <c r="TMN270" s="314"/>
      <c r="TMO270" s="342"/>
      <c r="TMP270" s="312"/>
      <c r="TMQ270" s="341"/>
      <c r="TMR270" s="314"/>
      <c r="TMS270" s="342"/>
      <c r="TMT270" s="312"/>
      <c r="TMU270" s="341"/>
      <c r="TMV270" s="314"/>
      <c r="TMW270" s="342"/>
      <c r="TMX270" s="312"/>
      <c r="TMY270" s="341"/>
      <c r="TMZ270" s="314"/>
      <c r="TNA270" s="342"/>
      <c r="TNB270" s="312"/>
      <c r="TNC270" s="341"/>
      <c r="TND270" s="314"/>
      <c r="TNE270" s="342"/>
      <c r="TNF270" s="312"/>
      <c r="TNG270" s="341"/>
      <c r="TNH270" s="314"/>
      <c r="TNI270" s="342"/>
      <c r="TNJ270" s="312"/>
      <c r="TNK270" s="341"/>
      <c r="TNL270" s="314"/>
      <c r="TNM270" s="342"/>
      <c r="TNN270" s="312"/>
      <c r="TNO270" s="341"/>
      <c r="TNP270" s="314"/>
      <c r="TNQ270" s="342"/>
      <c r="TNR270" s="312"/>
      <c r="TNS270" s="341"/>
      <c r="TNT270" s="314"/>
      <c r="TNU270" s="342"/>
      <c r="TNV270" s="312"/>
      <c r="TNW270" s="341"/>
      <c r="TNX270" s="314"/>
      <c r="TNY270" s="342"/>
      <c r="TNZ270" s="312"/>
      <c r="TOA270" s="341"/>
      <c r="TOB270" s="314"/>
      <c r="TOC270" s="342"/>
      <c r="TOD270" s="312"/>
      <c r="TOE270" s="341"/>
      <c r="TOF270" s="314"/>
      <c r="TOG270" s="342"/>
      <c r="TOH270" s="312"/>
      <c r="TOI270" s="341"/>
      <c r="TOJ270" s="314"/>
      <c r="TOK270" s="342"/>
      <c r="TOL270" s="312"/>
      <c r="TOM270" s="341"/>
      <c r="TON270" s="314"/>
      <c r="TOO270" s="342"/>
      <c r="TOP270" s="312"/>
      <c r="TOQ270" s="341"/>
      <c r="TOR270" s="314"/>
      <c r="TOS270" s="342"/>
      <c r="TOT270" s="312"/>
      <c r="TOU270" s="341"/>
      <c r="TOV270" s="314"/>
      <c r="TOW270" s="342"/>
      <c r="TOX270" s="312"/>
      <c r="TOY270" s="341"/>
      <c r="TOZ270" s="314"/>
      <c r="TPA270" s="342"/>
      <c r="TPB270" s="312"/>
      <c r="TPC270" s="341"/>
      <c r="TPD270" s="314"/>
      <c r="TPE270" s="342"/>
      <c r="TPF270" s="312"/>
      <c r="TPG270" s="341"/>
      <c r="TPH270" s="314"/>
      <c r="TPI270" s="342"/>
      <c r="TPJ270" s="312"/>
      <c r="TPK270" s="341"/>
      <c r="TPL270" s="314"/>
      <c r="TPM270" s="342"/>
      <c r="TPN270" s="312"/>
      <c r="TPO270" s="341"/>
      <c r="TPP270" s="314"/>
      <c r="TPQ270" s="342"/>
      <c r="TPR270" s="312"/>
      <c r="TPS270" s="341"/>
      <c r="TPT270" s="314"/>
      <c r="TPU270" s="342"/>
      <c r="TPV270" s="312"/>
      <c r="TPW270" s="341"/>
      <c r="TPX270" s="314"/>
      <c r="TPY270" s="342"/>
      <c r="TPZ270" s="312"/>
      <c r="TQA270" s="341"/>
      <c r="TQB270" s="314"/>
      <c r="TQC270" s="342"/>
      <c r="TQD270" s="312"/>
      <c r="TQE270" s="341"/>
      <c r="TQF270" s="314"/>
      <c r="TQG270" s="342"/>
      <c r="TQH270" s="312"/>
      <c r="TQI270" s="341"/>
      <c r="TQJ270" s="314"/>
      <c r="TQK270" s="342"/>
      <c r="TQL270" s="312"/>
      <c r="TQM270" s="341"/>
      <c r="TQN270" s="314"/>
      <c r="TQO270" s="342"/>
      <c r="TQP270" s="312"/>
      <c r="TQQ270" s="341"/>
      <c r="TQR270" s="314"/>
      <c r="TQS270" s="342"/>
      <c r="TQT270" s="312"/>
      <c r="TQU270" s="341"/>
      <c r="TQV270" s="314"/>
      <c r="TQW270" s="342"/>
      <c r="TQX270" s="312"/>
      <c r="TQY270" s="341"/>
      <c r="TQZ270" s="314"/>
      <c r="TRA270" s="342"/>
      <c r="TRB270" s="312"/>
      <c r="TRC270" s="341"/>
      <c r="TRD270" s="314"/>
      <c r="TRE270" s="342"/>
      <c r="TRF270" s="312"/>
      <c r="TRG270" s="341"/>
      <c r="TRH270" s="314"/>
      <c r="TRI270" s="342"/>
      <c r="TRJ270" s="312"/>
      <c r="TRK270" s="341"/>
      <c r="TRL270" s="314"/>
      <c r="TRM270" s="342"/>
      <c r="TRN270" s="312"/>
      <c r="TRO270" s="341"/>
      <c r="TRP270" s="314"/>
      <c r="TRQ270" s="342"/>
      <c r="TRR270" s="312"/>
      <c r="TRS270" s="341"/>
      <c r="TRT270" s="314"/>
      <c r="TRU270" s="342"/>
      <c r="TRV270" s="312"/>
      <c r="TRW270" s="341"/>
      <c r="TRX270" s="314"/>
      <c r="TRY270" s="342"/>
      <c r="TRZ270" s="312"/>
      <c r="TSA270" s="341"/>
      <c r="TSB270" s="314"/>
      <c r="TSC270" s="342"/>
      <c r="TSD270" s="312"/>
      <c r="TSE270" s="341"/>
      <c r="TSF270" s="314"/>
      <c r="TSG270" s="342"/>
      <c r="TSH270" s="312"/>
      <c r="TSI270" s="341"/>
      <c r="TSJ270" s="314"/>
      <c r="TSK270" s="342"/>
      <c r="TSL270" s="312"/>
      <c r="TSM270" s="341"/>
      <c r="TSN270" s="314"/>
      <c r="TSO270" s="342"/>
      <c r="TSP270" s="312"/>
      <c r="TSQ270" s="341"/>
      <c r="TSR270" s="314"/>
      <c r="TSS270" s="342"/>
      <c r="TST270" s="312"/>
      <c r="TSU270" s="341"/>
      <c r="TSV270" s="314"/>
      <c r="TSW270" s="342"/>
      <c r="TSX270" s="312"/>
      <c r="TSY270" s="341"/>
      <c r="TSZ270" s="314"/>
      <c r="TTA270" s="342"/>
      <c r="TTB270" s="312"/>
      <c r="TTC270" s="341"/>
      <c r="TTD270" s="314"/>
      <c r="TTE270" s="342"/>
      <c r="TTF270" s="312"/>
      <c r="TTG270" s="341"/>
      <c r="TTH270" s="314"/>
      <c r="TTI270" s="342"/>
      <c r="TTJ270" s="312"/>
      <c r="TTK270" s="341"/>
      <c r="TTL270" s="314"/>
      <c r="TTM270" s="342"/>
      <c r="TTN270" s="312"/>
      <c r="TTO270" s="341"/>
      <c r="TTP270" s="314"/>
      <c r="TTQ270" s="342"/>
      <c r="TTR270" s="312"/>
      <c r="TTS270" s="341"/>
      <c r="TTT270" s="314"/>
      <c r="TTU270" s="342"/>
      <c r="TTV270" s="312"/>
      <c r="TTW270" s="341"/>
      <c r="TTX270" s="314"/>
      <c r="TTY270" s="342"/>
      <c r="TTZ270" s="312"/>
      <c r="TUA270" s="341"/>
      <c r="TUB270" s="314"/>
      <c r="TUC270" s="342"/>
      <c r="TUD270" s="312"/>
      <c r="TUE270" s="341"/>
      <c r="TUF270" s="314"/>
      <c r="TUG270" s="342"/>
      <c r="TUH270" s="312"/>
      <c r="TUI270" s="341"/>
      <c r="TUJ270" s="314"/>
      <c r="TUK270" s="342"/>
      <c r="TUL270" s="312"/>
      <c r="TUM270" s="341"/>
      <c r="TUN270" s="314"/>
      <c r="TUO270" s="342"/>
      <c r="TUP270" s="312"/>
      <c r="TUQ270" s="341"/>
      <c r="TUR270" s="314"/>
      <c r="TUS270" s="342"/>
      <c r="TUT270" s="312"/>
      <c r="TUU270" s="341"/>
      <c r="TUV270" s="314"/>
      <c r="TUW270" s="342"/>
      <c r="TUX270" s="312"/>
      <c r="TUY270" s="341"/>
      <c r="TUZ270" s="314"/>
      <c r="TVA270" s="342"/>
      <c r="TVB270" s="312"/>
      <c r="TVC270" s="341"/>
      <c r="TVD270" s="314"/>
      <c r="TVE270" s="342"/>
      <c r="TVF270" s="312"/>
      <c r="TVG270" s="341"/>
      <c r="TVH270" s="314"/>
      <c r="TVI270" s="342"/>
      <c r="TVJ270" s="312"/>
      <c r="TVK270" s="341"/>
      <c r="TVL270" s="314"/>
      <c r="TVM270" s="342"/>
      <c r="TVN270" s="312"/>
      <c r="TVO270" s="341"/>
      <c r="TVP270" s="314"/>
      <c r="TVQ270" s="342"/>
      <c r="TVR270" s="312"/>
      <c r="TVS270" s="341"/>
      <c r="TVT270" s="314"/>
      <c r="TVU270" s="342"/>
      <c r="TVV270" s="312"/>
      <c r="TVW270" s="341"/>
      <c r="TVX270" s="314"/>
      <c r="TVY270" s="342"/>
      <c r="TVZ270" s="312"/>
      <c r="TWA270" s="341"/>
      <c r="TWB270" s="314"/>
      <c r="TWC270" s="342"/>
      <c r="TWD270" s="312"/>
      <c r="TWE270" s="341"/>
      <c r="TWF270" s="314"/>
      <c r="TWG270" s="342"/>
      <c r="TWH270" s="312"/>
      <c r="TWI270" s="341"/>
      <c r="TWJ270" s="314"/>
      <c r="TWK270" s="342"/>
      <c r="TWL270" s="312"/>
      <c r="TWM270" s="341"/>
      <c r="TWN270" s="314"/>
      <c r="TWO270" s="342"/>
      <c r="TWP270" s="312"/>
      <c r="TWQ270" s="341"/>
      <c r="TWR270" s="314"/>
      <c r="TWS270" s="342"/>
      <c r="TWT270" s="312"/>
      <c r="TWU270" s="341"/>
      <c r="TWV270" s="314"/>
      <c r="TWW270" s="342"/>
      <c r="TWX270" s="312"/>
      <c r="TWY270" s="341"/>
      <c r="TWZ270" s="314"/>
      <c r="TXA270" s="342"/>
      <c r="TXB270" s="312"/>
      <c r="TXC270" s="341"/>
      <c r="TXD270" s="314"/>
      <c r="TXE270" s="342"/>
      <c r="TXF270" s="312"/>
      <c r="TXG270" s="341"/>
      <c r="TXH270" s="314"/>
      <c r="TXI270" s="342"/>
      <c r="TXJ270" s="312"/>
      <c r="TXK270" s="341"/>
      <c r="TXL270" s="314"/>
      <c r="TXM270" s="342"/>
      <c r="TXN270" s="312"/>
      <c r="TXO270" s="341"/>
      <c r="TXP270" s="314"/>
      <c r="TXQ270" s="342"/>
      <c r="TXR270" s="312"/>
      <c r="TXS270" s="341"/>
      <c r="TXT270" s="314"/>
      <c r="TXU270" s="342"/>
      <c r="TXV270" s="312"/>
      <c r="TXW270" s="341"/>
      <c r="TXX270" s="314"/>
      <c r="TXY270" s="342"/>
      <c r="TXZ270" s="312"/>
      <c r="TYA270" s="341"/>
      <c r="TYB270" s="314"/>
      <c r="TYC270" s="342"/>
      <c r="TYD270" s="312"/>
      <c r="TYE270" s="341"/>
      <c r="TYF270" s="314"/>
      <c r="TYG270" s="342"/>
      <c r="TYH270" s="312"/>
      <c r="TYI270" s="341"/>
      <c r="TYJ270" s="314"/>
      <c r="TYK270" s="342"/>
      <c r="TYL270" s="312"/>
      <c r="TYM270" s="341"/>
      <c r="TYN270" s="314"/>
      <c r="TYO270" s="342"/>
      <c r="TYP270" s="312"/>
      <c r="TYQ270" s="341"/>
      <c r="TYR270" s="314"/>
      <c r="TYS270" s="342"/>
      <c r="TYT270" s="312"/>
      <c r="TYU270" s="341"/>
      <c r="TYV270" s="314"/>
      <c r="TYW270" s="342"/>
      <c r="TYX270" s="312"/>
      <c r="TYY270" s="341"/>
      <c r="TYZ270" s="314"/>
      <c r="TZA270" s="342"/>
      <c r="TZB270" s="312"/>
      <c r="TZC270" s="341"/>
      <c r="TZD270" s="314"/>
      <c r="TZE270" s="342"/>
      <c r="TZF270" s="312"/>
      <c r="TZG270" s="341"/>
      <c r="TZH270" s="314"/>
      <c r="TZI270" s="342"/>
      <c r="TZJ270" s="312"/>
      <c r="TZK270" s="341"/>
      <c r="TZL270" s="314"/>
      <c r="TZM270" s="342"/>
      <c r="TZN270" s="312"/>
      <c r="TZO270" s="341"/>
      <c r="TZP270" s="314"/>
      <c r="TZQ270" s="342"/>
      <c r="TZR270" s="312"/>
      <c r="TZS270" s="341"/>
      <c r="TZT270" s="314"/>
      <c r="TZU270" s="342"/>
      <c r="TZV270" s="312"/>
      <c r="TZW270" s="341"/>
      <c r="TZX270" s="314"/>
      <c r="TZY270" s="342"/>
      <c r="TZZ270" s="312"/>
      <c r="UAA270" s="341"/>
      <c r="UAB270" s="314"/>
      <c r="UAC270" s="342"/>
      <c r="UAD270" s="312"/>
      <c r="UAE270" s="341"/>
      <c r="UAF270" s="314"/>
      <c r="UAG270" s="342"/>
      <c r="UAH270" s="312"/>
      <c r="UAI270" s="341"/>
      <c r="UAJ270" s="314"/>
      <c r="UAK270" s="342"/>
      <c r="UAL270" s="312"/>
      <c r="UAM270" s="341"/>
      <c r="UAN270" s="314"/>
      <c r="UAO270" s="342"/>
      <c r="UAP270" s="312"/>
      <c r="UAQ270" s="341"/>
      <c r="UAR270" s="314"/>
      <c r="UAS270" s="342"/>
      <c r="UAT270" s="312"/>
      <c r="UAU270" s="341"/>
      <c r="UAV270" s="314"/>
      <c r="UAW270" s="342"/>
      <c r="UAX270" s="312"/>
      <c r="UAY270" s="341"/>
      <c r="UAZ270" s="314"/>
      <c r="UBA270" s="342"/>
      <c r="UBB270" s="312"/>
      <c r="UBC270" s="341"/>
      <c r="UBD270" s="314"/>
      <c r="UBE270" s="342"/>
      <c r="UBF270" s="312"/>
      <c r="UBG270" s="341"/>
      <c r="UBH270" s="314"/>
      <c r="UBI270" s="342"/>
      <c r="UBJ270" s="312"/>
      <c r="UBK270" s="341"/>
      <c r="UBL270" s="314"/>
      <c r="UBM270" s="342"/>
      <c r="UBN270" s="312"/>
      <c r="UBO270" s="341"/>
      <c r="UBP270" s="314"/>
      <c r="UBQ270" s="342"/>
      <c r="UBR270" s="312"/>
      <c r="UBS270" s="341"/>
      <c r="UBT270" s="314"/>
      <c r="UBU270" s="342"/>
      <c r="UBV270" s="312"/>
      <c r="UBW270" s="341"/>
      <c r="UBX270" s="314"/>
      <c r="UBY270" s="342"/>
      <c r="UBZ270" s="312"/>
      <c r="UCA270" s="341"/>
      <c r="UCB270" s="314"/>
      <c r="UCC270" s="342"/>
      <c r="UCD270" s="312"/>
      <c r="UCE270" s="341"/>
      <c r="UCF270" s="314"/>
      <c r="UCG270" s="342"/>
      <c r="UCH270" s="312"/>
      <c r="UCI270" s="341"/>
      <c r="UCJ270" s="314"/>
      <c r="UCK270" s="342"/>
      <c r="UCL270" s="312"/>
      <c r="UCM270" s="341"/>
      <c r="UCN270" s="314"/>
      <c r="UCO270" s="342"/>
      <c r="UCP270" s="312"/>
      <c r="UCQ270" s="341"/>
      <c r="UCR270" s="314"/>
      <c r="UCS270" s="342"/>
      <c r="UCT270" s="312"/>
      <c r="UCU270" s="341"/>
      <c r="UCV270" s="314"/>
      <c r="UCW270" s="342"/>
      <c r="UCX270" s="312"/>
      <c r="UCY270" s="341"/>
      <c r="UCZ270" s="314"/>
      <c r="UDA270" s="342"/>
      <c r="UDB270" s="312"/>
      <c r="UDC270" s="341"/>
      <c r="UDD270" s="314"/>
      <c r="UDE270" s="342"/>
      <c r="UDF270" s="312"/>
      <c r="UDG270" s="341"/>
      <c r="UDH270" s="314"/>
      <c r="UDI270" s="342"/>
      <c r="UDJ270" s="312"/>
      <c r="UDK270" s="341"/>
      <c r="UDL270" s="314"/>
      <c r="UDM270" s="342"/>
      <c r="UDN270" s="312"/>
      <c r="UDO270" s="341"/>
      <c r="UDP270" s="314"/>
      <c r="UDQ270" s="342"/>
      <c r="UDR270" s="312"/>
      <c r="UDS270" s="341"/>
      <c r="UDT270" s="314"/>
      <c r="UDU270" s="342"/>
      <c r="UDV270" s="312"/>
      <c r="UDW270" s="341"/>
      <c r="UDX270" s="314"/>
      <c r="UDY270" s="342"/>
      <c r="UDZ270" s="312"/>
      <c r="UEA270" s="341"/>
      <c r="UEB270" s="314"/>
      <c r="UEC270" s="342"/>
      <c r="UED270" s="312"/>
      <c r="UEE270" s="341"/>
      <c r="UEF270" s="314"/>
      <c r="UEG270" s="342"/>
      <c r="UEH270" s="312"/>
      <c r="UEI270" s="341"/>
      <c r="UEJ270" s="314"/>
      <c r="UEK270" s="342"/>
      <c r="UEL270" s="312"/>
      <c r="UEM270" s="341"/>
      <c r="UEN270" s="314"/>
      <c r="UEO270" s="342"/>
      <c r="UEP270" s="312"/>
      <c r="UEQ270" s="341"/>
      <c r="UER270" s="314"/>
      <c r="UES270" s="342"/>
      <c r="UET270" s="312"/>
      <c r="UEU270" s="341"/>
      <c r="UEV270" s="314"/>
      <c r="UEW270" s="342"/>
      <c r="UEX270" s="312"/>
      <c r="UEY270" s="341"/>
      <c r="UEZ270" s="314"/>
      <c r="UFA270" s="342"/>
      <c r="UFB270" s="312"/>
      <c r="UFC270" s="341"/>
      <c r="UFD270" s="314"/>
      <c r="UFE270" s="342"/>
      <c r="UFF270" s="312"/>
      <c r="UFG270" s="341"/>
      <c r="UFH270" s="314"/>
      <c r="UFI270" s="342"/>
      <c r="UFJ270" s="312"/>
      <c r="UFK270" s="341"/>
      <c r="UFL270" s="314"/>
      <c r="UFM270" s="342"/>
      <c r="UFN270" s="312"/>
      <c r="UFO270" s="341"/>
      <c r="UFP270" s="314"/>
      <c r="UFQ270" s="342"/>
      <c r="UFR270" s="312"/>
      <c r="UFS270" s="341"/>
      <c r="UFT270" s="314"/>
      <c r="UFU270" s="342"/>
      <c r="UFV270" s="312"/>
      <c r="UFW270" s="341"/>
      <c r="UFX270" s="314"/>
      <c r="UFY270" s="342"/>
      <c r="UFZ270" s="312"/>
      <c r="UGA270" s="341"/>
      <c r="UGB270" s="314"/>
      <c r="UGC270" s="342"/>
      <c r="UGD270" s="312"/>
      <c r="UGE270" s="341"/>
      <c r="UGF270" s="314"/>
      <c r="UGG270" s="342"/>
      <c r="UGH270" s="312"/>
      <c r="UGI270" s="341"/>
      <c r="UGJ270" s="314"/>
      <c r="UGK270" s="342"/>
      <c r="UGL270" s="312"/>
      <c r="UGM270" s="341"/>
      <c r="UGN270" s="314"/>
      <c r="UGO270" s="342"/>
      <c r="UGP270" s="312"/>
      <c r="UGQ270" s="341"/>
      <c r="UGR270" s="314"/>
      <c r="UGS270" s="342"/>
      <c r="UGT270" s="312"/>
      <c r="UGU270" s="341"/>
      <c r="UGV270" s="314"/>
      <c r="UGW270" s="342"/>
      <c r="UGX270" s="312"/>
      <c r="UGY270" s="341"/>
      <c r="UGZ270" s="314"/>
      <c r="UHA270" s="342"/>
      <c r="UHB270" s="312"/>
      <c r="UHC270" s="341"/>
      <c r="UHD270" s="314"/>
      <c r="UHE270" s="342"/>
      <c r="UHF270" s="312"/>
      <c r="UHG270" s="341"/>
      <c r="UHH270" s="314"/>
      <c r="UHI270" s="342"/>
      <c r="UHJ270" s="312"/>
      <c r="UHK270" s="341"/>
      <c r="UHL270" s="314"/>
      <c r="UHM270" s="342"/>
      <c r="UHN270" s="312"/>
      <c r="UHO270" s="341"/>
      <c r="UHP270" s="314"/>
      <c r="UHQ270" s="342"/>
      <c r="UHR270" s="312"/>
      <c r="UHS270" s="341"/>
      <c r="UHT270" s="314"/>
      <c r="UHU270" s="342"/>
      <c r="UHV270" s="312"/>
      <c r="UHW270" s="341"/>
      <c r="UHX270" s="314"/>
      <c r="UHY270" s="342"/>
      <c r="UHZ270" s="312"/>
      <c r="UIA270" s="341"/>
      <c r="UIB270" s="314"/>
      <c r="UIC270" s="342"/>
      <c r="UID270" s="312"/>
      <c r="UIE270" s="341"/>
      <c r="UIF270" s="314"/>
      <c r="UIG270" s="342"/>
      <c r="UIH270" s="312"/>
      <c r="UII270" s="341"/>
      <c r="UIJ270" s="314"/>
      <c r="UIK270" s="342"/>
      <c r="UIL270" s="312"/>
      <c r="UIM270" s="341"/>
      <c r="UIN270" s="314"/>
      <c r="UIO270" s="342"/>
      <c r="UIP270" s="312"/>
      <c r="UIQ270" s="341"/>
      <c r="UIR270" s="314"/>
      <c r="UIS270" s="342"/>
      <c r="UIT270" s="312"/>
      <c r="UIU270" s="341"/>
      <c r="UIV270" s="314"/>
      <c r="UIW270" s="342"/>
      <c r="UIX270" s="312"/>
      <c r="UIY270" s="341"/>
      <c r="UIZ270" s="314"/>
      <c r="UJA270" s="342"/>
      <c r="UJB270" s="312"/>
      <c r="UJC270" s="341"/>
      <c r="UJD270" s="314"/>
      <c r="UJE270" s="342"/>
      <c r="UJF270" s="312"/>
      <c r="UJG270" s="341"/>
      <c r="UJH270" s="314"/>
      <c r="UJI270" s="342"/>
      <c r="UJJ270" s="312"/>
      <c r="UJK270" s="341"/>
      <c r="UJL270" s="314"/>
      <c r="UJM270" s="342"/>
      <c r="UJN270" s="312"/>
      <c r="UJO270" s="341"/>
      <c r="UJP270" s="314"/>
      <c r="UJQ270" s="342"/>
      <c r="UJR270" s="312"/>
      <c r="UJS270" s="341"/>
      <c r="UJT270" s="314"/>
      <c r="UJU270" s="342"/>
      <c r="UJV270" s="312"/>
      <c r="UJW270" s="341"/>
      <c r="UJX270" s="314"/>
      <c r="UJY270" s="342"/>
      <c r="UJZ270" s="312"/>
      <c r="UKA270" s="341"/>
      <c r="UKB270" s="314"/>
      <c r="UKC270" s="342"/>
      <c r="UKD270" s="312"/>
      <c r="UKE270" s="341"/>
      <c r="UKF270" s="314"/>
      <c r="UKG270" s="342"/>
      <c r="UKH270" s="312"/>
      <c r="UKI270" s="341"/>
      <c r="UKJ270" s="314"/>
      <c r="UKK270" s="342"/>
      <c r="UKL270" s="312"/>
      <c r="UKM270" s="341"/>
      <c r="UKN270" s="314"/>
      <c r="UKO270" s="342"/>
      <c r="UKP270" s="312"/>
      <c r="UKQ270" s="341"/>
      <c r="UKR270" s="314"/>
      <c r="UKS270" s="342"/>
      <c r="UKT270" s="312"/>
      <c r="UKU270" s="341"/>
      <c r="UKV270" s="314"/>
      <c r="UKW270" s="342"/>
      <c r="UKX270" s="312"/>
      <c r="UKY270" s="341"/>
      <c r="UKZ270" s="314"/>
      <c r="ULA270" s="342"/>
      <c r="ULB270" s="312"/>
      <c r="ULC270" s="341"/>
      <c r="ULD270" s="314"/>
      <c r="ULE270" s="342"/>
      <c r="ULF270" s="312"/>
      <c r="ULG270" s="341"/>
      <c r="ULH270" s="314"/>
      <c r="ULI270" s="342"/>
      <c r="ULJ270" s="312"/>
      <c r="ULK270" s="341"/>
      <c r="ULL270" s="314"/>
      <c r="ULM270" s="342"/>
      <c r="ULN270" s="312"/>
      <c r="ULO270" s="341"/>
      <c r="ULP270" s="314"/>
      <c r="ULQ270" s="342"/>
      <c r="ULR270" s="312"/>
      <c r="ULS270" s="341"/>
      <c r="ULT270" s="314"/>
      <c r="ULU270" s="342"/>
      <c r="ULV270" s="312"/>
      <c r="ULW270" s="341"/>
      <c r="ULX270" s="314"/>
      <c r="ULY270" s="342"/>
      <c r="ULZ270" s="312"/>
      <c r="UMA270" s="341"/>
      <c r="UMB270" s="314"/>
      <c r="UMC270" s="342"/>
      <c r="UMD270" s="312"/>
      <c r="UME270" s="341"/>
      <c r="UMF270" s="314"/>
      <c r="UMG270" s="342"/>
      <c r="UMH270" s="312"/>
      <c r="UMI270" s="341"/>
      <c r="UMJ270" s="314"/>
      <c r="UMK270" s="342"/>
      <c r="UML270" s="312"/>
      <c r="UMM270" s="341"/>
      <c r="UMN270" s="314"/>
      <c r="UMO270" s="342"/>
      <c r="UMP270" s="312"/>
      <c r="UMQ270" s="341"/>
      <c r="UMR270" s="314"/>
      <c r="UMS270" s="342"/>
      <c r="UMT270" s="312"/>
      <c r="UMU270" s="341"/>
      <c r="UMV270" s="314"/>
      <c r="UMW270" s="342"/>
      <c r="UMX270" s="312"/>
      <c r="UMY270" s="341"/>
      <c r="UMZ270" s="314"/>
      <c r="UNA270" s="342"/>
      <c r="UNB270" s="312"/>
      <c r="UNC270" s="341"/>
      <c r="UND270" s="314"/>
      <c r="UNE270" s="342"/>
      <c r="UNF270" s="312"/>
      <c r="UNG270" s="341"/>
      <c r="UNH270" s="314"/>
      <c r="UNI270" s="342"/>
      <c r="UNJ270" s="312"/>
      <c r="UNK270" s="341"/>
      <c r="UNL270" s="314"/>
      <c r="UNM270" s="342"/>
      <c r="UNN270" s="312"/>
      <c r="UNO270" s="341"/>
      <c r="UNP270" s="314"/>
      <c r="UNQ270" s="342"/>
      <c r="UNR270" s="312"/>
      <c r="UNS270" s="341"/>
      <c r="UNT270" s="314"/>
      <c r="UNU270" s="342"/>
      <c r="UNV270" s="312"/>
      <c r="UNW270" s="341"/>
      <c r="UNX270" s="314"/>
      <c r="UNY270" s="342"/>
      <c r="UNZ270" s="312"/>
      <c r="UOA270" s="341"/>
      <c r="UOB270" s="314"/>
      <c r="UOC270" s="342"/>
      <c r="UOD270" s="312"/>
      <c r="UOE270" s="341"/>
      <c r="UOF270" s="314"/>
      <c r="UOG270" s="342"/>
      <c r="UOH270" s="312"/>
      <c r="UOI270" s="341"/>
      <c r="UOJ270" s="314"/>
      <c r="UOK270" s="342"/>
      <c r="UOL270" s="312"/>
      <c r="UOM270" s="341"/>
      <c r="UON270" s="314"/>
      <c r="UOO270" s="342"/>
      <c r="UOP270" s="312"/>
      <c r="UOQ270" s="341"/>
      <c r="UOR270" s="314"/>
      <c r="UOS270" s="342"/>
      <c r="UOT270" s="312"/>
      <c r="UOU270" s="341"/>
      <c r="UOV270" s="314"/>
      <c r="UOW270" s="342"/>
      <c r="UOX270" s="312"/>
      <c r="UOY270" s="341"/>
      <c r="UOZ270" s="314"/>
      <c r="UPA270" s="342"/>
      <c r="UPB270" s="312"/>
      <c r="UPC270" s="341"/>
      <c r="UPD270" s="314"/>
      <c r="UPE270" s="342"/>
      <c r="UPF270" s="312"/>
      <c r="UPG270" s="341"/>
      <c r="UPH270" s="314"/>
      <c r="UPI270" s="342"/>
      <c r="UPJ270" s="312"/>
      <c r="UPK270" s="341"/>
      <c r="UPL270" s="314"/>
      <c r="UPM270" s="342"/>
      <c r="UPN270" s="312"/>
      <c r="UPO270" s="341"/>
      <c r="UPP270" s="314"/>
      <c r="UPQ270" s="342"/>
      <c r="UPR270" s="312"/>
      <c r="UPS270" s="341"/>
      <c r="UPT270" s="314"/>
      <c r="UPU270" s="342"/>
      <c r="UPV270" s="312"/>
      <c r="UPW270" s="341"/>
      <c r="UPX270" s="314"/>
      <c r="UPY270" s="342"/>
      <c r="UPZ270" s="312"/>
      <c r="UQA270" s="341"/>
      <c r="UQB270" s="314"/>
      <c r="UQC270" s="342"/>
      <c r="UQD270" s="312"/>
      <c r="UQE270" s="341"/>
      <c r="UQF270" s="314"/>
      <c r="UQG270" s="342"/>
      <c r="UQH270" s="312"/>
      <c r="UQI270" s="341"/>
      <c r="UQJ270" s="314"/>
      <c r="UQK270" s="342"/>
      <c r="UQL270" s="312"/>
      <c r="UQM270" s="341"/>
      <c r="UQN270" s="314"/>
      <c r="UQO270" s="342"/>
      <c r="UQP270" s="312"/>
      <c r="UQQ270" s="341"/>
      <c r="UQR270" s="314"/>
      <c r="UQS270" s="342"/>
      <c r="UQT270" s="312"/>
      <c r="UQU270" s="341"/>
      <c r="UQV270" s="314"/>
      <c r="UQW270" s="342"/>
      <c r="UQX270" s="312"/>
      <c r="UQY270" s="341"/>
      <c r="UQZ270" s="314"/>
      <c r="URA270" s="342"/>
      <c r="URB270" s="312"/>
      <c r="URC270" s="341"/>
      <c r="URD270" s="314"/>
      <c r="URE270" s="342"/>
      <c r="URF270" s="312"/>
      <c r="URG270" s="341"/>
      <c r="URH270" s="314"/>
      <c r="URI270" s="342"/>
      <c r="URJ270" s="312"/>
      <c r="URK270" s="341"/>
      <c r="URL270" s="314"/>
      <c r="URM270" s="342"/>
      <c r="URN270" s="312"/>
      <c r="URO270" s="341"/>
      <c r="URP270" s="314"/>
      <c r="URQ270" s="342"/>
      <c r="URR270" s="312"/>
      <c r="URS270" s="341"/>
      <c r="URT270" s="314"/>
      <c r="URU270" s="342"/>
      <c r="URV270" s="312"/>
      <c r="URW270" s="341"/>
      <c r="URX270" s="314"/>
      <c r="URY270" s="342"/>
      <c r="URZ270" s="312"/>
      <c r="USA270" s="341"/>
      <c r="USB270" s="314"/>
      <c r="USC270" s="342"/>
      <c r="USD270" s="312"/>
      <c r="USE270" s="341"/>
      <c r="USF270" s="314"/>
      <c r="USG270" s="342"/>
      <c r="USH270" s="312"/>
      <c r="USI270" s="341"/>
      <c r="USJ270" s="314"/>
      <c r="USK270" s="342"/>
      <c r="USL270" s="312"/>
      <c r="USM270" s="341"/>
      <c r="USN270" s="314"/>
      <c r="USO270" s="342"/>
      <c r="USP270" s="312"/>
      <c r="USQ270" s="341"/>
      <c r="USR270" s="314"/>
      <c r="USS270" s="342"/>
      <c r="UST270" s="312"/>
      <c r="USU270" s="341"/>
      <c r="USV270" s="314"/>
      <c r="USW270" s="342"/>
      <c r="USX270" s="312"/>
      <c r="USY270" s="341"/>
      <c r="USZ270" s="314"/>
      <c r="UTA270" s="342"/>
      <c r="UTB270" s="312"/>
      <c r="UTC270" s="341"/>
      <c r="UTD270" s="314"/>
      <c r="UTE270" s="342"/>
      <c r="UTF270" s="312"/>
      <c r="UTG270" s="341"/>
      <c r="UTH270" s="314"/>
      <c r="UTI270" s="342"/>
      <c r="UTJ270" s="312"/>
      <c r="UTK270" s="341"/>
      <c r="UTL270" s="314"/>
      <c r="UTM270" s="342"/>
      <c r="UTN270" s="312"/>
      <c r="UTO270" s="341"/>
      <c r="UTP270" s="314"/>
      <c r="UTQ270" s="342"/>
      <c r="UTR270" s="312"/>
      <c r="UTS270" s="341"/>
      <c r="UTT270" s="314"/>
      <c r="UTU270" s="342"/>
      <c r="UTV270" s="312"/>
      <c r="UTW270" s="341"/>
      <c r="UTX270" s="314"/>
      <c r="UTY270" s="342"/>
      <c r="UTZ270" s="312"/>
      <c r="UUA270" s="341"/>
      <c r="UUB270" s="314"/>
      <c r="UUC270" s="342"/>
      <c r="UUD270" s="312"/>
      <c r="UUE270" s="341"/>
      <c r="UUF270" s="314"/>
      <c r="UUG270" s="342"/>
      <c r="UUH270" s="312"/>
      <c r="UUI270" s="341"/>
      <c r="UUJ270" s="314"/>
      <c r="UUK270" s="342"/>
      <c r="UUL270" s="312"/>
      <c r="UUM270" s="341"/>
      <c r="UUN270" s="314"/>
      <c r="UUO270" s="342"/>
      <c r="UUP270" s="312"/>
      <c r="UUQ270" s="341"/>
      <c r="UUR270" s="314"/>
      <c r="UUS270" s="342"/>
      <c r="UUT270" s="312"/>
      <c r="UUU270" s="341"/>
      <c r="UUV270" s="314"/>
      <c r="UUW270" s="342"/>
      <c r="UUX270" s="312"/>
      <c r="UUY270" s="341"/>
      <c r="UUZ270" s="314"/>
      <c r="UVA270" s="342"/>
      <c r="UVB270" s="312"/>
      <c r="UVC270" s="341"/>
      <c r="UVD270" s="314"/>
      <c r="UVE270" s="342"/>
      <c r="UVF270" s="312"/>
      <c r="UVG270" s="341"/>
      <c r="UVH270" s="314"/>
      <c r="UVI270" s="342"/>
      <c r="UVJ270" s="312"/>
      <c r="UVK270" s="341"/>
      <c r="UVL270" s="314"/>
      <c r="UVM270" s="342"/>
      <c r="UVN270" s="312"/>
      <c r="UVO270" s="341"/>
      <c r="UVP270" s="314"/>
      <c r="UVQ270" s="342"/>
      <c r="UVR270" s="312"/>
      <c r="UVS270" s="341"/>
      <c r="UVT270" s="314"/>
      <c r="UVU270" s="342"/>
      <c r="UVV270" s="312"/>
      <c r="UVW270" s="341"/>
      <c r="UVX270" s="314"/>
      <c r="UVY270" s="342"/>
      <c r="UVZ270" s="312"/>
      <c r="UWA270" s="341"/>
      <c r="UWB270" s="314"/>
      <c r="UWC270" s="342"/>
      <c r="UWD270" s="312"/>
      <c r="UWE270" s="341"/>
      <c r="UWF270" s="314"/>
      <c r="UWG270" s="342"/>
      <c r="UWH270" s="312"/>
      <c r="UWI270" s="341"/>
      <c r="UWJ270" s="314"/>
      <c r="UWK270" s="342"/>
      <c r="UWL270" s="312"/>
      <c r="UWM270" s="341"/>
      <c r="UWN270" s="314"/>
      <c r="UWO270" s="342"/>
      <c r="UWP270" s="312"/>
      <c r="UWQ270" s="341"/>
      <c r="UWR270" s="314"/>
      <c r="UWS270" s="342"/>
      <c r="UWT270" s="312"/>
      <c r="UWU270" s="341"/>
      <c r="UWV270" s="314"/>
      <c r="UWW270" s="342"/>
      <c r="UWX270" s="312"/>
      <c r="UWY270" s="341"/>
      <c r="UWZ270" s="314"/>
      <c r="UXA270" s="342"/>
      <c r="UXB270" s="312"/>
      <c r="UXC270" s="341"/>
      <c r="UXD270" s="314"/>
      <c r="UXE270" s="342"/>
      <c r="UXF270" s="312"/>
      <c r="UXG270" s="341"/>
      <c r="UXH270" s="314"/>
      <c r="UXI270" s="342"/>
      <c r="UXJ270" s="312"/>
      <c r="UXK270" s="341"/>
      <c r="UXL270" s="314"/>
      <c r="UXM270" s="342"/>
      <c r="UXN270" s="312"/>
      <c r="UXO270" s="341"/>
      <c r="UXP270" s="314"/>
      <c r="UXQ270" s="342"/>
      <c r="UXR270" s="312"/>
      <c r="UXS270" s="341"/>
      <c r="UXT270" s="314"/>
      <c r="UXU270" s="342"/>
      <c r="UXV270" s="312"/>
      <c r="UXW270" s="341"/>
      <c r="UXX270" s="314"/>
      <c r="UXY270" s="342"/>
      <c r="UXZ270" s="312"/>
      <c r="UYA270" s="341"/>
      <c r="UYB270" s="314"/>
      <c r="UYC270" s="342"/>
      <c r="UYD270" s="312"/>
      <c r="UYE270" s="341"/>
      <c r="UYF270" s="314"/>
      <c r="UYG270" s="342"/>
      <c r="UYH270" s="312"/>
      <c r="UYI270" s="341"/>
      <c r="UYJ270" s="314"/>
      <c r="UYK270" s="342"/>
      <c r="UYL270" s="312"/>
      <c r="UYM270" s="341"/>
      <c r="UYN270" s="314"/>
      <c r="UYO270" s="342"/>
      <c r="UYP270" s="312"/>
      <c r="UYQ270" s="341"/>
      <c r="UYR270" s="314"/>
      <c r="UYS270" s="342"/>
      <c r="UYT270" s="312"/>
      <c r="UYU270" s="341"/>
      <c r="UYV270" s="314"/>
      <c r="UYW270" s="342"/>
      <c r="UYX270" s="312"/>
      <c r="UYY270" s="341"/>
      <c r="UYZ270" s="314"/>
      <c r="UZA270" s="342"/>
      <c r="UZB270" s="312"/>
      <c r="UZC270" s="341"/>
      <c r="UZD270" s="314"/>
      <c r="UZE270" s="342"/>
      <c r="UZF270" s="312"/>
      <c r="UZG270" s="341"/>
      <c r="UZH270" s="314"/>
      <c r="UZI270" s="342"/>
      <c r="UZJ270" s="312"/>
      <c r="UZK270" s="341"/>
      <c r="UZL270" s="314"/>
      <c r="UZM270" s="342"/>
      <c r="UZN270" s="312"/>
      <c r="UZO270" s="341"/>
      <c r="UZP270" s="314"/>
      <c r="UZQ270" s="342"/>
      <c r="UZR270" s="312"/>
      <c r="UZS270" s="341"/>
      <c r="UZT270" s="314"/>
      <c r="UZU270" s="342"/>
      <c r="UZV270" s="312"/>
      <c r="UZW270" s="341"/>
      <c r="UZX270" s="314"/>
      <c r="UZY270" s="342"/>
      <c r="UZZ270" s="312"/>
      <c r="VAA270" s="341"/>
      <c r="VAB270" s="314"/>
      <c r="VAC270" s="342"/>
      <c r="VAD270" s="312"/>
      <c r="VAE270" s="341"/>
      <c r="VAF270" s="314"/>
      <c r="VAG270" s="342"/>
      <c r="VAH270" s="312"/>
      <c r="VAI270" s="341"/>
      <c r="VAJ270" s="314"/>
      <c r="VAK270" s="342"/>
      <c r="VAL270" s="312"/>
      <c r="VAM270" s="341"/>
      <c r="VAN270" s="314"/>
      <c r="VAO270" s="342"/>
      <c r="VAP270" s="312"/>
      <c r="VAQ270" s="341"/>
      <c r="VAR270" s="314"/>
      <c r="VAS270" s="342"/>
      <c r="VAT270" s="312"/>
      <c r="VAU270" s="341"/>
      <c r="VAV270" s="314"/>
      <c r="VAW270" s="342"/>
      <c r="VAX270" s="312"/>
      <c r="VAY270" s="341"/>
      <c r="VAZ270" s="314"/>
      <c r="VBA270" s="342"/>
      <c r="VBB270" s="312"/>
      <c r="VBC270" s="341"/>
      <c r="VBD270" s="314"/>
      <c r="VBE270" s="342"/>
      <c r="VBF270" s="312"/>
      <c r="VBG270" s="341"/>
      <c r="VBH270" s="314"/>
      <c r="VBI270" s="342"/>
      <c r="VBJ270" s="312"/>
      <c r="VBK270" s="341"/>
      <c r="VBL270" s="314"/>
      <c r="VBM270" s="342"/>
      <c r="VBN270" s="312"/>
      <c r="VBO270" s="341"/>
      <c r="VBP270" s="314"/>
      <c r="VBQ270" s="342"/>
      <c r="VBR270" s="312"/>
      <c r="VBS270" s="341"/>
      <c r="VBT270" s="314"/>
      <c r="VBU270" s="342"/>
      <c r="VBV270" s="312"/>
      <c r="VBW270" s="341"/>
      <c r="VBX270" s="314"/>
      <c r="VBY270" s="342"/>
      <c r="VBZ270" s="312"/>
      <c r="VCA270" s="341"/>
      <c r="VCB270" s="314"/>
      <c r="VCC270" s="342"/>
      <c r="VCD270" s="312"/>
      <c r="VCE270" s="341"/>
      <c r="VCF270" s="314"/>
      <c r="VCG270" s="342"/>
      <c r="VCH270" s="312"/>
      <c r="VCI270" s="341"/>
      <c r="VCJ270" s="314"/>
      <c r="VCK270" s="342"/>
      <c r="VCL270" s="312"/>
      <c r="VCM270" s="341"/>
      <c r="VCN270" s="314"/>
      <c r="VCO270" s="342"/>
      <c r="VCP270" s="312"/>
      <c r="VCQ270" s="341"/>
      <c r="VCR270" s="314"/>
      <c r="VCS270" s="342"/>
      <c r="VCT270" s="312"/>
      <c r="VCU270" s="341"/>
      <c r="VCV270" s="314"/>
      <c r="VCW270" s="342"/>
      <c r="VCX270" s="312"/>
      <c r="VCY270" s="341"/>
      <c r="VCZ270" s="314"/>
      <c r="VDA270" s="342"/>
      <c r="VDB270" s="312"/>
      <c r="VDC270" s="341"/>
      <c r="VDD270" s="314"/>
      <c r="VDE270" s="342"/>
      <c r="VDF270" s="312"/>
      <c r="VDG270" s="341"/>
      <c r="VDH270" s="314"/>
      <c r="VDI270" s="342"/>
      <c r="VDJ270" s="312"/>
      <c r="VDK270" s="341"/>
      <c r="VDL270" s="314"/>
      <c r="VDM270" s="342"/>
      <c r="VDN270" s="312"/>
      <c r="VDO270" s="341"/>
      <c r="VDP270" s="314"/>
      <c r="VDQ270" s="342"/>
      <c r="VDR270" s="312"/>
      <c r="VDS270" s="341"/>
      <c r="VDT270" s="314"/>
      <c r="VDU270" s="342"/>
      <c r="VDV270" s="312"/>
      <c r="VDW270" s="341"/>
      <c r="VDX270" s="314"/>
      <c r="VDY270" s="342"/>
      <c r="VDZ270" s="312"/>
      <c r="VEA270" s="341"/>
      <c r="VEB270" s="314"/>
      <c r="VEC270" s="342"/>
      <c r="VED270" s="312"/>
      <c r="VEE270" s="341"/>
      <c r="VEF270" s="314"/>
      <c r="VEG270" s="342"/>
      <c r="VEH270" s="312"/>
      <c r="VEI270" s="341"/>
      <c r="VEJ270" s="314"/>
      <c r="VEK270" s="342"/>
      <c r="VEL270" s="312"/>
      <c r="VEM270" s="341"/>
      <c r="VEN270" s="314"/>
      <c r="VEO270" s="342"/>
      <c r="VEP270" s="312"/>
      <c r="VEQ270" s="341"/>
      <c r="VER270" s="314"/>
      <c r="VES270" s="342"/>
      <c r="VET270" s="312"/>
      <c r="VEU270" s="341"/>
      <c r="VEV270" s="314"/>
      <c r="VEW270" s="342"/>
      <c r="VEX270" s="312"/>
      <c r="VEY270" s="341"/>
      <c r="VEZ270" s="314"/>
      <c r="VFA270" s="342"/>
      <c r="VFB270" s="312"/>
      <c r="VFC270" s="341"/>
      <c r="VFD270" s="314"/>
      <c r="VFE270" s="342"/>
      <c r="VFF270" s="312"/>
      <c r="VFG270" s="341"/>
      <c r="VFH270" s="314"/>
      <c r="VFI270" s="342"/>
      <c r="VFJ270" s="312"/>
      <c r="VFK270" s="341"/>
      <c r="VFL270" s="314"/>
      <c r="VFM270" s="342"/>
      <c r="VFN270" s="312"/>
      <c r="VFO270" s="341"/>
      <c r="VFP270" s="314"/>
      <c r="VFQ270" s="342"/>
      <c r="VFR270" s="312"/>
      <c r="VFS270" s="341"/>
      <c r="VFT270" s="314"/>
      <c r="VFU270" s="342"/>
      <c r="VFV270" s="312"/>
      <c r="VFW270" s="341"/>
      <c r="VFX270" s="314"/>
      <c r="VFY270" s="342"/>
      <c r="VFZ270" s="312"/>
      <c r="VGA270" s="341"/>
      <c r="VGB270" s="314"/>
      <c r="VGC270" s="342"/>
      <c r="VGD270" s="312"/>
      <c r="VGE270" s="341"/>
      <c r="VGF270" s="314"/>
      <c r="VGG270" s="342"/>
      <c r="VGH270" s="312"/>
      <c r="VGI270" s="341"/>
      <c r="VGJ270" s="314"/>
      <c r="VGK270" s="342"/>
      <c r="VGL270" s="312"/>
      <c r="VGM270" s="341"/>
      <c r="VGN270" s="314"/>
      <c r="VGO270" s="342"/>
      <c r="VGP270" s="312"/>
      <c r="VGQ270" s="341"/>
      <c r="VGR270" s="314"/>
      <c r="VGS270" s="342"/>
      <c r="VGT270" s="312"/>
      <c r="VGU270" s="341"/>
      <c r="VGV270" s="314"/>
      <c r="VGW270" s="342"/>
      <c r="VGX270" s="312"/>
      <c r="VGY270" s="341"/>
      <c r="VGZ270" s="314"/>
      <c r="VHA270" s="342"/>
      <c r="VHB270" s="312"/>
      <c r="VHC270" s="341"/>
      <c r="VHD270" s="314"/>
      <c r="VHE270" s="342"/>
      <c r="VHF270" s="312"/>
      <c r="VHG270" s="341"/>
      <c r="VHH270" s="314"/>
      <c r="VHI270" s="342"/>
      <c r="VHJ270" s="312"/>
      <c r="VHK270" s="341"/>
      <c r="VHL270" s="314"/>
      <c r="VHM270" s="342"/>
      <c r="VHN270" s="312"/>
      <c r="VHO270" s="341"/>
      <c r="VHP270" s="314"/>
      <c r="VHQ270" s="342"/>
      <c r="VHR270" s="312"/>
      <c r="VHS270" s="341"/>
      <c r="VHT270" s="314"/>
      <c r="VHU270" s="342"/>
      <c r="VHV270" s="312"/>
      <c r="VHW270" s="341"/>
      <c r="VHX270" s="314"/>
      <c r="VHY270" s="342"/>
      <c r="VHZ270" s="312"/>
      <c r="VIA270" s="341"/>
      <c r="VIB270" s="314"/>
      <c r="VIC270" s="342"/>
      <c r="VID270" s="312"/>
      <c r="VIE270" s="341"/>
      <c r="VIF270" s="314"/>
      <c r="VIG270" s="342"/>
      <c r="VIH270" s="312"/>
      <c r="VII270" s="341"/>
      <c r="VIJ270" s="314"/>
      <c r="VIK270" s="342"/>
      <c r="VIL270" s="312"/>
      <c r="VIM270" s="341"/>
      <c r="VIN270" s="314"/>
      <c r="VIO270" s="342"/>
      <c r="VIP270" s="312"/>
      <c r="VIQ270" s="341"/>
      <c r="VIR270" s="314"/>
      <c r="VIS270" s="342"/>
      <c r="VIT270" s="312"/>
      <c r="VIU270" s="341"/>
      <c r="VIV270" s="314"/>
      <c r="VIW270" s="342"/>
      <c r="VIX270" s="312"/>
      <c r="VIY270" s="341"/>
      <c r="VIZ270" s="314"/>
      <c r="VJA270" s="342"/>
      <c r="VJB270" s="312"/>
      <c r="VJC270" s="341"/>
      <c r="VJD270" s="314"/>
      <c r="VJE270" s="342"/>
      <c r="VJF270" s="312"/>
      <c r="VJG270" s="341"/>
      <c r="VJH270" s="314"/>
      <c r="VJI270" s="342"/>
      <c r="VJJ270" s="312"/>
      <c r="VJK270" s="341"/>
      <c r="VJL270" s="314"/>
      <c r="VJM270" s="342"/>
      <c r="VJN270" s="312"/>
      <c r="VJO270" s="341"/>
      <c r="VJP270" s="314"/>
      <c r="VJQ270" s="342"/>
      <c r="VJR270" s="312"/>
      <c r="VJS270" s="341"/>
      <c r="VJT270" s="314"/>
      <c r="VJU270" s="342"/>
      <c r="VJV270" s="312"/>
      <c r="VJW270" s="341"/>
      <c r="VJX270" s="314"/>
      <c r="VJY270" s="342"/>
      <c r="VJZ270" s="312"/>
      <c r="VKA270" s="341"/>
      <c r="VKB270" s="314"/>
      <c r="VKC270" s="342"/>
      <c r="VKD270" s="312"/>
      <c r="VKE270" s="341"/>
      <c r="VKF270" s="314"/>
      <c r="VKG270" s="342"/>
      <c r="VKH270" s="312"/>
      <c r="VKI270" s="341"/>
      <c r="VKJ270" s="314"/>
      <c r="VKK270" s="342"/>
      <c r="VKL270" s="312"/>
      <c r="VKM270" s="341"/>
      <c r="VKN270" s="314"/>
      <c r="VKO270" s="342"/>
      <c r="VKP270" s="312"/>
      <c r="VKQ270" s="341"/>
      <c r="VKR270" s="314"/>
      <c r="VKS270" s="342"/>
      <c r="VKT270" s="312"/>
      <c r="VKU270" s="341"/>
      <c r="VKV270" s="314"/>
      <c r="VKW270" s="342"/>
      <c r="VKX270" s="312"/>
      <c r="VKY270" s="341"/>
      <c r="VKZ270" s="314"/>
      <c r="VLA270" s="342"/>
      <c r="VLB270" s="312"/>
      <c r="VLC270" s="341"/>
      <c r="VLD270" s="314"/>
      <c r="VLE270" s="342"/>
      <c r="VLF270" s="312"/>
      <c r="VLG270" s="341"/>
      <c r="VLH270" s="314"/>
      <c r="VLI270" s="342"/>
      <c r="VLJ270" s="312"/>
      <c r="VLK270" s="341"/>
      <c r="VLL270" s="314"/>
      <c r="VLM270" s="342"/>
      <c r="VLN270" s="312"/>
      <c r="VLO270" s="341"/>
      <c r="VLP270" s="314"/>
      <c r="VLQ270" s="342"/>
      <c r="VLR270" s="312"/>
      <c r="VLS270" s="341"/>
      <c r="VLT270" s="314"/>
      <c r="VLU270" s="342"/>
      <c r="VLV270" s="312"/>
      <c r="VLW270" s="341"/>
      <c r="VLX270" s="314"/>
      <c r="VLY270" s="342"/>
      <c r="VLZ270" s="312"/>
      <c r="VMA270" s="341"/>
      <c r="VMB270" s="314"/>
      <c r="VMC270" s="342"/>
      <c r="VMD270" s="312"/>
      <c r="VME270" s="341"/>
      <c r="VMF270" s="314"/>
      <c r="VMG270" s="342"/>
      <c r="VMH270" s="312"/>
      <c r="VMI270" s="341"/>
      <c r="VMJ270" s="314"/>
      <c r="VMK270" s="342"/>
      <c r="VML270" s="312"/>
      <c r="VMM270" s="341"/>
      <c r="VMN270" s="314"/>
      <c r="VMO270" s="342"/>
      <c r="VMP270" s="312"/>
      <c r="VMQ270" s="341"/>
      <c r="VMR270" s="314"/>
      <c r="VMS270" s="342"/>
      <c r="VMT270" s="312"/>
      <c r="VMU270" s="341"/>
      <c r="VMV270" s="314"/>
      <c r="VMW270" s="342"/>
      <c r="VMX270" s="312"/>
      <c r="VMY270" s="341"/>
      <c r="VMZ270" s="314"/>
      <c r="VNA270" s="342"/>
      <c r="VNB270" s="312"/>
      <c r="VNC270" s="341"/>
      <c r="VND270" s="314"/>
      <c r="VNE270" s="342"/>
      <c r="VNF270" s="312"/>
      <c r="VNG270" s="341"/>
      <c r="VNH270" s="314"/>
      <c r="VNI270" s="342"/>
      <c r="VNJ270" s="312"/>
      <c r="VNK270" s="341"/>
      <c r="VNL270" s="314"/>
      <c r="VNM270" s="342"/>
      <c r="VNN270" s="312"/>
      <c r="VNO270" s="341"/>
      <c r="VNP270" s="314"/>
      <c r="VNQ270" s="342"/>
      <c r="VNR270" s="312"/>
      <c r="VNS270" s="341"/>
      <c r="VNT270" s="314"/>
      <c r="VNU270" s="342"/>
      <c r="VNV270" s="312"/>
      <c r="VNW270" s="341"/>
      <c r="VNX270" s="314"/>
      <c r="VNY270" s="342"/>
      <c r="VNZ270" s="312"/>
      <c r="VOA270" s="341"/>
      <c r="VOB270" s="314"/>
      <c r="VOC270" s="342"/>
      <c r="VOD270" s="312"/>
      <c r="VOE270" s="341"/>
      <c r="VOF270" s="314"/>
      <c r="VOG270" s="342"/>
      <c r="VOH270" s="312"/>
      <c r="VOI270" s="341"/>
      <c r="VOJ270" s="314"/>
      <c r="VOK270" s="342"/>
      <c r="VOL270" s="312"/>
      <c r="VOM270" s="341"/>
      <c r="VON270" s="314"/>
      <c r="VOO270" s="342"/>
      <c r="VOP270" s="312"/>
      <c r="VOQ270" s="341"/>
      <c r="VOR270" s="314"/>
      <c r="VOS270" s="342"/>
      <c r="VOT270" s="312"/>
      <c r="VOU270" s="341"/>
      <c r="VOV270" s="314"/>
      <c r="VOW270" s="342"/>
      <c r="VOX270" s="312"/>
      <c r="VOY270" s="341"/>
      <c r="VOZ270" s="314"/>
      <c r="VPA270" s="342"/>
      <c r="VPB270" s="312"/>
      <c r="VPC270" s="341"/>
      <c r="VPD270" s="314"/>
      <c r="VPE270" s="342"/>
      <c r="VPF270" s="312"/>
      <c r="VPG270" s="341"/>
      <c r="VPH270" s="314"/>
      <c r="VPI270" s="342"/>
      <c r="VPJ270" s="312"/>
      <c r="VPK270" s="341"/>
      <c r="VPL270" s="314"/>
      <c r="VPM270" s="342"/>
      <c r="VPN270" s="312"/>
      <c r="VPO270" s="341"/>
      <c r="VPP270" s="314"/>
      <c r="VPQ270" s="342"/>
      <c r="VPR270" s="312"/>
      <c r="VPS270" s="341"/>
      <c r="VPT270" s="314"/>
      <c r="VPU270" s="342"/>
      <c r="VPV270" s="312"/>
      <c r="VPW270" s="341"/>
      <c r="VPX270" s="314"/>
      <c r="VPY270" s="342"/>
      <c r="VPZ270" s="312"/>
      <c r="VQA270" s="341"/>
      <c r="VQB270" s="314"/>
      <c r="VQC270" s="342"/>
      <c r="VQD270" s="312"/>
      <c r="VQE270" s="341"/>
      <c r="VQF270" s="314"/>
      <c r="VQG270" s="342"/>
      <c r="VQH270" s="312"/>
      <c r="VQI270" s="341"/>
      <c r="VQJ270" s="314"/>
      <c r="VQK270" s="342"/>
      <c r="VQL270" s="312"/>
      <c r="VQM270" s="341"/>
      <c r="VQN270" s="314"/>
      <c r="VQO270" s="342"/>
      <c r="VQP270" s="312"/>
      <c r="VQQ270" s="341"/>
      <c r="VQR270" s="314"/>
      <c r="VQS270" s="342"/>
      <c r="VQT270" s="312"/>
      <c r="VQU270" s="341"/>
      <c r="VQV270" s="314"/>
      <c r="VQW270" s="342"/>
      <c r="VQX270" s="312"/>
      <c r="VQY270" s="341"/>
      <c r="VQZ270" s="314"/>
      <c r="VRA270" s="342"/>
      <c r="VRB270" s="312"/>
      <c r="VRC270" s="341"/>
      <c r="VRD270" s="314"/>
      <c r="VRE270" s="342"/>
      <c r="VRF270" s="312"/>
      <c r="VRG270" s="341"/>
      <c r="VRH270" s="314"/>
      <c r="VRI270" s="342"/>
      <c r="VRJ270" s="312"/>
      <c r="VRK270" s="341"/>
      <c r="VRL270" s="314"/>
      <c r="VRM270" s="342"/>
      <c r="VRN270" s="312"/>
      <c r="VRO270" s="341"/>
      <c r="VRP270" s="314"/>
      <c r="VRQ270" s="342"/>
      <c r="VRR270" s="312"/>
      <c r="VRS270" s="341"/>
      <c r="VRT270" s="314"/>
      <c r="VRU270" s="342"/>
      <c r="VRV270" s="312"/>
      <c r="VRW270" s="341"/>
      <c r="VRX270" s="314"/>
      <c r="VRY270" s="342"/>
      <c r="VRZ270" s="312"/>
      <c r="VSA270" s="341"/>
      <c r="VSB270" s="314"/>
      <c r="VSC270" s="342"/>
      <c r="VSD270" s="312"/>
      <c r="VSE270" s="341"/>
      <c r="VSF270" s="314"/>
      <c r="VSG270" s="342"/>
      <c r="VSH270" s="312"/>
      <c r="VSI270" s="341"/>
      <c r="VSJ270" s="314"/>
      <c r="VSK270" s="342"/>
      <c r="VSL270" s="312"/>
      <c r="VSM270" s="341"/>
      <c r="VSN270" s="314"/>
      <c r="VSO270" s="342"/>
      <c r="VSP270" s="312"/>
      <c r="VSQ270" s="341"/>
      <c r="VSR270" s="314"/>
      <c r="VSS270" s="342"/>
      <c r="VST270" s="312"/>
      <c r="VSU270" s="341"/>
      <c r="VSV270" s="314"/>
      <c r="VSW270" s="342"/>
      <c r="VSX270" s="312"/>
      <c r="VSY270" s="341"/>
      <c r="VSZ270" s="314"/>
      <c r="VTA270" s="342"/>
      <c r="VTB270" s="312"/>
      <c r="VTC270" s="341"/>
      <c r="VTD270" s="314"/>
      <c r="VTE270" s="342"/>
      <c r="VTF270" s="312"/>
      <c r="VTG270" s="341"/>
      <c r="VTH270" s="314"/>
      <c r="VTI270" s="342"/>
      <c r="VTJ270" s="312"/>
      <c r="VTK270" s="341"/>
      <c r="VTL270" s="314"/>
      <c r="VTM270" s="342"/>
      <c r="VTN270" s="312"/>
      <c r="VTO270" s="341"/>
      <c r="VTP270" s="314"/>
      <c r="VTQ270" s="342"/>
      <c r="VTR270" s="312"/>
      <c r="VTS270" s="341"/>
      <c r="VTT270" s="314"/>
      <c r="VTU270" s="342"/>
      <c r="VTV270" s="312"/>
      <c r="VTW270" s="341"/>
      <c r="VTX270" s="314"/>
      <c r="VTY270" s="342"/>
      <c r="VTZ270" s="312"/>
      <c r="VUA270" s="341"/>
      <c r="VUB270" s="314"/>
      <c r="VUC270" s="342"/>
      <c r="VUD270" s="312"/>
      <c r="VUE270" s="341"/>
      <c r="VUF270" s="314"/>
      <c r="VUG270" s="342"/>
      <c r="VUH270" s="312"/>
      <c r="VUI270" s="341"/>
      <c r="VUJ270" s="314"/>
      <c r="VUK270" s="342"/>
      <c r="VUL270" s="312"/>
      <c r="VUM270" s="341"/>
      <c r="VUN270" s="314"/>
      <c r="VUO270" s="342"/>
      <c r="VUP270" s="312"/>
      <c r="VUQ270" s="341"/>
      <c r="VUR270" s="314"/>
      <c r="VUS270" s="342"/>
      <c r="VUT270" s="312"/>
      <c r="VUU270" s="341"/>
      <c r="VUV270" s="314"/>
      <c r="VUW270" s="342"/>
      <c r="VUX270" s="312"/>
      <c r="VUY270" s="341"/>
      <c r="VUZ270" s="314"/>
      <c r="VVA270" s="342"/>
      <c r="VVB270" s="312"/>
      <c r="VVC270" s="341"/>
      <c r="VVD270" s="314"/>
      <c r="VVE270" s="342"/>
      <c r="VVF270" s="312"/>
      <c r="VVG270" s="341"/>
      <c r="VVH270" s="314"/>
      <c r="VVI270" s="342"/>
      <c r="VVJ270" s="312"/>
      <c r="VVK270" s="341"/>
      <c r="VVL270" s="314"/>
      <c r="VVM270" s="342"/>
      <c r="VVN270" s="312"/>
      <c r="VVO270" s="341"/>
      <c r="VVP270" s="314"/>
      <c r="VVQ270" s="342"/>
      <c r="VVR270" s="312"/>
      <c r="VVS270" s="341"/>
      <c r="VVT270" s="314"/>
      <c r="VVU270" s="342"/>
      <c r="VVV270" s="312"/>
      <c r="VVW270" s="341"/>
      <c r="VVX270" s="314"/>
      <c r="VVY270" s="342"/>
      <c r="VVZ270" s="312"/>
      <c r="VWA270" s="341"/>
      <c r="VWB270" s="314"/>
      <c r="VWC270" s="342"/>
      <c r="VWD270" s="312"/>
      <c r="VWE270" s="341"/>
      <c r="VWF270" s="314"/>
      <c r="VWG270" s="342"/>
      <c r="VWH270" s="312"/>
      <c r="VWI270" s="341"/>
      <c r="VWJ270" s="314"/>
      <c r="VWK270" s="342"/>
      <c r="VWL270" s="312"/>
      <c r="VWM270" s="341"/>
      <c r="VWN270" s="314"/>
      <c r="VWO270" s="342"/>
      <c r="VWP270" s="312"/>
      <c r="VWQ270" s="341"/>
      <c r="VWR270" s="314"/>
      <c r="VWS270" s="342"/>
      <c r="VWT270" s="312"/>
      <c r="VWU270" s="341"/>
      <c r="VWV270" s="314"/>
      <c r="VWW270" s="342"/>
      <c r="VWX270" s="312"/>
      <c r="VWY270" s="341"/>
      <c r="VWZ270" s="314"/>
      <c r="VXA270" s="342"/>
      <c r="VXB270" s="312"/>
      <c r="VXC270" s="341"/>
      <c r="VXD270" s="314"/>
      <c r="VXE270" s="342"/>
      <c r="VXF270" s="312"/>
      <c r="VXG270" s="341"/>
      <c r="VXH270" s="314"/>
      <c r="VXI270" s="342"/>
      <c r="VXJ270" s="312"/>
      <c r="VXK270" s="341"/>
      <c r="VXL270" s="314"/>
      <c r="VXM270" s="342"/>
      <c r="VXN270" s="312"/>
      <c r="VXO270" s="341"/>
      <c r="VXP270" s="314"/>
      <c r="VXQ270" s="342"/>
      <c r="VXR270" s="312"/>
      <c r="VXS270" s="341"/>
      <c r="VXT270" s="314"/>
      <c r="VXU270" s="342"/>
      <c r="VXV270" s="312"/>
      <c r="VXW270" s="341"/>
      <c r="VXX270" s="314"/>
      <c r="VXY270" s="342"/>
      <c r="VXZ270" s="312"/>
      <c r="VYA270" s="341"/>
      <c r="VYB270" s="314"/>
      <c r="VYC270" s="342"/>
      <c r="VYD270" s="312"/>
      <c r="VYE270" s="341"/>
      <c r="VYF270" s="314"/>
      <c r="VYG270" s="342"/>
      <c r="VYH270" s="312"/>
      <c r="VYI270" s="341"/>
      <c r="VYJ270" s="314"/>
      <c r="VYK270" s="342"/>
      <c r="VYL270" s="312"/>
      <c r="VYM270" s="341"/>
      <c r="VYN270" s="314"/>
      <c r="VYO270" s="342"/>
      <c r="VYP270" s="312"/>
      <c r="VYQ270" s="341"/>
      <c r="VYR270" s="314"/>
      <c r="VYS270" s="342"/>
      <c r="VYT270" s="312"/>
      <c r="VYU270" s="341"/>
      <c r="VYV270" s="314"/>
      <c r="VYW270" s="342"/>
      <c r="VYX270" s="312"/>
      <c r="VYY270" s="341"/>
      <c r="VYZ270" s="314"/>
      <c r="VZA270" s="342"/>
      <c r="VZB270" s="312"/>
      <c r="VZC270" s="341"/>
      <c r="VZD270" s="314"/>
      <c r="VZE270" s="342"/>
      <c r="VZF270" s="312"/>
      <c r="VZG270" s="341"/>
      <c r="VZH270" s="314"/>
      <c r="VZI270" s="342"/>
      <c r="VZJ270" s="312"/>
      <c r="VZK270" s="341"/>
      <c r="VZL270" s="314"/>
      <c r="VZM270" s="342"/>
      <c r="VZN270" s="312"/>
      <c r="VZO270" s="341"/>
      <c r="VZP270" s="314"/>
      <c r="VZQ270" s="342"/>
      <c r="VZR270" s="312"/>
      <c r="VZS270" s="341"/>
      <c r="VZT270" s="314"/>
      <c r="VZU270" s="342"/>
      <c r="VZV270" s="312"/>
      <c r="VZW270" s="341"/>
      <c r="VZX270" s="314"/>
      <c r="VZY270" s="342"/>
      <c r="VZZ270" s="312"/>
      <c r="WAA270" s="341"/>
      <c r="WAB270" s="314"/>
      <c r="WAC270" s="342"/>
      <c r="WAD270" s="312"/>
      <c r="WAE270" s="341"/>
      <c r="WAF270" s="314"/>
      <c r="WAG270" s="342"/>
      <c r="WAH270" s="312"/>
      <c r="WAI270" s="341"/>
      <c r="WAJ270" s="314"/>
      <c r="WAK270" s="342"/>
      <c r="WAL270" s="312"/>
      <c r="WAM270" s="341"/>
      <c r="WAN270" s="314"/>
      <c r="WAO270" s="342"/>
      <c r="WAP270" s="312"/>
      <c r="WAQ270" s="341"/>
      <c r="WAR270" s="314"/>
      <c r="WAS270" s="342"/>
      <c r="WAT270" s="312"/>
      <c r="WAU270" s="341"/>
      <c r="WAV270" s="314"/>
      <c r="WAW270" s="342"/>
      <c r="WAX270" s="312"/>
      <c r="WAY270" s="341"/>
      <c r="WAZ270" s="314"/>
      <c r="WBA270" s="342"/>
      <c r="WBB270" s="312"/>
      <c r="WBC270" s="341"/>
      <c r="WBD270" s="314"/>
      <c r="WBE270" s="342"/>
      <c r="WBF270" s="312"/>
      <c r="WBG270" s="341"/>
      <c r="WBH270" s="314"/>
      <c r="WBI270" s="342"/>
      <c r="WBJ270" s="312"/>
      <c r="WBK270" s="341"/>
      <c r="WBL270" s="314"/>
      <c r="WBM270" s="342"/>
      <c r="WBN270" s="312"/>
      <c r="WBO270" s="341"/>
      <c r="WBP270" s="314"/>
      <c r="WBQ270" s="342"/>
      <c r="WBR270" s="312"/>
      <c r="WBS270" s="341"/>
      <c r="WBT270" s="314"/>
      <c r="WBU270" s="342"/>
      <c r="WBV270" s="312"/>
      <c r="WBW270" s="341"/>
      <c r="WBX270" s="314"/>
      <c r="WBY270" s="342"/>
      <c r="WBZ270" s="312"/>
      <c r="WCA270" s="341"/>
      <c r="WCB270" s="314"/>
      <c r="WCC270" s="342"/>
      <c r="WCD270" s="312"/>
      <c r="WCE270" s="341"/>
      <c r="WCF270" s="314"/>
      <c r="WCG270" s="342"/>
      <c r="WCH270" s="312"/>
      <c r="WCI270" s="341"/>
      <c r="WCJ270" s="314"/>
      <c r="WCK270" s="342"/>
      <c r="WCL270" s="312"/>
      <c r="WCM270" s="341"/>
      <c r="WCN270" s="314"/>
      <c r="WCO270" s="342"/>
      <c r="WCP270" s="312"/>
      <c r="WCQ270" s="341"/>
      <c r="WCR270" s="314"/>
      <c r="WCS270" s="342"/>
      <c r="WCT270" s="312"/>
      <c r="WCU270" s="341"/>
      <c r="WCV270" s="314"/>
      <c r="WCW270" s="342"/>
      <c r="WCX270" s="312"/>
      <c r="WCY270" s="341"/>
      <c r="WCZ270" s="314"/>
      <c r="WDA270" s="342"/>
      <c r="WDB270" s="312"/>
      <c r="WDC270" s="341"/>
      <c r="WDD270" s="314"/>
      <c r="WDE270" s="342"/>
      <c r="WDF270" s="312"/>
      <c r="WDG270" s="341"/>
      <c r="WDH270" s="314"/>
      <c r="WDI270" s="342"/>
      <c r="WDJ270" s="312"/>
      <c r="WDK270" s="341"/>
      <c r="WDL270" s="314"/>
      <c r="WDM270" s="342"/>
      <c r="WDN270" s="312"/>
      <c r="WDO270" s="341"/>
      <c r="WDP270" s="314"/>
      <c r="WDQ270" s="342"/>
      <c r="WDR270" s="312"/>
      <c r="WDS270" s="341"/>
      <c r="WDT270" s="314"/>
      <c r="WDU270" s="342"/>
      <c r="WDV270" s="312"/>
      <c r="WDW270" s="341"/>
      <c r="WDX270" s="314"/>
      <c r="WDY270" s="342"/>
      <c r="WDZ270" s="312"/>
      <c r="WEA270" s="341"/>
      <c r="WEB270" s="314"/>
      <c r="WEC270" s="342"/>
      <c r="WED270" s="312"/>
      <c r="WEE270" s="341"/>
      <c r="WEF270" s="314"/>
      <c r="WEG270" s="342"/>
      <c r="WEH270" s="312"/>
      <c r="WEI270" s="341"/>
      <c r="WEJ270" s="314"/>
      <c r="WEK270" s="342"/>
      <c r="WEL270" s="312"/>
      <c r="WEM270" s="341"/>
      <c r="WEN270" s="314"/>
      <c r="WEO270" s="342"/>
      <c r="WEP270" s="312"/>
      <c r="WEQ270" s="341"/>
      <c r="WER270" s="314"/>
      <c r="WES270" s="342"/>
      <c r="WET270" s="312"/>
      <c r="WEU270" s="341"/>
      <c r="WEV270" s="314"/>
      <c r="WEW270" s="342"/>
      <c r="WEX270" s="312"/>
      <c r="WEY270" s="341"/>
      <c r="WEZ270" s="314"/>
      <c r="WFA270" s="342"/>
      <c r="WFB270" s="312"/>
      <c r="WFC270" s="341"/>
      <c r="WFD270" s="314"/>
      <c r="WFE270" s="342"/>
      <c r="WFF270" s="312"/>
      <c r="WFG270" s="341"/>
      <c r="WFH270" s="314"/>
      <c r="WFI270" s="342"/>
      <c r="WFJ270" s="312"/>
      <c r="WFK270" s="341"/>
      <c r="WFL270" s="314"/>
      <c r="WFM270" s="342"/>
      <c r="WFN270" s="312"/>
      <c r="WFO270" s="341"/>
      <c r="WFP270" s="314"/>
      <c r="WFQ270" s="342"/>
      <c r="WFR270" s="312"/>
      <c r="WFS270" s="341"/>
      <c r="WFT270" s="314"/>
      <c r="WFU270" s="342"/>
      <c r="WFV270" s="312"/>
      <c r="WFW270" s="341"/>
      <c r="WFX270" s="314"/>
      <c r="WFY270" s="342"/>
      <c r="WFZ270" s="312"/>
      <c r="WGA270" s="341"/>
      <c r="WGB270" s="314"/>
      <c r="WGC270" s="342"/>
      <c r="WGD270" s="312"/>
      <c r="WGE270" s="341"/>
      <c r="WGF270" s="314"/>
      <c r="WGG270" s="342"/>
      <c r="WGH270" s="312"/>
      <c r="WGI270" s="341"/>
      <c r="WGJ270" s="314"/>
      <c r="WGK270" s="342"/>
      <c r="WGL270" s="312"/>
      <c r="WGM270" s="341"/>
      <c r="WGN270" s="314"/>
      <c r="WGO270" s="342"/>
      <c r="WGP270" s="312"/>
      <c r="WGQ270" s="341"/>
      <c r="WGR270" s="314"/>
      <c r="WGS270" s="342"/>
      <c r="WGT270" s="312"/>
      <c r="WGU270" s="341"/>
      <c r="WGV270" s="314"/>
      <c r="WGW270" s="342"/>
      <c r="WGX270" s="312"/>
      <c r="WGY270" s="341"/>
      <c r="WGZ270" s="314"/>
      <c r="WHA270" s="342"/>
      <c r="WHB270" s="312"/>
      <c r="WHC270" s="341"/>
      <c r="WHD270" s="314"/>
      <c r="WHE270" s="342"/>
      <c r="WHF270" s="312"/>
      <c r="WHG270" s="341"/>
      <c r="WHH270" s="314"/>
      <c r="WHI270" s="342"/>
      <c r="WHJ270" s="312"/>
      <c r="WHK270" s="341"/>
      <c r="WHL270" s="314"/>
      <c r="WHM270" s="342"/>
      <c r="WHN270" s="312"/>
      <c r="WHO270" s="341"/>
      <c r="WHP270" s="314"/>
      <c r="WHQ270" s="342"/>
      <c r="WHR270" s="312"/>
      <c r="WHS270" s="341"/>
      <c r="WHT270" s="314"/>
      <c r="WHU270" s="342"/>
      <c r="WHV270" s="312"/>
      <c r="WHW270" s="341"/>
      <c r="WHX270" s="314"/>
      <c r="WHY270" s="342"/>
      <c r="WHZ270" s="312"/>
      <c r="WIA270" s="341"/>
      <c r="WIB270" s="314"/>
      <c r="WIC270" s="342"/>
      <c r="WID270" s="312"/>
      <c r="WIE270" s="341"/>
      <c r="WIF270" s="314"/>
      <c r="WIG270" s="342"/>
      <c r="WIH270" s="312"/>
      <c r="WII270" s="341"/>
      <c r="WIJ270" s="314"/>
      <c r="WIK270" s="342"/>
      <c r="WIL270" s="312"/>
      <c r="WIM270" s="341"/>
      <c r="WIN270" s="314"/>
      <c r="WIO270" s="342"/>
      <c r="WIP270" s="312"/>
      <c r="WIQ270" s="341"/>
      <c r="WIR270" s="314"/>
      <c r="WIS270" s="342"/>
      <c r="WIT270" s="312"/>
      <c r="WIU270" s="341"/>
      <c r="WIV270" s="314"/>
      <c r="WIW270" s="342"/>
      <c r="WIX270" s="312"/>
      <c r="WIY270" s="341"/>
      <c r="WIZ270" s="314"/>
      <c r="WJA270" s="342"/>
      <c r="WJB270" s="312"/>
      <c r="WJC270" s="341"/>
      <c r="WJD270" s="314"/>
      <c r="WJE270" s="342"/>
      <c r="WJF270" s="312"/>
      <c r="WJG270" s="341"/>
      <c r="WJH270" s="314"/>
      <c r="WJI270" s="342"/>
      <c r="WJJ270" s="312"/>
      <c r="WJK270" s="341"/>
      <c r="WJL270" s="314"/>
      <c r="WJM270" s="342"/>
      <c r="WJN270" s="312"/>
      <c r="WJO270" s="341"/>
      <c r="WJP270" s="314"/>
      <c r="WJQ270" s="342"/>
      <c r="WJR270" s="312"/>
      <c r="WJS270" s="341"/>
      <c r="WJT270" s="314"/>
      <c r="WJU270" s="342"/>
      <c r="WJV270" s="312"/>
      <c r="WJW270" s="341"/>
      <c r="WJX270" s="314"/>
      <c r="WJY270" s="342"/>
      <c r="WJZ270" s="312"/>
      <c r="WKA270" s="341"/>
      <c r="WKB270" s="314"/>
      <c r="WKC270" s="342"/>
      <c r="WKD270" s="312"/>
      <c r="WKE270" s="341"/>
      <c r="WKF270" s="314"/>
      <c r="WKG270" s="342"/>
      <c r="WKH270" s="312"/>
      <c r="WKI270" s="341"/>
      <c r="WKJ270" s="314"/>
      <c r="WKK270" s="342"/>
      <c r="WKL270" s="312"/>
      <c r="WKM270" s="341"/>
      <c r="WKN270" s="314"/>
      <c r="WKO270" s="342"/>
      <c r="WKP270" s="312"/>
      <c r="WKQ270" s="341"/>
      <c r="WKR270" s="314"/>
      <c r="WKS270" s="342"/>
      <c r="WKT270" s="312"/>
      <c r="WKU270" s="341"/>
      <c r="WKV270" s="314"/>
      <c r="WKW270" s="342"/>
      <c r="WKX270" s="312"/>
      <c r="WKY270" s="341"/>
      <c r="WKZ270" s="314"/>
      <c r="WLA270" s="342"/>
      <c r="WLB270" s="312"/>
      <c r="WLC270" s="341"/>
      <c r="WLD270" s="314"/>
      <c r="WLE270" s="342"/>
      <c r="WLF270" s="312"/>
      <c r="WLG270" s="341"/>
      <c r="WLH270" s="314"/>
      <c r="WLI270" s="342"/>
      <c r="WLJ270" s="312"/>
      <c r="WLK270" s="341"/>
      <c r="WLL270" s="314"/>
      <c r="WLM270" s="342"/>
      <c r="WLN270" s="312"/>
      <c r="WLO270" s="341"/>
      <c r="WLP270" s="314"/>
      <c r="WLQ270" s="342"/>
      <c r="WLR270" s="312"/>
      <c r="WLS270" s="341"/>
      <c r="WLT270" s="314"/>
      <c r="WLU270" s="342"/>
      <c r="WLV270" s="312"/>
      <c r="WLW270" s="341"/>
      <c r="WLX270" s="314"/>
      <c r="WLY270" s="342"/>
      <c r="WLZ270" s="312"/>
      <c r="WMA270" s="341"/>
      <c r="WMB270" s="314"/>
      <c r="WMC270" s="342"/>
      <c r="WMD270" s="312"/>
      <c r="WME270" s="341"/>
      <c r="WMF270" s="314"/>
      <c r="WMG270" s="342"/>
      <c r="WMH270" s="312"/>
      <c r="WMI270" s="341"/>
      <c r="WMJ270" s="314"/>
      <c r="WMK270" s="342"/>
      <c r="WML270" s="312"/>
      <c r="WMM270" s="341"/>
      <c r="WMN270" s="314"/>
      <c r="WMO270" s="342"/>
      <c r="WMP270" s="312"/>
      <c r="WMQ270" s="341"/>
      <c r="WMR270" s="314"/>
      <c r="WMS270" s="342"/>
      <c r="WMT270" s="312"/>
      <c r="WMU270" s="341"/>
      <c r="WMV270" s="314"/>
      <c r="WMW270" s="342"/>
      <c r="WMX270" s="312"/>
      <c r="WMY270" s="341"/>
      <c r="WMZ270" s="314"/>
      <c r="WNA270" s="342"/>
      <c r="WNB270" s="312"/>
      <c r="WNC270" s="341"/>
      <c r="WND270" s="314"/>
      <c r="WNE270" s="342"/>
      <c r="WNF270" s="312"/>
      <c r="WNG270" s="341"/>
      <c r="WNH270" s="314"/>
      <c r="WNI270" s="342"/>
      <c r="WNJ270" s="312"/>
      <c r="WNK270" s="341"/>
      <c r="WNL270" s="314"/>
      <c r="WNM270" s="342"/>
      <c r="WNN270" s="312"/>
      <c r="WNO270" s="341"/>
      <c r="WNP270" s="314"/>
      <c r="WNQ270" s="342"/>
      <c r="WNR270" s="312"/>
      <c r="WNS270" s="341"/>
      <c r="WNT270" s="314"/>
      <c r="WNU270" s="342"/>
      <c r="WNV270" s="312"/>
      <c r="WNW270" s="341"/>
      <c r="WNX270" s="314"/>
      <c r="WNY270" s="342"/>
      <c r="WNZ270" s="312"/>
      <c r="WOA270" s="341"/>
      <c r="WOB270" s="314"/>
      <c r="WOC270" s="342"/>
      <c r="WOD270" s="312"/>
      <c r="WOE270" s="341"/>
      <c r="WOF270" s="314"/>
      <c r="WOG270" s="342"/>
      <c r="WOH270" s="312"/>
      <c r="WOI270" s="341"/>
      <c r="WOJ270" s="314"/>
      <c r="WOK270" s="342"/>
      <c r="WOL270" s="312"/>
      <c r="WOM270" s="341"/>
      <c r="WON270" s="314"/>
      <c r="WOO270" s="342"/>
      <c r="WOP270" s="312"/>
      <c r="WOQ270" s="341"/>
      <c r="WOR270" s="314"/>
      <c r="WOS270" s="342"/>
      <c r="WOT270" s="312"/>
      <c r="WOU270" s="341"/>
      <c r="WOV270" s="314"/>
      <c r="WOW270" s="342"/>
      <c r="WOX270" s="312"/>
      <c r="WOY270" s="341"/>
      <c r="WOZ270" s="314"/>
      <c r="WPA270" s="342"/>
      <c r="WPB270" s="312"/>
      <c r="WPC270" s="341"/>
      <c r="WPD270" s="314"/>
      <c r="WPE270" s="342"/>
      <c r="WPF270" s="312"/>
      <c r="WPG270" s="341"/>
      <c r="WPH270" s="314"/>
      <c r="WPI270" s="342"/>
      <c r="WPJ270" s="312"/>
      <c r="WPK270" s="341"/>
      <c r="WPL270" s="314"/>
      <c r="WPM270" s="342"/>
      <c r="WPN270" s="312"/>
      <c r="WPO270" s="341"/>
      <c r="WPP270" s="314"/>
      <c r="WPQ270" s="342"/>
      <c r="WPR270" s="312"/>
      <c r="WPS270" s="341"/>
      <c r="WPT270" s="314"/>
      <c r="WPU270" s="342"/>
      <c r="WPV270" s="312"/>
      <c r="WPW270" s="341"/>
      <c r="WPX270" s="314"/>
      <c r="WPY270" s="342"/>
      <c r="WPZ270" s="312"/>
      <c r="WQA270" s="341"/>
      <c r="WQB270" s="314"/>
      <c r="WQC270" s="342"/>
      <c r="WQD270" s="312"/>
      <c r="WQE270" s="341"/>
      <c r="WQF270" s="314"/>
      <c r="WQG270" s="342"/>
      <c r="WQH270" s="312"/>
      <c r="WQI270" s="341"/>
      <c r="WQJ270" s="314"/>
      <c r="WQK270" s="342"/>
      <c r="WQL270" s="312"/>
      <c r="WQM270" s="341"/>
      <c r="WQN270" s="314"/>
      <c r="WQO270" s="342"/>
      <c r="WQP270" s="312"/>
      <c r="WQQ270" s="341"/>
      <c r="WQR270" s="314"/>
      <c r="WQS270" s="342"/>
      <c r="WQT270" s="312"/>
      <c r="WQU270" s="341"/>
      <c r="WQV270" s="314"/>
      <c r="WQW270" s="342"/>
      <c r="WQX270" s="312"/>
      <c r="WQY270" s="341"/>
      <c r="WQZ270" s="314"/>
      <c r="WRA270" s="342"/>
      <c r="WRB270" s="312"/>
      <c r="WRC270" s="341"/>
      <c r="WRD270" s="314"/>
      <c r="WRE270" s="342"/>
      <c r="WRF270" s="312"/>
      <c r="WRG270" s="341"/>
      <c r="WRH270" s="314"/>
      <c r="WRI270" s="342"/>
      <c r="WRJ270" s="312"/>
      <c r="WRK270" s="341"/>
      <c r="WRL270" s="314"/>
      <c r="WRM270" s="342"/>
      <c r="WRN270" s="312"/>
      <c r="WRO270" s="341"/>
      <c r="WRP270" s="314"/>
      <c r="WRQ270" s="342"/>
      <c r="WRR270" s="312"/>
      <c r="WRS270" s="341"/>
      <c r="WRT270" s="314"/>
      <c r="WRU270" s="342"/>
      <c r="WRV270" s="312"/>
      <c r="WRW270" s="341"/>
      <c r="WRX270" s="314"/>
      <c r="WRY270" s="342"/>
      <c r="WRZ270" s="312"/>
      <c r="WSA270" s="341"/>
      <c r="WSB270" s="314"/>
      <c r="WSC270" s="342"/>
      <c r="WSD270" s="312"/>
      <c r="WSE270" s="341"/>
      <c r="WSF270" s="314"/>
      <c r="WSG270" s="342"/>
      <c r="WSH270" s="312"/>
      <c r="WSI270" s="341"/>
      <c r="WSJ270" s="314"/>
      <c r="WSK270" s="342"/>
      <c r="WSL270" s="312"/>
      <c r="WSM270" s="341"/>
      <c r="WSN270" s="314"/>
      <c r="WSO270" s="342"/>
      <c r="WSP270" s="312"/>
      <c r="WSQ270" s="341"/>
      <c r="WSR270" s="314"/>
      <c r="WSS270" s="342"/>
      <c r="WST270" s="312"/>
      <c r="WSU270" s="341"/>
      <c r="WSV270" s="314"/>
      <c r="WSW270" s="342"/>
      <c r="WSX270" s="312"/>
      <c r="WSY270" s="341"/>
      <c r="WSZ270" s="314"/>
      <c r="WTA270" s="342"/>
      <c r="WTB270" s="312"/>
      <c r="WTC270" s="341"/>
      <c r="WTD270" s="314"/>
      <c r="WTE270" s="342"/>
      <c r="WTF270" s="312"/>
      <c r="WTG270" s="341"/>
      <c r="WTH270" s="314"/>
      <c r="WTI270" s="342"/>
      <c r="WTJ270" s="312"/>
      <c r="WTK270" s="341"/>
      <c r="WTL270" s="314"/>
      <c r="WTM270" s="342"/>
      <c r="WTN270" s="312"/>
      <c r="WTO270" s="341"/>
      <c r="WTP270" s="314"/>
      <c r="WTQ270" s="342"/>
      <c r="WTR270" s="312"/>
      <c r="WTS270" s="341"/>
      <c r="WTT270" s="314"/>
      <c r="WTU270" s="342"/>
      <c r="WTV270" s="312"/>
      <c r="WTW270" s="341"/>
      <c r="WTX270" s="314"/>
      <c r="WTY270" s="342"/>
      <c r="WTZ270" s="312"/>
      <c r="WUA270" s="341"/>
      <c r="WUB270" s="314"/>
      <c r="WUC270" s="342"/>
      <c r="WUD270" s="312"/>
      <c r="WUE270" s="341"/>
      <c r="WUF270" s="314"/>
      <c r="WUG270" s="342"/>
      <c r="WUH270" s="312"/>
      <c r="WUI270" s="341"/>
      <c r="WUJ270" s="314"/>
      <c r="WUK270" s="342"/>
      <c r="WUL270" s="312"/>
      <c r="WUM270" s="341"/>
      <c r="WUN270" s="314"/>
      <c r="WUO270" s="342"/>
      <c r="WUP270" s="312"/>
      <c r="WUQ270" s="341"/>
      <c r="WUR270" s="314"/>
      <c r="WUS270" s="342"/>
      <c r="WUT270" s="312"/>
      <c r="WUU270" s="341"/>
      <c r="WUV270" s="314"/>
      <c r="WUW270" s="342"/>
      <c r="WUX270" s="312"/>
      <c r="WUY270" s="341"/>
      <c r="WUZ270" s="314"/>
      <c r="WVA270" s="342"/>
      <c r="WVB270" s="312"/>
      <c r="WVC270" s="341"/>
      <c r="WVD270" s="314"/>
      <c r="WVE270" s="342"/>
      <c r="WVF270" s="312"/>
      <c r="WVG270" s="341"/>
      <c r="WVH270" s="314"/>
      <c r="WVI270" s="342"/>
      <c r="WVJ270" s="312"/>
      <c r="WVK270" s="341"/>
      <c r="WVL270" s="314"/>
      <c r="WVM270" s="342"/>
      <c r="WVN270" s="312"/>
      <c r="WVO270" s="341"/>
      <c r="WVP270" s="314"/>
      <c r="WVQ270" s="342"/>
      <c r="WVR270" s="312"/>
      <c r="WVS270" s="341"/>
      <c r="WVT270" s="314"/>
      <c r="WVU270" s="342"/>
      <c r="WVV270" s="312"/>
      <c r="WVW270" s="341"/>
      <c r="WVX270" s="314"/>
      <c r="WVY270" s="342"/>
      <c r="WVZ270" s="312"/>
      <c r="WWA270" s="341"/>
      <c r="WWB270" s="314"/>
      <c r="WWC270" s="342"/>
      <c r="WWD270" s="312"/>
      <c r="WWE270" s="341"/>
      <c r="WWF270" s="314"/>
      <c r="WWG270" s="342"/>
      <c r="WWH270" s="312"/>
      <c r="WWI270" s="341"/>
      <c r="WWJ270" s="314"/>
      <c r="WWK270" s="342"/>
      <c r="WWL270" s="312"/>
      <c r="WWM270" s="341"/>
      <c r="WWN270" s="314"/>
      <c r="WWO270" s="342"/>
      <c r="WWP270" s="312"/>
      <c r="WWQ270" s="341"/>
      <c r="WWR270" s="314"/>
      <c r="WWS270" s="342"/>
      <c r="WWT270" s="312"/>
      <c r="WWU270" s="341"/>
      <c r="WWV270" s="314"/>
      <c r="WWW270" s="342"/>
      <c r="WWX270" s="312"/>
      <c r="WWY270" s="341"/>
      <c r="WWZ270" s="314"/>
      <c r="WXA270" s="342"/>
      <c r="WXB270" s="312"/>
      <c r="WXC270" s="341"/>
      <c r="WXD270" s="314"/>
      <c r="WXE270" s="342"/>
      <c r="WXF270" s="312"/>
      <c r="WXG270" s="341"/>
      <c r="WXH270" s="314"/>
      <c r="WXI270" s="342"/>
      <c r="WXJ270" s="312"/>
      <c r="WXK270" s="341"/>
      <c r="WXL270" s="314"/>
      <c r="WXM270" s="342"/>
      <c r="WXN270" s="312"/>
      <c r="WXO270" s="341"/>
      <c r="WXP270" s="314"/>
      <c r="WXQ270" s="342"/>
      <c r="WXR270" s="312"/>
      <c r="WXS270" s="341"/>
      <c r="WXT270" s="314"/>
      <c r="WXU270" s="342"/>
      <c r="WXV270" s="312"/>
      <c r="WXW270" s="341"/>
      <c r="WXX270" s="314"/>
      <c r="WXY270" s="342"/>
      <c r="WXZ270" s="312"/>
      <c r="WYA270" s="341"/>
      <c r="WYB270" s="314"/>
      <c r="WYC270" s="342"/>
      <c r="WYD270" s="312"/>
      <c r="WYE270" s="341"/>
      <c r="WYF270" s="314"/>
      <c r="WYG270" s="342"/>
      <c r="WYH270" s="312"/>
      <c r="WYI270" s="341"/>
      <c r="WYJ270" s="314"/>
      <c r="WYK270" s="342"/>
      <c r="WYL270" s="312"/>
      <c r="WYM270" s="341"/>
      <c r="WYN270" s="314"/>
      <c r="WYO270" s="342"/>
      <c r="WYP270" s="312"/>
      <c r="WYQ270" s="341"/>
      <c r="WYR270" s="314"/>
      <c r="WYS270" s="342"/>
      <c r="WYT270" s="312"/>
      <c r="WYU270" s="341"/>
      <c r="WYV270" s="314"/>
      <c r="WYW270" s="342"/>
      <c r="WYX270" s="312"/>
      <c r="WYY270" s="341"/>
      <c r="WYZ270" s="314"/>
      <c r="WZA270" s="342"/>
      <c r="WZB270" s="312"/>
      <c r="WZC270" s="341"/>
      <c r="WZD270" s="314"/>
      <c r="WZE270" s="342"/>
      <c r="WZF270" s="312"/>
      <c r="WZG270" s="341"/>
      <c r="WZH270" s="314"/>
      <c r="WZI270" s="342"/>
      <c r="WZJ270" s="312"/>
      <c r="WZK270" s="341"/>
      <c r="WZL270" s="314"/>
      <c r="WZM270" s="342"/>
      <c r="WZN270" s="312"/>
      <c r="WZO270" s="341"/>
      <c r="WZP270" s="314"/>
      <c r="WZQ270" s="342"/>
      <c r="WZR270" s="312"/>
      <c r="WZS270" s="341"/>
      <c r="WZT270" s="314"/>
      <c r="WZU270" s="342"/>
      <c r="WZV270" s="312"/>
      <c r="WZW270" s="341"/>
      <c r="WZX270" s="314"/>
      <c r="WZY270" s="342"/>
      <c r="WZZ270" s="312"/>
      <c r="XAA270" s="341"/>
      <c r="XAB270" s="314"/>
      <c r="XAC270" s="342"/>
      <c r="XAD270" s="312"/>
      <c r="XAE270" s="341"/>
      <c r="XAF270" s="314"/>
      <c r="XAG270" s="342"/>
      <c r="XAH270" s="312"/>
      <c r="XAI270" s="341"/>
      <c r="XAJ270" s="314"/>
      <c r="XAK270" s="342"/>
      <c r="XAL270" s="312"/>
      <c r="XAM270" s="341"/>
      <c r="XAN270" s="314"/>
      <c r="XAO270" s="342"/>
      <c r="XAP270" s="312"/>
      <c r="XAQ270" s="341"/>
      <c r="XAR270" s="314"/>
      <c r="XAS270" s="342"/>
      <c r="XAT270" s="312"/>
      <c r="XAU270" s="341"/>
      <c r="XAV270" s="314"/>
      <c r="XAW270" s="342"/>
      <c r="XAX270" s="312"/>
      <c r="XAY270" s="341"/>
      <c r="XAZ270" s="314"/>
      <c r="XBA270" s="342"/>
      <c r="XBB270" s="312"/>
      <c r="XBC270" s="341"/>
      <c r="XBD270" s="314"/>
      <c r="XBE270" s="342"/>
      <c r="XBF270" s="312"/>
      <c r="XBG270" s="341"/>
      <c r="XBH270" s="314"/>
      <c r="XBI270" s="342"/>
      <c r="XBJ270" s="312"/>
      <c r="XBK270" s="341"/>
      <c r="XBL270" s="314"/>
      <c r="XBM270" s="342"/>
      <c r="XBN270" s="312"/>
      <c r="XBO270" s="341"/>
      <c r="XBP270" s="314"/>
      <c r="XBQ270" s="342"/>
      <c r="XBR270" s="312"/>
      <c r="XBS270" s="341"/>
      <c r="XBT270" s="314"/>
      <c r="XBU270" s="342"/>
      <c r="XBV270" s="312"/>
      <c r="XBW270" s="341"/>
      <c r="XBX270" s="314"/>
      <c r="XBY270" s="342"/>
      <c r="XBZ270" s="312"/>
      <c r="XCA270" s="341"/>
      <c r="XCB270" s="314"/>
      <c r="XCC270" s="342"/>
      <c r="XCD270" s="312"/>
      <c r="XCE270" s="341"/>
      <c r="XCF270" s="314"/>
      <c r="XCG270" s="342"/>
      <c r="XCH270" s="312"/>
      <c r="XCI270" s="341"/>
      <c r="XCJ270" s="314"/>
      <c r="XCK270" s="342"/>
      <c r="XCL270" s="312"/>
      <c r="XCM270" s="341"/>
      <c r="XCN270" s="314"/>
      <c r="XCO270" s="342"/>
      <c r="XCP270" s="312"/>
      <c r="XCQ270" s="341"/>
      <c r="XCR270" s="314"/>
      <c r="XCS270" s="342"/>
      <c r="XCT270" s="312"/>
      <c r="XCU270" s="341"/>
      <c r="XCV270" s="314"/>
      <c r="XCW270" s="342"/>
      <c r="XCX270" s="312"/>
      <c r="XCY270" s="341"/>
      <c r="XCZ270" s="314"/>
      <c r="XDA270" s="342"/>
      <c r="XDB270" s="312"/>
      <c r="XDC270" s="341"/>
      <c r="XDD270" s="314"/>
      <c r="XDE270" s="342"/>
      <c r="XDF270" s="312"/>
      <c r="XDG270" s="341"/>
      <c r="XDH270" s="314"/>
      <c r="XDI270" s="342"/>
      <c r="XDJ270" s="312"/>
      <c r="XDK270" s="341"/>
      <c r="XDL270" s="314"/>
      <c r="XDM270" s="342"/>
      <c r="XDN270" s="312"/>
      <c r="XDO270" s="341"/>
      <c r="XDP270" s="314"/>
      <c r="XDQ270" s="342"/>
      <c r="XDR270" s="312"/>
      <c r="XDS270" s="341"/>
      <c r="XDT270" s="314"/>
      <c r="XDU270" s="342"/>
      <c r="XDV270" s="312"/>
      <c r="XDW270" s="341"/>
      <c r="XDX270" s="314"/>
      <c r="XDY270" s="342"/>
      <c r="XDZ270" s="312"/>
      <c r="XEA270" s="341"/>
      <c r="XEB270" s="314"/>
      <c r="XEC270" s="342"/>
      <c r="XED270" s="312"/>
      <c r="XEE270" s="341"/>
      <c r="XEF270" s="314"/>
      <c r="XEG270" s="342"/>
      <c r="XEH270" s="312"/>
      <c r="XEI270" s="341"/>
      <c r="XEJ270" s="314"/>
      <c r="XEK270" s="342"/>
      <c r="XEL270" s="312"/>
      <c r="XEM270" s="341"/>
      <c r="XEN270" s="314"/>
      <c r="XEO270" s="342"/>
      <c r="XEP270" s="312"/>
      <c r="XEQ270" s="341"/>
      <c r="XER270" s="314"/>
      <c r="XES270" s="342"/>
      <c r="XET270" s="312"/>
      <c r="XEU270" s="341"/>
      <c r="XEV270" s="314"/>
      <c r="XEW270" s="342"/>
      <c r="XEX270" s="312"/>
      <c r="XEY270" s="341"/>
      <c r="XEZ270" s="314"/>
    </row>
    <row r="271" spans="1:16380" hidden="1">
      <c r="A271" s="342"/>
      <c r="B271" s="343"/>
      <c r="C271" s="341"/>
      <c r="D271" s="345"/>
      <c r="E271" s="330"/>
      <c r="F271" s="336"/>
    </row>
    <row r="272" spans="1:16380" hidden="1">
      <c r="A272" s="342"/>
      <c r="B272" s="343"/>
      <c r="C272" s="341"/>
      <c r="D272" s="345"/>
      <c r="E272" s="330"/>
      <c r="F272" s="336"/>
    </row>
    <row r="273" spans="1:7" hidden="1">
      <c r="A273" s="346" t="s">
        <v>348</v>
      </c>
      <c r="B273" s="321" t="s">
        <v>512</v>
      </c>
      <c r="C273" s="322" t="s">
        <v>185</v>
      </c>
      <c r="D273" s="345"/>
      <c r="E273" s="324">
        <f>+D276</f>
        <v>0</v>
      </c>
    </row>
    <row r="274" spans="1:7" hidden="1">
      <c r="A274" s="342"/>
      <c r="B274" s="343"/>
      <c r="C274" s="344"/>
      <c r="D274" s="345"/>
    </row>
    <row r="275" spans="1:7" hidden="1">
      <c r="A275" s="335" t="s">
        <v>184</v>
      </c>
      <c r="B275" s="327" t="s">
        <v>513</v>
      </c>
      <c r="C275" s="337" t="s">
        <v>514</v>
      </c>
      <c r="D275" s="338">
        <f>+D276</f>
        <v>0</v>
      </c>
      <c r="E275" s="330"/>
    </row>
    <row r="276" spans="1:7" hidden="1">
      <c r="A276" s="67" t="s">
        <v>184</v>
      </c>
      <c r="B276" s="312" t="s">
        <v>466</v>
      </c>
      <c r="C276" s="341" t="s">
        <v>467</v>
      </c>
      <c r="D276" s="345">
        <v>0</v>
      </c>
      <c r="E276" s="324"/>
    </row>
    <row r="277" spans="1:7" hidden="1">
      <c r="C277" s="341"/>
      <c r="D277" s="388"/>
      <c r="E277" s="324"/>
    </row>
    <row r="278" spans="1:7" hidden="1">
      <c r="B278" s="321"/>
      <c r="C278" s="325"/>
      <c r="D278" s="323"/>
      <c r="E278" s="324"/>
    </row>
    <row r="279" spans="1:7" ht="12" hidden="1">
      <c r="B279" s="316"/>
      <c r="C279" s="317" t="s">
        <v>537</v>
      </c>
      <c r="D279" s="358"/>
      <c r="E279" s="383">
        <f>SUM(E211:E278)</f>
        <v>0</v>
      </c>
      <c r="G279" s="97">
        <f>+'IND-ESTR-CLASIF '!D361+'MODIFICACION N° 04'!E279</f>
        <v>0</v>
      </c>
    </row>
    <row r="280" spans="1:7" ht="12" hidden="1">
      <c r="B280" s="316"/>
      <c r="E280" s="372"/>
    </row>
    <row r="281" spans="1:7" ht="12" hidden="1">
      <c r="B281" s="316"/>
      <c r="E281" s="372"/>
    </row>
    <row r="282" spans="1:7" ht="12" hidden="1">
      <c r="B282" s="316"/>
      <c r="E282" s="372"/>
    </row>
    <row r="283" spans="1:7" ht="12" hidden="1">
      <c r="B283" s="316"/>
      <c r="E283" s="372"/>
    </row>
    <row r="284" spans="1:7" ht="12" hidden="1">
      <c r="B284" s="316"/>
      <c r="E284" s="372"/>
    </row>
    <row r="285" spans="1:7" ht="12" hidden="1">
      <c r="B285" s="374" t="s">
        <v>538</v>
      </c>
      <c r="C285" s="370"/>
      <c r="D285" s="375" t="s">
        <v>226</v>
      </c>
      <c r="E285" s="372"/>
    </row>
    <row r="286" spans="1:7" ht="12" hidden="1">
      <c r="B286" s="316"/>
      <c r="C286" s="370"/>
      <c r="D286" s="371"/>
      <c r="E286" s="372"/>
    </row>
    <row r="287" spans="1:7" hidden="1">
      <c r="A287" s="320" t="s">
        <v>23</v>
      </c>
      <c r="B287" s="321" t="s">
        <v>24</v>
      </c>
      <c r="C287" s="322" t="s">
        <v>25</v>
      </c>
      <c r="D287" s="323"/>
      <c r="E287" s="324">
        <f>+D292+D295+D302+D306+D289</f>
        <v>0</v>
      </c>
    </row>
    <row r="288" spans="1:7" hidden="1">
      <c r="B288" s="321"/>
      <c r="C288" s="325"/>
      <c r="D288" s="323"/>
      <c r="E288" s="68"/>
    </row>
    <row r="289" spans="1:5" hidden="1">
      <c r="A289" s="326" t="s">
        <v>26</v>
      </c>
      <c r="B289" s="363" t="s">
        <v>27</v>
      </c>
      <c r="C289" s="364" t="s">
        <v>28</v>
      </c>
      <c r="D289" s="329">
        <f>+D290</f>
        <v>0</v>
      </c>
      <c r="E289" s="68"/>
    </row>
    <row r="290" spans="1:5" hidden="1">
      <c r="A290" s="342" t="s">
        <v>26</v>
      </c>
      <c r="B290" s="343" t="s">
        <v>29</v>
      </c>
      <c r="C290" s="323" t="s">
        <v>30</v>
      </c>
      <c r="D290" s="389">
        <v>0</v>
      </c>
      <c r="E290" s="68"/>
    </row>
    <row r="291" spans="1:5" hidden="1">
      <c r="B291" s="321"/>
      <c r="C291" s="325"/>
      <c r="D291" s="323"/>
      <c r="E291" s="68"/>
    </row>
    <row r="292" spans="1:5" hidden="1">
      <c r="A292" s="326" t="s">
        <v>26</v>
      </c>
      <c r="B292" s="363" t="s">
        <v>35</v>
      </c>
      <c r="C292" s="364" t="s">
        <v>36</v>
      </c>
      <c r="D292" s="329">
        <f>+D293</f>
        <v>0</v>
      </c>
      <c r="E292" s="68"/>
    </row>
    <row r="293" spans="1:5" hidden="1">
      <c r="A293" s="342" t="s">
        <v>26</v>
      </c>
      <c r="B293" s="343" t="s">
        <v>37</v>
      </c>
      <c r="C293" s="323" t="s">
        <v>38</v>
      </c>
      <c r="D293" s="333">
        <v>0</v>
      </c>
      <c r="E293" s="324"/>
    </row>
    <row r="294" spans="1:5" hidden="1">
      <c r="B294" s="321"/>
      <c r="C294" s="325"/>
      <c r="D294" s="324"/>
      <c r="E294" s="324"/>
    </row>
    <row r="295" spans="1:5" hidden="1">
      <c r="A295" s="377" t="s">
        <v>26</v>
      </c>
      <c r="B295" s="336" t="s">
        <v>41</v>
      </c>
      <c r="C295" s="337" t="s">
        <v>42</v>
      </c>
      <c r="D295" s="359">
        <f>SUM(D296:D300)</f>
        <v>0</v>
      </c>
      <c r="E295" s="324"/>
    </row>
    <row r="296" spans="1:5" hidden="1">
      <c r="A296" s="331" t="s">
        <v>26</v>
      </c>
      <c r="B296" s="332" t="s">
        <v>43</v>
      </c>
      <c r="C296" s="323" t="s">
        <v>536</v>
      </c>
      <c r="D296" s="69">
        <v>0</v>
      </c>
      <c r="E296" s="324"/>
    </row>
    <row r="297" spans="1:5" hidden="1">
      <c r="A297" s="331" t="s">
        <v>26</v>
      </c>
      <c r="B297" s="332" t="s">
        <v>227</v>
      </c>
      <c r="C297" s="323" t="s">
        <v>228</v>
      </c>
      <c r="D297" s="69">
        <v>0</v>
      </c>
      <c r="E297" s="324"/>
    </row>
    <row r="298" spans="1:5" hidden="1">
      <c r="A298" s="331" t="s">
        <v>26</v>
      </c>
      <c r="B298" s="332" t="s">
        <v>45</v>
      </c>
      <c r="C298" s="323" t="s">
        <v>46</v>
      </c>
      <c r="D298" s="69">
        <f>+(D289+D292+D296+D297+D299+D300)/12</f>
        <v>0</v>
      </c>
      <c r="E298" s="324"/>
    </row>
    <row r="299" spans="1:5" hidden="1">
      <c r="A299" s="331" t="s">
        <v>26</v>
      </c>
      <c r="B299" s="332" t="s">
        <v>47</v>
      </c>
      <c r="C299" s="323" t="s">
        <v>48</v>
      </c>
      <c r="D299" s="69">
        <v>0</v>
      </c>
      <c r="E299" s="324"/>
    </row>
    <row r="300" spans="1:5" hidden="1">
      <c r="A300" s="331" t="s">
        <v>26</v>
      </c>
      <c r="B300" s="332" t="s">
        <v>342</v>
      </c>
      <c r="C300" s="323" t="s">
        <v>343</v>
      </c>
      <c r="D300" s="69">
        <v>0</v>
      </c>
      <c r="E300" s="324"/>
    </row>
    <row r="301" spans="1:5" hidden="1">
      <c r="A301" s="331"/>
      <c r="D301" s="69"/>
      <c r="E301" s="324"/>
    </row>
    <row r="302" spans="1:5" ht="20.399999999999999" hidden="1">
      <c r="A302" s="377" t="s">
        <v>49</v>
      </c>
      <c r="B302" s="336" t="s">
        <v>50</v>
      </c>
      <c r="C302" s="337" t="s">
        <v>51</v>
      </c>
      <c r="D302" s="359">
        <f>SUM(D303:D304)</f>
        <v>0</v>
      </c>
      <c r="E302" s="324"/>
    </row>
    <row r="303" spans="1:5" ht="20.399999999999999" hidden="1">
      <c r="A303" s="340" t="s">
        <v>49</v>
      </c>
      <c r="B303" s="312" t="s">
        <v>52</v>
      </c>
      <c r="C303" s="341" t="s">
        <v>262</v>
      </c>
      <c r="D303" s="69">
        <f>+(D289+D292+D296+D297+D299+D300)*9.25%</f>
        <v>0</v>
      </c>
      <c r="E303" s="324"/>
    </row>
    <row r="304" spans="1:5" ht="20.399999999999999" hidden="1">
      <c r="A304" s="340" t="s">
        <v>49</v>
      </c>
      <c r="B304" s="312" t="s">
        <v>54</v>
      </c>
      <c r="C304" s="341" t="s">
        <v>55</v>
      </c>
      <c r="D304" s="69">
        <f>+(D290+D293+D297+D299+D300)*0.5%</f>
        <v>0</v>
      </c>
      <c r="E304" s="324"/>
    </row>
    <row r="305" spans="1:5" hidden="1">
      <c r="D305" s="69"/>
      <c r="E305" s="324"/>
    </row>
    <row r="306" spans="1:5" ht="20.399999999999999" hidden="1">
      <c r="A306" s="377" t="s">
        <v>49</v>
      </c>
      <c r="B306" s="336" t="s">
        <v>56</v>
      </c>
      <c r="C306" s="337" t="s">
        <v>57</v>
      </c>
      <c r="D306" s="359">
        <f>SUM(D307:D309)</f>
        <v>0</v>
      </c>
      <c r="E306" s="324"/>
    </row>
    <row r="307" spans="1:5" ht="20.399999999999999" hidden="1">
      <c r="A307" s="340" t="s">
        <v>49</v>
      </c>
      <c r="B307" s="312" t="s">
        <v>58</v>
      </c>
      <c r="C307" s="341" t="s">
        <v>59</v>
      </c>
      <c r="D307" s="69">
        <f>+(D289+D296+D297+D299+D300+D292)*5.42%</f>
        <v>0</v>
      </c>
      <c r="E307" s="324"/>
    </row>
    <row r="308" spans="1:5" ht="20.399999999999999" hidden="1">
      <c r="A308" s="340" t="s">
        <v>49</v>
      </c>
      <c r="B308" s="312" t="s">
        <v>60</v>
      </c>
      <c r="C308" s="341" t="s">
        <v>263</v>
      </c>
      <c r="D308" s="69">
        <f>+(D289+D292+D296+D297+D299+D300)*3%</f>
        <v>0</v>
      </c>
      <c r="E308" s="324"/>
    </row>
    <row r="309" spans="1:5" hidden="1">
      <c r="A309" s="340" t="s">
        <v>49</v>
      </c>
      <c r="B309" s="312" t="s">
        <v>62</v>
      </c>
      <c r="C309" s="313" t="s">
        <v>63</v>
      </c>
      <c r="D309" s="69">
        <f>+(D289+D292+D296+D297+D299+D300)*1.5%</f>
        <v>0</v>
      </c>
      <c r="E309" s="324"/>
    </row>
    <row r="310" spans="1:5" ht="12" hidden="1">
      <c r="B310" s="316"/>
      <c r="C310" s="370"/>
      <c r="D310" s="371"/>
      <c r="E310" s="372"/>
    </row>
    <row r="311" spans="1:5" ht="12" hidden="1">
      <c r="B311" s="316"/>
      <c r="C311" s="370"/>
      <c r="D311" s="371"/>
      <c r="E311" s="372"/>
    </row>
    <row r="312" spans="1:5" hidden="1">
      <c r="A312" s="346" t="s">
        <v>64</v>
      </c>
      <c r="B312" s="321" t="s">
        <v>205</v>
      </c>
      <c r="C312" s="322" t="s">
        <v>65</v>
      </c>
      <c r="D312" s="345"/>
      <c r="E312" s="324">
        <f>+D317+D320+D314</f>
        <v>0</v>
      </c>
    </row>
    <row r="313" spans="1:5" hidden="1">
      <c r="A313" s="342"/>
      <c r="B313" s="343"/>
      <c r="C313" s="344"/>
      <c r="D313" s="345"/>
      <c r="E313" s="330"/>
    </row>
    <row r="314" spans="1:5" hidden="1">
      <c r="A314" s="335" t="s">
        <v>64</v>
      </c>
      <c r="B314" s="336" t="s">
        <v>66</v>
      </c>
      <c r="C314" s="347" t="s">
        <v>67</v>
      </c>
      <c r="D314" s="329">
        <f>+D315</f>
        <v>0</v>
      </c>
      <c r="E314" s="330"/>
    </row>
    <row r="315" spans="1:5" hidden="1">
      <c r="A315" s="342" t="s">
        <v>64</v>
      </c>
      <c r="B315" s="343" t="s">
        <v>70</v>
      </c>
      <c r="C315" s="341" t="s">
        <v>71</v>
      </c>
      <c r="D315" s="345">
        <v>0</v>
      </c>
      <c r="E315" s="330"/>
    </row>
    <row r="316" spans="1:5" hidden="1">
      <c r="A316" s="342"/>
      <c r="B316" s="343"/>
      <c r="C316" s="344"/>
      <c r="D316" s="345"/>
      <c r="E316" s="330"/>
    </row>
    <row r="317" spans="1:5" hidden="1">
      <c r="A317" s="335" t="s">
        <v>64</v>
      </c>
      <c r="B317" s="336" t="s">
        <v>72</v>
      </c>
      <c r="C317" s="347" t="s">
        <v>336</v>
      </c>
      <c r="D317" s="329">
        <f>+D318</f>
        <v>0</v>
      </c>
      <c r="E317" s="330"/>
    </row>
    <row r="318" spans="1:5" hidden="1">
      <c r="A318" s="342" t="s">
        <v>64</v>
      </c>
      <c r="B318" s="343" t="s">
        <v>74</v>
      </c>
      <c r="C318" s="341" t="s">
        <v>75</v>
      </c>
      <c r="D318" s="345">
        <v>0</v>
      </c>
      <c r="E318" s="330"/>
    </row>
    <row r="319" spans="1:5" hidden="1">
      <c r="A319" s="342"/>
      <c r="B319" s="343"/>
      <c r="C319" s="341"/>
      <c r="D319" s="345"/>
      <c r="E319" s="330"/>
    </row>
    <row r="320" spans="1:5" hidden="1">
      <c r="A320" s="335" t="s">
        <v>64</v>
      </c>
      <c r="B320" s="336" t="s">
        <v>251</v>
      </c>
      <c r="C320" s="347" t="s">
        <v>103</v>
      </c>
      <c r="D320" s="329">
        <f>+D321</f>
        <v>0</v>
      </c>
      <c r="E320" s="330"/>
    </row>
    <row r="321" spans="1:5" ht="20.399999999999999" hidden="1">
      <c r="A321" s="340" t="s">
        <v>64</v>
      </c>
      <c r="B321" s="312" t="s">
        <v>108</v>
      </c>
      <c r="C321" s="341" t="s">
        <v>109</v>
      </c>
      <c r="D321" s="314">
        <v>0</v>
      </c>
      <c r="E321" s="330"/>
    </row>
    <row r="322" spans="1:5" hidden="1">
      <c r="A322" s="342"/>
      <c r="B322" s="343"/>
      <c r="C322" s="341"/>
      <c r="D322" s="345"/>
      <c r="E322" s="330"/>
    </row>
    <row r="323" spans="1:5" hidden="1">
      <c r="A323" s="342"/>
      <c r="B323" s="343"/>
      <c r="C323" s="341"/>
      <c r="D323" s="345"/>
      <c r="E323" s="330"/>
    </row>
    <row r="324" spans="1:5" hidden="1">
      <c r="A324" s="346" t="s">
        <v>64</v>
      </c>
      <c r="B324" s="321">
        <v>2</v>
      </c>
      <c r="C324" s="322" t="s">
        <v>122</v>
      </c>
      <c r="D324" s="345"/>
      <c r="E324" s="324">
        <f>+D326+D330+D335+D339</f>
        <v>0</v>
      </c>
    </row>
    <row r="325" spans="1:5" hidden="1">
      <c r="A325" s="342"/>
      <c r="B325" s="343"/>
      <c r="C325" s="341"/>
      <c r="D325" s="345"/>
      <c r="E325" s="330"/>
    </row>
    <row r="326" spans="1:5" hidden="1">
      <c r="A326" s="335" t="s">
        <v>64</v>
      </c>
      <c r="B326" s="336" t="s">
        <v>123</v>
      </c>
      <c r="C326" s="347" t="s">
        <v>124</v>
      </c>
      <c r="D326" s="329">
        <f>+D327+D328</f>
        <v>0</v>
      </c>
      <c r="E326" s="330"/>
    </row>
    <row r="327" spans="1:5" hidden="1">
      <c r="A327" s="342" t="s">
        <v>64</v>
      </c>
      <c r="B327" s="343" t="s">
        <v>127</v>
      </c>
      <c r="C327" s="341" t="s">
        <v>128</v>
      </c>
      <c r="D327" s="345">
        <v>0</v>
      </c>
      <c r="E327" s="390"/>
    </row>
    <row r="328" spans="1:5" hidden="1">
      <c r="A328" s="342" t="s">
        <v>64</v>
      </c>
      <c r="B328" s="343" t="s">
        <v>129</v>
      </c>
      <c r="C328" s="341" t="s">
        <v>130</v>
      </c>
      <c r="D328" s="345">
        <v>0</v>
      </c>
      <c r="E328" s="330"/>
    </row>
    <row r="329" spans="1:5" hidden="1">
      <c r="A329" s="342"/>
      <c r="B329" s="343"/>
      <c r="C329" s="341"/>
      <c r="D329" s="345"/>
      <c r="E329" s="330"/>
    </row>
    <row r="330" spans="1:5" hidden="1">
      <c r="A330" s="335" t="s">
        <v>64</v>
      </c>
      <c r="B330" s="336" t="s">
        <v>131</v>
      </c>
      <c r="C330" s="347" t="s">
        <v>132</v>
      </c>
      <c r="D330" s="329">
        <f>+D331+D333+D332</f>
        <v>0</v>
      </c>
      <c r="E330" s="330"/>
    </row>
    <row r="331" spans="1:5" hidden="1">
      <c r="A331" s="342" t="s">
        <v>64</v>
      </c>
      <c r="B331" s="343" t="s">
        <v>133</v>
      </c>
      <c r="C331" s="341" t="s">
        <v>134</v>
      </c>
      <c r="D331" s="345">
        <v>0</v>
      </c>
      <c r="E331" s="330"/>
    </row>
    <row r="332" spans="1:5" hidden="1">
      <c r="A332" s="342" t="s">
        <v>64</v>
      </c>
      <c r="B332" s="343" t="s">
        <v>135</v>
      </c>
      <c r="C332" s="341" t="s">
        <v>136</v>
      </c>
      <c r="D332" s="345">
        <v>0</v>
      </c>
      <c r="E332" s="330"/>
    </row>
    <row r="333" spans="1:5" ht="20.399999999999999" hidden="1">
      <c r="A333" s="340" t="s">
        <v>64</v>
      </c>
      <c r="B333" s="312" t="s">
        <v>256</v>
      </c>
      <c r="C333" s="341" t="s">
        <v>257</v>
      </c>
      <c r="D333" s="314">
        <v>0</v>
      </c>
      <c r="E333" s="339"/>
    </row>
    <row r="334" spans="1:5" hidden="1">
      <c r="A334" s="342"/>
      <c r="B334" s="343"/>
      <c r="C334" s="341"/>
      <c r="E334" s="330"/>
    </row>
    <row r="335" spans="1:5" hidden="1">
      <c r="A335" s="335" t="s">
        <v>64</v>
      </c>
      <c r="B335" s="336" t="s">
        <v>139</v>
      </c>
      <c r="C335" s="347" t="s">
        <v>140</v>
      </c>
      <c r="D335" s="329">
        <f>SUM(D336:D337)</f>
        <v>0</v>
      </c>
      <c r="E335" s="330"/>
    </row>
    <row r="336" spans="1:5" hidden="1">
      <c r="A336" s="342" t="s">
        <v>64</v>
      </c>
      <c r="B336" s="343" t="s">
        <v>141</v>
      </c>
      <c r="C336" s="341" t="s">
        <v>142</v>
      </c>
      <c r="D336" s="314">
        <v>0</v>
      </c>
      <c r="E336" s="330"/>
    </row>
    <row r="337" spans="1:5" hidden="1">
      <c r="A337" s="342" t="s">
        <v>64</v>
      </c>
      <c r="B337" s="343" t="s">
        <v>143</v>
      </c>
      <c r="C337" s="341" t="s">
        <v>144</v>
      </c>
      <c r="E337" s="330"/>
    </row>
    <row r="338" spans="1:5" hidden="1">
      <c r="A338" s="342"/>
      <c r="B338" s="343"/>
      <c r="C338" s="341"/>
      <c r="E338" s="330"/>
    </row>
    <row r="339" spans="1:5" hidden="1">
      <c r="A339" s="335" t="s">
        <v>64</v>
      </c>
      <c r="B339" s="336" t="s">
        <v>145</v>
      </c>
      <c r="C339" s="347" t="s">
        <v>146</v>
      </c>
      <c r="D339" s="329">
        <f>SUM(D340:D341)</f>
        <v>0</v>
      </c>
      <c r="E339" s="330"/>
    </row>
    <row r="340" spans="1:5" hidden="1">
      <c r="A340" s="342" t="s">
        <v>64</v>
      </c>
      <c r="B340" s="343" t="s">
        <v>151</v>
      </c>
      <c r="C340" s="341" t="s">
        <v>152</v>
      </c>
      <c r="D340" s="345">
        <v>0</v>
      </c>
      <c r="E340" s="330"/>
    </row>
    <row r="341" spans="1:5" hidden="1">
      <c r="A341" s="342" t="s">
        <v>64</v>
      </c>
      <c r="B341" s="343" t="s">
        <v>155</v>
      </c>
      <c r="C341" s="341" t="s">
        <v>156</v>
      </c>
      <c r="D341" s="345">
        <v>0</v>
      </c>
      <c r="E341" s="330"/>
    </row>
    <row r="342" spans="1:5" hidden="1">
      <c r="A342" s="342"/>
      <c r="B342" s="343"/>
      <c r="C342" s="341"/>
      <c r="D342" s="345"/>
      <c r="E342" s="330"/>
    </row>
    <row r="343" spans="1:5" hidden="1">
      <c r="A343" s="342"/>
      <c r="B343" s="343"/>
      <c r="C343" s="341"/>
      <c r="D343" s="345"/>
      <c r="E343" s="330"/>
    </row>
    <row r="344" spans="1:5" hidden="1">
      <c r="A344" s="346">
        <v>2</v>
      </c>
      <c r="B344" s="321">
        <v>5</v>
      </c>
      <c r="C344" s="322" t="s">
        <v>157</v>
      </c>
      <c r="D344" s="371"/>
      <c r="E344" s="324">
        <f>+D346</f>
        <v>0</v>
      </c>
    </row>
    <row r="345" spans="1:5" ht="12" hidden="1">
      <c r="B345" s="316"/>
      <c r="C345" s="370"/>
      <c r="D345" s="371"/>
      <c r="E345" s="372"/>
    </row>
    <row r="346" spans="1:5" ht="12" hidden="1">
      <c r="A346" s="335" t="s">
        <v>158</v>
      </c>
      <c r="B346" s="327" t="s">
        <v>159</v>
      </c>
      <c r="C346" s="337" t="s">
        <v>160</v>
      </c>
      <c r="D346" s="338">
        <f>+D347+D348</f>
        <v>0</v>
      </c>
      <c r="E346" s="372"/>
    </row>
    <row r="347" spans="1:5" ht="12" hidden="1">
      <c r="A347" s="342" t="s">
        <v>158</v>
      </c>
      <c r="B347" s="312" t="s">
        <v>161</v>
      </c>
      <c r="C347" s="341" t="s">
        <v>162</v>
      </c>
      <c r="D347" s="314">
        <v>0</v>
      </c>
      <c r="E347" s="372"/>
    </row>
    <row r="348" spans="1:5" ht="12" hidden="1">
      <c r="A348" s="342" t="s">
        <v>229</v>
      </c>
      <c r="B348" s="312" t="s">
        <v>230</v>
      </c>
      <c r="C348" s="341" t="s">
        <v>231</v>
      </c>
      <c r="D348" s="314">
        <v>0</v>
      </c>
      <c r="E348" s="372"/>
    </row>
    <row r="349" spans="1:5" hidden="1">
      <c r="A349" s="342"/>
      <c r="B349" s="343"/>
      <c r="C349" s="341"/>
      <c r="D349" s="345"/>
      <c r="E349" s="330"/>
    </row>
    <row r="350" spans="1:5" hidden="1">
      <c r="A350" s="342"/>
      <c r="B350" s="343"/>
      <c r="C350" s="341"/>
      <c r="D350" s="345"/>
      <c r="E350" s="330"/>
    </row>
    <row r="351" spans="1:5" hidden="1">
      <c r="B351" s="321" t="s">
        <v>512</v>
      </c>
      <c r="C351" s="322" t="s">
        <v>185</v>
      </c>
      <c r="D351" s="371"/>
      <c r="E351" s="324">
        <f>+D353</f>
        <v>0</v>
      </c>
    </row>
    <row r="352" spans="1:5" ht="12" hidden="1">
      <c r="B352" s="316"/>
      <c r="C352" s="370"/>
      <c r="D352" s="371"/>
      <c r="E352" s="372"/>
    </row>
    <row r="353" spans="1:8" ht="12" hidden="1">
      <c r="A353" s="342"/>
      <c r="B353" s="327" t="s">
        <v>513</v>
      </c>
      <c r="C353" s="337" t="s">
        <v>514</v>
      </c>
      <c r="D353" s="338">
        <f>+D354</f>
        <v>0</v>
      </c>
      <c r="E353" s="372"/>
    </row>
    <row r="354" spans="1:8" ht="12" hidden="1">
      <c r="A354" s="67" t="s">
        <v>184</v>
      </c>
      <c r="B354" s="312" t="s">
        <v>466</v>
      </c>
      <c r="C354" s="341" t="s">
        <v>467</v>
      </c>
      <c r="D354" s="314">
        <v>0</v>
      </c>
      <c r="E354" s="372"/>
    </row>
    <row r="355" spans="1:8" ht="12" hidden="1">
      <c r="B355" s="316"/>
      <c r="C355" s="348"/>
      <c r="D355" s="391"/>
      <c r="E355" s="372"/>
    </row>
    <row r="356" spans="1:8" ht="12" hidden="1">
      <c r="B356" s="316"/>
      <c r="C356" s="348"/>
      <c r="D356" s="391"/>
      <c r="E356" s="372"/>
    </row>
    <row r="357" spans="1:8" ht="12" hidden="1">
      <c r="B357" s="316"/>
      <c r="C357" s="317" t="s">
        <v>539</v>
      </c>
      <c r="D357" s="371"/>
      <c r="E357" s="372">
        <f>SUM(E286:E354)</f>
        <v>0</v>
      </c>
      <c r="G357" s="97">
        <f>+'IND-ESTR-CLASIF '!D414+'MODIFICACION N° 04'!E357</f>
        <v>0</v>
      </c>
      <c r="H357" s="69"/>
    </row>
    <row r="358" spans="1:8" ht="12" hidden="1">
      <c r="B358" s="316"/>
      <c r="C358" s="317"/>
      <c r="D358" s="371"/>
      <c r="E358" s="372"/>
    </row>
    <row r="359" spans="1:8" ht="12" hidden="1">
      <c r="B359" s="316"/>
      <c r="C359" s="317"/>
      <c r="D359" s="371"/>
      <c r="E359" s="372"/>
    </row>
    <row r="360" spans="1:8" ht="12" hidden="1">
      <c r="B360" s="316"/>
      <c r="C360" s="317"/>
      <c r="D360" s="371"/>
      <c r="E360" s="372"/>
    </row>
    <row r="361" spans="1:8" ht="12" hidden="1">
      <c r="B361" s="316"/>
      <c r="C361" s="317"/>
      <c r="D361" s="371"/>
      <c r="E361" s="372"/>
    </row>
    <row r="362" spans="1:8" ht="12" hidden="1">
      <c r="B362" s="316"/>
      <c r="C362" s="317"/>
      <c r="D362" s="371"/>
      <c r="E362" s="372"/>
    </row>
    <row r="363" spans="1:8" ht="12" hidden="1">
      <c r="B363" s="374" t="s">
        <v>540</v>
      </c>
      <c r="C363" s="370"/>
      <c r="D363" s="375" t="s">
        <v>235</v>
      </c>
      <c r="E363" s="372"/>
    </row>
    <row r="364" spans="1:8" ht="12" hidden="1">
      <c r="B364" s="316"/>
      <c r="C364" s="370"/>
      <c r="D364" s="371"/>
      <c r="E364" s="372"/>
    </row>
    <row r="365" spans="1:8" hidden="1">
      <c r="A365" s="320" t="s">
        <v>23</v>
      </c>
      <c r="B365" s="321" t="s">
        <v>24</v>
      </c>
      <c r="C365" s="322" t="s">
        <v>25</v>
      </c>
      <c r="D365" s="323"/>
      <c r="E365" s="324">
        <f>+D372+D378+D382+D367</f>
        <v>0</v>
      </c>
    </row>
    <row r="366" spans="1:8" hidden="1">
      <c r="B366" s="321"/>
      <c r="C366" s="325"/>
      <c r="D366" s="323"/>
      <c r="E366" s="68"/>
    </row>
    <row r="367" spans="1:8" hidden="1">
      <c r="A367" s="326" t="s">
        <v>26</v>
      </c>
      <c r="B367" s="327" t="s">
        <v>27</v>
      </c>
      <c r="C367" s="328" t="s">
        <v>28</v>
      </c>
      <c r="D367" s="329">
        <f>SUM(D368:D370)</f>
        <v>0</v>
      </c>
      <c r="E367" s="68"/>
    </row>
    <row r="368" spans="1:8" hidden="1">
      <c r="A368" s="331" t="s">
        <v>26</v>
      </c>
      <c r="B368" s="332" t="s">
        <v>29</v>
      </c>
      <c r="C368" s="323" t="s">
        <v>30</v>
      </c>
      <c r="D368" s="333">
        <v>0</v>
      </c>
      <c r="E368" s="68"/>
    </row>
    <row r="369" spans="1:5" hidden="1">
      <c r="A369" s="331" t="s">
        <v>26</v>
      </c>
      <c r="B369" s="332" t="s">
        <v>31</v>
      </c>
      <c r="C369" s="323" t="s">
        <v>32</v>
      </c>
      <c r="D369" s="333">
        <v>0</v>
      </c>
      <c r="E369" s="68"/>
    </row>
    <row r="370" spans="1:5" hidden="1">
      <c r="A370" s="331" t="s">
        <v>26</v>
      </c>
      <c r="B370" s="332" t="s">
        <v>37</v>
      </c>
      <c r="C370" s="323" t="s">
        <v>38</v>
      </c>
      <c r="D370" s="333">
        <v>0</v>
      </c>
      <c r="E370" s="68"/>
    </row>
    <row r="371" spans="1:5" hidden="1">
      <c r="B371" s="321"/>
      <c r="C371" s="325"/>
      <c r="D371" s="323"/>
      <c r="E371" s="68"/>
    </row>
    <row r="372" spans="1:5" hidden="1">
      <c r="A372" s="377" t="s">
        <v>26</v>
      </c>
      <c r="B372" s="336" t="s">
        <v>41</v>
      </c>
      <c r="C372" s="337" t="s">
        <v>42</v>
      </c>
      <c r="D372" s="359">
        <f>SUM(D373:D376)</f>
        <v>0</v>
      </c>
      <c r="E372" s="324"/>
    </row>
    <row r="373" spans="1:5" hidden="1">
      <c r="A373" s="331" t="s">
        <v>26</v>
      </c>
      <c r="B373" s="332" t="s">
        <v>43</v>
      </c>
      <c r="C373" s="323" t="s">
        <v>536</v>
      </c>
      <c r="D373" s="69">
        <v>0</v>
      </c>
      <c r="E373" s="324"/>
    </row>
    <row r="374" spans="1:5" hidden="1">
      <c r="A374" s="331" t="s">
        <v>26</v>
      </c>
      <c r="B374" s="332" t="s">
        <v>45</v>
      </c>
      <c r="C374" s="323" t="s">
        <v>46</v>
      </c>
      <c r="D374" s="69">
        <f>(+D367+D373+D375+D376)/12</f>
        <v>0</v>
      </c>
      <c r="E374" s="324"/>
    </row>
    <row r="375" spans="1:5" hidden="1">
      <c r="A375" s="331" t="s">
        <v>26</v>
      </c>
      <c r="B375" s="332" t="s">
        <v>47</v>
      </c>
      <c r="C375" s="323" t="s">
        <v>48</v>
      </c>
      <c r="D375" s="69">
        <v>0</v>
      </c>
      <c r="E375" s="324"/>
    </row>
    <row r="376" spans="1:5" hidden="1">
      <c r="A376" s="331" t="s">
        <v>26</v>
      </c>
      <c r="B376" s="332" t="s">
        <v>342</v>
      </c>
      <c r="C376" s="323" t="s">
        <v>343</v>
      </c>
      <c r="D376" s="69">
        <v>0</v>
      </c>
      <c r="E376" s="324"/>
    </row>
    <row r="377" spans="1:5" hidden="1">
      <c r="A377" s="331"/>
      <c r="B377" s="332"/>
      <c r="C377" s="323"/>
      <c r="D377" s="69"/>
      <c r="E377" s="324"/>
    </row>
    <row r="378" spans="1:5" ht="20.399999999999999" hidden="1">
      <c r="A378" s="377" t="s">
        <v>49</v>
      </c>
      <c r="B378" s="336" t="s">
        <v>50</v>
      </c>
      <c r="C378" s="337" t="s">
        <v>51</v>
      </c>
      <c r="D378" s="359">
        <f>SUM(D379:D380)</f>
        <v>0</v>
      </c>
      <c r="E378" s="324"/>
    </row>
    <row r="379" spans="1:5" ht="20.399999999999999" hidden="1">
      <c r="A379" s="340" t="s">
        <v>49</v>
      </c>
      <c r="B379" s="312" t="s">
        <v>52</v>
      </c>
      <c r="C379" s="341" t="s">
        <v>262</v>
      </c>
      <c r="D379" s="69">
        <f>(+D367+D373+D375+D376)*9.25%</f>
        <v>0</v>
      </c>
      <c r="E379" s="324"/>
    </row>
    <row r="380" spans="1:5" ht="20.399999999999999" hidden="1">
      <c r="A380" s="340" t="s">
        <v>49</v>
      </c>
      <c r="B380" s="312" t="s">
        <v>54</v>
      </c>
      <c r="C380" s="341" t="s">
        <v>55</v>
      </c>
      <c r="D380" s="69">
        <f>(+D367+D373+D375+D376)*0.5%</f>
        <v>0</v>
      </c>
      <c r="E380" s="324"/>
    </row>
    <row r="381" spans="1:5" hidden="1">
      <c r="D381" s="69"/>
      <c r="E381" s="324"/>
    </row>
    <row r="382" spans="1:5" ht="20.399999999999999" hidden="1">
      <c r="A382" s="377" t="s">
        <v>49</v>
      </c>
      <c r="B382" s="336" t="s">
        <v>56</v>
      </c>
      <c r="C382" s="337" t="s">
        <v>57</v>
      </c>
      <c r="D382" s="359">
        <f>SUM(D383:D385)</f>
        <v>0</v>
      </c>
      <c r="E382" s="324"/>
    </row>
    <row r="383" spans="1:5" ht="20.399999999999999" hidden="1">
      <c r="A383" s="340" t="s">
        <v>49</v>
      </c>
      <c r="B383" s="312" t="s">
        <v>58</v>
      </c>
      <c r="C383" s="341" t="s">
        <v>59</v>
      </c>
      <c r="D383" s="69">
        <f>(+D367+D373+D375+D376)*5.42%</f>
        <v>0</v>
      </c>
      <c r="E383" s="324"/>
    </row>
    <row r="384" spans="1:5" ht="20.399999999999999" hidden="1">
      <c r="A384" s="340" t="s">
        <v>49</v>
      </c>
      <c r="B384" s="312" t="s">
        <v>60</v>
      </c>
      <c r="C384" s="341" t="s">
        <v>263</v>
      </c>
      <c r="D384" s="69">
        <f>(+D367+D373+D375+D376)*3%</f>
        <v>0</v>
      </c>
      <c r="E384" s="324"/>
    </row>
    <row r="385" spans="1:8" hidden="1">
      <c r="A385" s="340" t="s">
        <v>49</v>
      </c>
      <c r="B385" s="312" t="s">
        <v>62</v>
      </c>
      <c r="C385" s="313" t="s">
        <v>63</v>
      </c>
      <c r="D385" s="69">
        <f>(+D367+D373+D375+D376)*1.5%</f>
        <v>0</v>
      </c>
      <c r="E385" s="324"/>
    </row>
    <row r="386" spans="1:8" hidden="1">
      <c r="A386" s="331"/>
      <c r="B386" s="332"/>
      <c r="C386" s="323"/>
      <c r="D386" s="69"/>
      <c r="E386" s="324"/>
    </row>
    <row r="387" spans="1:8" hidden="1">
      <c r="A387" s="331"/>
      <c r="B387" s="332"/>
      <c r="C387" s="323"/>
      <c r="D387" s="69"/>
      <c r="E387" s="324"/>
    </row>
    <row r="388" spans="1:8" hidden="1">
      <c r="A388" s="331"/>
      <c r="B388" s="332"/>
      <c r="C388" s="323"/>
      <c r="D388" s="69"/>
      <c r="E388" s="324"/>
    </row>
    <row r="389" spans="1:8" hidden="1">
      <c r="A389" s="320" t="s">
        <v>64</v>
      </c>
      <c r="B389" s="321">
        <v>1</v>
      </c>
      <c r="C389" s="322" t="s">
        <v>65</v>
      </c>
      <c r="D389" s="323"/>
      <c r="E389" s="324">
        <f>+D391</f>
        <v>0</v>
      </c>
    </row>
    <row r="390" spans="1:8" hidden="1">
      <c r="B390" s="321"/>
      <c r="C390" s="325"/>
      <c r="D390" s="323"/>
      <c r="E390" s="68"/>
    </row>
    <row r="391" spans="1:8" hidden="1">
      <c r="A391" s="326" t="s">
        <v>64</v>
      </c>
      <c r="B391" s="327" t="s">
        <v>89</v>
      </c>
      <c r="C391" s="328" t="s">
        <v>90</v>
      </c>
      <c r="D391" s="329">
        <f>+D392</f>
        <v>0</v>
      </c>
      <c r="E391" s="68"/>
    </row>
    <row r="392" spans="1:8" hidden="1">
      <c r="A392" s="331" t="s">
        <v>64</v>
      </c>
      <c r="B392" s="332" t="s">
        <v>95</v>
      </c>
      <c r="C392" s="323" t="s">
        <v>96</v>
      </c>
      <c r="D392" s="333">
        <v>0</v>
      </c>
      <c r="E392" s="68"/>
    </row>
    <row r="393" spans="1:8" hidden="1">
      <c r="A393" s="331"/>
      <c r="B393" s="332"/>
      <c r="C393" s="323"/>
      <c r="D393" s="69"/>
      <c r="E393" s="324"/>
    </row>
    <row r="394" spans="1:8" hidden="1">
      <c r="A394" s="331"/>
      <c r="B394" s="332"/>
      <c r="C394" s="323"/>
      <c r="D394" s="69"/>
      <c r="E394" s="324"/>
    </row>
    <row r="395" spans="1:8" hidden="1">
      <c r="A395" s="320">
        <v>2</v>
      </c>
      <c r="B395" s="321">
        <v>5</v>
      </c>
      <c r="C395" s="322" t="s">
        <v>157</v>
      </c>
      <c r="D395" s="69"/>
      <c r="E395" s="324">
        <f>+D397</f>
        <v>0</v>
      </c>
    </row>
    <row r="396" spans="1:8" hidden="1">
      <c r="A396" s="331"/>
      <c r="B396" s="332"/>
      <c r="C396" s="323"/>
      <c r="D396" s="69"/>
      <c r="E396" s="324"/>
    </row>
    <row r="397" spans="1:8" hidden="1">
      <c r="A397" s="326" t="s">
        <v>158</v>
      </c>
      <c r="B397" s="327" t="s">
        <v>159</v>
      </c>
      <c r="C397" s="328" t="s">
        <v>160</v>
      </c>
      <c r="D397" s="329">
        <f>+D398</f>
        <v>0</v>
      </c>
      <c r="E397" s="324"/>
    </row>
    <row r="398" spans="1:8" hidden="1">
      <c r="A398" s="331" t="s">
        <v>158</v>
      </c>
      <c r="B398" s="332" t="s">
        <v>165</v>
      </c>
      <c r="C398" s="323" t="s">
        <v>166</v>
      </c>
      <c r="D398" s="333">
        <v>0</v>
      </c>
      <c r="E398" s="324"/>
    </row>
    <row r="399" spans="1:8" hidden="1">
      <c r="A399" s="331"/>
      <c r="B399" s="332"/>
      <c r="C399" s="323"/>
      <c r="D399" s="69"/>
      <c r="E399" s="324"/>
    </row>
    <row r="400" spans="1:8" ht="12" hidden="1">
      <c r="B400" s="316"/>
      <c r="C400" s="317" t="s">
        <v>541</v>
      </c>
      <c r="D400" s="371"/>
      <c r="E400" s="372">
        <f>SUM(E364:E398)</f>
        <v>0</v>
      </c>
      <c r="G400" s="97">
        <f>+E400+'IND-ESTR-CLASIF '!D477</f>
        <v>0</v>
      </c>
      <c r="H400" s="69"/>
    </row>
    <row r="401" spans="1:5" ht="12" hidden="1">
      <c r="B401" s="316"/>
      <c r="C401" s="317"/>
      <c r="D401" s="371"/>
      <c r="E401" s="372"/>
    </row>
    <row r="402" spans="1:5" ht="12" hidden="1">
      <c r="B402" s="316"/>
      <c r="C402" s="317"/>
      <c r="D402" s="371"/>
      <c r="E402" s="372"/>
    </row>
    <row r="403" spans="1:5" ht="12" hidden="1">
      <c r="B403" s="316"/>
      <c r="C403" s="317"/>
      <c r="D403" s="371"/>
      <c r="E403" s="372"/>
    </row>
    <row r="404" spans="1:5" ht="12" hidden="1">
      <c r="B404" s="316"/>
      <c r="C404" s="317"/>
      <c r="D404" s="371"/>
      <c r="E404" s="372"/>
    </row>
    <row r="405" spans="1:5" ht="12" hidden="1">
      <c r="B405" s="316"/>
      <c r="C405" s="317"/>
      <c r="D405" s="371"/>
      <c r="E405" s="372"/>
    </row>
    <row r="406" spans="1:5" ht="14.4" customHeight="1">
      <c r="B406" s="374" t="s">
        <v>542</v>
      </c>
      <c r="C406" s="68"/>
      <c r="E406" s="372"/>
    </row>
    <row r="407" spans="1:5">
      <c r="C407" s="376"/>
      <c r="E407" s="68"/>
    </row>
    <row r="408" spans="1:5" hidden="1">
      <c r="A408" s="320" t="s">
        <v>23</v>
      </c>
      <c r="B408" s="321" t="s">
        <v>24</v>
      </c>
      <c r="C408" s="322" t="s">
        <v>25</v>
      </c>
      <c r="D408" s="323"/>
      <c r="E408" s="324">
        <f>+D410+D417+D424+D428+D414</f>
        <v>0</v>
      </c>
    </row>
    <row r="409" spans="1:5" hidden="1">
      <c r="B409" s="321"/>
      <c r="C409" s="325"/>
      <c r="D409" s="323"/>
      <c r="E409" s="68"/>
    </row>
    <row r="410" spans="1:5" hidden="1">
      <c r="A410" s="326" t="s">
        <v>26</v>
      </c>
      <c r="B410" s="363" t="s">
        <v>27</v>
      </c>
      <c r="C410" s="364" t="s">
        <v>28</v>
      </c>
      <c r="D410" s="329">
        <f>+D411+D412</f>
        <v>0</v>
      </c>
      <c r="E410" s="68"/>
    </row>
    <row r="411" spans="1:5" hidden="1">
      <c r="A411" s="342" t="s">
        <v>26</v>
      </c>
      <c r="B411" s="343" t="s">
        <v>29</v>
      </c>
      <c r="C411" s="323" t="s">
        <v>30</v>
      </c>
      <c r="D411" s="333">
        <f>D505+D541</f>
        <v>0</v>
      </c>
      <c r="E411" s="68"/>
    </row>
    <row r="412" spans="1:5" hidden="1">
      <c r="A412" s="342" t="s">
        <v>26</v>
      </c>
      <c r="B412" s="343" t="s">
        <v>31</v>
      </c>
      <c r="C412" s="323" t="s">
        <v>32</v>
      </c>
      <c r="D412" s="333">
        <f>+D506</f>
        <v>0</v>
      </c>
      <c r="E412" s="68"/>
    </row>
    <row r="413" spans="1:5" hidden="1">
      <c r="B413" s="321"/>
      <c r="C413" s="325"/>
      <c r="D413" s="323"/>
      <c r="E413" s="68"/>
    </row>
    <row r="414" spans="1:5" hidden="1">
      <c r="A414" s="377" t="s">
        <v>26</v>
      </c>
      <c r="B414" s="336" t="s">
        <v>35</v>
      </c>
      <c r="C414" s="337" t="s">
        <v>36</v>
      </c>
      <c r="D414" s="359">
        <f>+D415</f>
        <v>0</v>
      </c>
      <c r="E414" s="68"/>
    </row>
    <row r="415" spans="1:5" hidden="1">
      <c r="A415" s="331" t="s">
        <v>26</v>
      </c>
      <c r="B415" s="332" t="s">
        <v>37</v>
      </c>
      <c r="C415" s="323" t="s">
        <v>38</v>
      </c>
      <c r="D415" s="333">
        <f>+D507+D562</f>
        <v>0</v>
      </c>
      <c r="E415" s="68"/>
    </row>
    <row r="416" spans="1:5" hidden="1">
      <c r="B416" s="321"/>
      <c r="C416" s="325"/>
      <c r="D416" s="323"/>
      <c r="E416" s="68"/>
    </row>
    <row r="417" spans="1:5" hidden="1">
      <c r="A417" s="377" t="s">
        <v>26</v>
      </c>
      <c r="B417" s="336" t="s">
        <v>41</v>
      </c>
      <c r="C417" s="337" t="s">
        <v>42</v>
      </c>
      <c r="D417" s="359">
        <f>SUM(D418:D422)</f>
        <v>0</v>
      </c>
      <c r="E417" s="68"/>
    </row>
    <row r="418" spans="1:5" hidden="1">
      <c r="A418" s="331" t="s">
        <v>26</v>
      </c>
      <c r="B418" s="332" t="s">
        <v>43</v>
      </c>
      <c r="C418" s="323" t="s">
        <v>531</v>
      </c>
      <c r="D418" s="69">
        <f>+D508+D542+D563</f>
        <v>0</v>
      </c>
      <c r="E418" s="68"/>
    </row>
    <row r="419" spans="1:5" hidden="1">
      <c r="A419" s="342" t="s">
        <v>26</v>
      </c>
      <c r="B419" s="312" t="s">
        <v>227</v>
      </c>
      <c r="C419" s="313" t="s">
        <v>228</v>
      </c>
      <c r="D419" s="69">
        <f>+D509+D543+D564</f>
        <v>0</v>
      </c>
      <c r="E419" s="324"/>
    </row>
    <row r="420" spans="1:5" hidden="1">
      <c r="A420" s="331" t="s">
        <v>26</v>
      </c>
      <c r="B420" s="332" t="s">
        <v>45</v>
      </c>
      <c r="C420" s="323" t="s">
        <v>46</v>
      </c>
      <c r="D420" s="69">
        <f>D510+D544+D565</f>
        <v>0</v>
      </c>
      <c r="E420" s="324"/>
    </row>
    <row r="421" spans="1:5" hidden="1">
      <c r="A421" s="331" t="s">
        <v>26</v>
      </c>
      <c r="B421" s="332" t="s">
        <v>47</v>
      </c>
      <c r="C421" s="323" t="s">
        <v>48</v>
      </c>
      <c r="D421" s="69">
        <f>+D511+D545+D566</f>
        <v>0</v>
      </c>
      <c r="E421" s="324"/>
    </row>
    <row r="422" spans="1:5" hidden="1">
      <c r="A422" s="67" t="s">
        <v>26</v>
      </c>
      <c r="B422" s="312" t="s">
        <v>342</v>
      </c>
      <c r="C422" s="313" t="s">
        <v>343</v>
      </c>
      <c r="D422" s="69">
        <f>D512+D546+D567</f>
        <v>0</v>
      </c>
      <c r="E422" s="324"/>
    </row>
    <row r="423" spans="1:5" hidden="1">
      <c r="B423" s="332"/>
      <c r="C423" s="348"/>
      <c r="D423" s="69"/>
      <c r="E423" s="324"/>
    </row>
    <row r="424" spans="1:5" ht="20.399999999999999" hidden="1">
      <c r="A424" s="377" t="s">
        <v>49</v>
      </c>
      <c r="B424" s="336" t="s">
        <v>50</v>
      </c>
      <c r="C424" s="337" t="s">
        <v>51</v>
      </c>
      <c r="D424" s="359">
        <f>SUM(D425:D426)</f>
        <v>0</v>
      </c>
      <c r="E424" s="324"/>
    </row>
    <row r="425" spans="1:5" ht="20.399999999999999" hidden="1">
      <c r="A425" s="340" t="s">
        <v>49</v>
      </c>
      <c r="B425" s="312" t="s">
        <v>52</v>
      </c>
      <c r="C425" s="341" t="s">
        <v>262</v>
      </c>
      <c r="D425" s="69">
        <f>+D513+D547+D568</f>
        <v>0</v>
      </c>
      <c r="E425" s="324"/>
    </row>
    <row r="426" spans="1:5" ht="20.399999999999999" hidden="1">
      <c r="A426" s="340" t="s">
        <v>49</v>
      </c>
      <c r="B426" s="312" t="s">
        <v>54</v>
      </c>
      <c r="C426" s="341" t="s">
        <v>55</v>
      </c>
      <c r="D426" s="69">
        <f>+D514+D548+D569</f>
        <v>0</v>
      </c>
      <c r="E426" s="324"/>
    </row>
    <row r="427" spans="1:5" hidden="1">
      <c r="D427" s="69"/>
      <c r="E427" s="324"/>
    </row>
    <row r="428" spans="1:5" ht="20.399999999999999" hidden="1">
      <c r="A428" s="377" t="s">
        <v>49</v>
      </c>
      <c r="B428" s="336" t="s">
        <v>56</v>
      </c>
      <c r="C428" s="337" t="s">
        <v>57</v>
      </c>
      <c r="D428" s="359">
        <f>SUM(D429:D431)</f>
        <v>0</v>
      </c>
      <c r="E428" s="324"/>
    </row>
    <row r="429" spans="1:5" ht="20.399999999999999" hidden="1">
      <c r="A429" s="340" t="s">
        <v>49</v>
      </c>
      <c r="B429" s="312" t="s">
        <v>58</v>
      </c>
      <c r="C429" s="341" t="s">
        <v>59</v>
      </c>
      <c r="D429" s="69">
        <f>+D515+D549+D570</f>
        <v>0</v>
      </c>
      <c r="E429" s="324"/>
    </row>
    <row r="430" spans="1:5" ht="20.399999999999999" hidden="1">
      <c r="A430" s="340" t="s">
        <v>49</v>
      </c>
      <c r="B430" s="312" t="s">
        <v>60</v>
      </c>
      <c r="C430" s="341" t="s">
        <v>263</v>
      </c>
      <c r="D430" s="69">
        <f>+D516+D550+D571</f>
        <v>0</v>
      </c>
      <c r="E430" s="324"/>
    </row>
    <row r="431" spans="1:5" hidden="1">
      <c r="A431" s="340" t="s">
        <v>49</v>
      </c>
      <c r="B431" s="312" t="s">
        <v>62</v>
      </c>
      <c r="C431" s="313" t="s">
        <v>63</v>
      </c>
      <c r="D431" s="69">
        <f>+D517+D551+D572</f>
        <v>0</v>
      </c>
      <c r="E431" s="324"/>
    </row>
    <row r="432" spans="1:5" hidden="1">
      <c r="B432" s="332"/>
      <c r="C432" s="348"/>
      <c r="D432" s="69"/>
      <c r="E432" s="324"/>
    </row>
    <row r="433" spans="1:5" hidden="1">
      <c r="B433" s="332"/>
      <c r="C433" s="348"/>
      <c r="D433" s="69"/>
      <c r="E433" s="324"/>
    </row>
    <row r="434" spans="1:5" hidden="1">
      <c r="A434" s="346" t="s">
        <v>64</v>
      </c>
      <c r="B434" s="321" t="s">
        <v>205</v>
      </c>
      <c r="C434" s="322" t="s">
        <v>65</v>
      </c>
      <c r="D434" s="345"/>
      <c r="E434" s="324">
        <f>+D436+D439+D449+D444</f>
        <v>0</v>
      </c>
    </row>
    <row r="435" spans="1:5" hidden="1">
      <c r="A435" s="342"/>
      <c r="B435" s="343"/>
      <c r="C435" s="344"/>
      <c r="D435" s="345"/>
      <c r="E435" s="330"/>
    </row>
    <row r="436" spans="1:5" hidden="1">
      <c r="A436" s="335" t="s">
        <v>64</v>
      </c>
      <c r="B436" s="336" t="s">
        <v>72</v>
      </c>
      <c r="C436" s="347" t="s">
        <v>336</v>
      </c>
      <c r="D436" s="329">
        <f>+D437</f>
        <v>0</v>
      </c>
      <c r="E436" s="330"/>
    </row>
    <row r="437" spans="1:5" hidden="1">
      <c r="A437" s="342" t="s">
        <v>64</v>
      </c>
      <c r="B437" s="343" t="s">
        <v>74</v>
      </c>
      <c r="C437" s="341" t="s">
        <v>75</v>
      </c>
      <c r="D437" s="345">
        <f>+D518</f>
        <v>0</v>
      </c>
      <c r="E437" s="330"/>
    </row>
    <row r="438" spans="1:5" hidden="1">
      <c r="A438" s="342"/>
      <c r="B438" s="343"/>
      <c r="C438" s="341"/>
      <c r="D438" s="345"/>
      <c r="E438" s="330"/>
    </row>
    <row r="439" spans="1:5" hidden="1">
      <c r="A439" s="335" t="s">
        <v>64</v>
      </c>
      <c r="B439" s="336" t="s">
        <v>89</v>
      </c>
      <c r="C439" s="347" t="s">
        <v>90</v>
      </c>
      <c r="D439" s="329">
        <f>SUM(D440:D442)</f>
        <v>0</v>
      </c>
      <c r="E439" s="324"/>
    </row>
    <row r="440" spans="1:5" hidden="1">
      <c r="A440" s="67" t="s">
        <v>64</v>
      </c>
      <c r="B440" s="332" t="s">
        <v>207</v>
      </c>
      <c r="C440" s="323" t="s">
        <v>216</v>
      </c>
      <c r="D440" s="333">
        <f>+D519</f>
        <v>0</v>
      </c>
      <c r="E440" s="324"/>
    </row>
    <row r="441" spans="1:5" hidden="1">
      <c r="A441" s="67" t="s">
        <v>64</v>
      </c>
      <c r="B441" s="332" t="s">
        <v>95</v>
      </c>
      <c r="C441" s="323" t="s">
        <v>96</v>
      </c>
      <c r="D441" s="333">
        <f>+D520</f>
        <v>0</v>
      </c>
      <c r="E441" s="324"/>
    </row>
    <row r="442" spans="1:5" hidden="1">
      <c r="A442" s="67" t="s">
        <v>64</v>
      </c>
      <c r="B442" s="332" t="s">
        <v>97</v>
      </c>
      <c r="C442" s="323" t="s">
        <v>98</v>
      </c>
      <c r="D442" s="333">
        <f>+D521</f>
        <v>0</v>
      </c>
      <c r="E442" s="324"/>
    </row>
    <row r="443" spans="1:5" hidden="1">
      <c r="B443" s="332"/>
      <c r="C443" s="323"/>
      <c r="D443" s="333"/>
      <c r="E443" s="324"/>
    </row>
    <row r="444" spans="1:5" hidden="1">
      <c r="A444" s="335" t="s">
        <v>64</v>
      </c>
      <c r="B444" s="336" t="s">
        <v>251</v>
      </c>
      <c r="C444" s="337" t="s">
        <v>103</v>
      </c>
      <c r="D444" s="359">
        <f>SUM(D445:D447)</f>
        <v>0</v>
      </c>
      <c r="E444" s="324"/>
    </row>
    <row r="445" spans="1:5" hidden="1">
      <c r="A445" s="67" t="s">
        <v>64</v>
      </c>
      <c r="B445" s="392" t="s">
        <v>252</v>
      </c>
      <c r="C445" s="190" t="s">
        <v>253</v>
      </c>
      <c r="D445" s="333">
        <f>+D522+D552</f>
        <v>0</v>
      </c>
      <c r="E445" s="324"/>
    </row>
    <row r="446" spans="1:5" hidden="1">
      <c r="A446" s="67" t="s">
        <v>64</v>
      </c>
      <c r="B446" s="392" t="s">
        <v>108</v>
      </c>
      <c r="C446" s="190" t="s">
        <v>109</v>
      </c>
      <c r="D446" s="333">
        <f>+D573</f>
        <v>0</v>
      </c>
      <c r="E446" s="324"/>
    </row>
    <row r="447" spans="1:5" hidden="1">
      <c r="A447" s="67" t="s">
        <v>64</v>
      </c>
      <c r="B447" s="392" t="s">
        <v>114</v>
      </c>
      <c r="C447" s="190" t="s">
        <v>115</v>
      </c>
      <c r="D447" s="333">
        <f>+D574</f>
        <v>0</v>
      </c>
      <c r="E447" s="324"/>
    </row>
    <row r="448" spans="1:5" hidden="1">
      <c r="B448" s="332"/>
      <c r="C448" s="323"/>
      <c r="D448" s="333"/>
      <c r="E448" s="324"/>
    </row>
    <row r="449" spans="1:5" hidden="1">
      <c r="A449" s="335" t="s">
        <v>64</v>
      </c>
      <c r="B449" s="336" t="s">
        <v>118</v>
      </c>
      <c r="C449" s="347" t="s">
        <v>119</v>
      </c>
      <c r="D449" s="329">
        <f>+D450</f>
        <v>0</v>
      </c>
      <c r="E449" s="324"/>
    </row>
    <row r="450" spans="1:5" hidden="1">
      <c r="A450" s="67" t="s">
        <v>64</v>
      </c>
      <c r="B450" s="332" t="s">
        <v>543</v>
      </c>
      <c r="C450" s="323" t="s">
        <v>544</v>
      </c>
      <c r="D450" s="333">
        <f>+D523</f>
        <v>0</v>
      </c>
      <c r="E450" s="324"/>
    </row>
    <row r="451" spans="1:5" hidden="1">
      <c r="B451" s="332"/>
      <c r="C451" s="323"/>
      <c r="D451" s="333"/>
      <c r="E451" s="324"/>
    </row>
    <row r="452" spans="1:5" hidden="1">
      <c r="B452" s="332"/>
      <c r="C452" s="323"/>
      <c r="D452" s="333"/>
      <c r="E452" s="324"/>
    </row>
    <row r="453" spans="1:5" hidden="1">
      <c r="A453" s="346" t="s">
        <v>64</v>
      </c>
      <c r="B453" s="321">
        <v>2</v>
      </c>
      <c r="C453" s="322" t="s">
        <v>122</v>
      </c>
      <c r="D453" s="345"/>
      <c r="E453" s="324">
        <f>+D467+D455+D471+D460</f>
        <v>0</v>
      </c>
    </row>
    <row r="454" spans="1:5" hidden="1">
      <c r="A454" s="342"/>
      <c r="B454" s="343"/>
      <c r="C454" s="344"/>
      <c r="D454" s="345"/>
      <c r="E454" s="330"/>
    </row>
    <row r="455" spans="1:5" hidden="1">
      <c r="A455" s="335" t="s">
        <v>64</v>
      </c>
      <c r="B455" s="336" t="s">
        <v>123</v>
      </c>
      <c r="C455" s="337" t="s">
        <v>124</v>
      </c>
      <c r="D455" s="359">
        <f>SUM(D456:D457)</f>
        <v>0</v>
      </c>
      <c r="E455" s="330"/>
    </row>
    <row r="456" spans="1:5" hidden="1">
      <c r="A456" s="67" t="s">
        <v>64</v>
      </c>
      <c r="B456" s="356" t="s">
        <v>125</v>
      </c>
      <c r="C456" s="313" t="s">
        <v>126</v>
      </c>
      <c r="D456" s="314">
        <f>+D524</f>
        <v>0</v>
      </c>
      <c r="E456" s="330"/>
    </row>
    <row r="457" spans="1:5" hidden="1">
      <c r="A457" s="342" t="s">
        <v>64</v>
      </c>
      <c r="B457" s="343" t="s">
        <v>218</v>
      </c>
      <c r="C457" s="344" t="s">
        <v>219</v>
      </c>
      <c r="D457" s="345">
        <f>+D575</f>
        <v>0</v>
      </c>
      <c r="E457" s="330"/>
    </row>
    <row r="458" spans="1:5" hidden="1">
      <c r="A458" s="342"/>
      <c r="B458" s="343"/>
      <c r="C458" s="344"/>
      <c r="D458" s="345"/>
      <c r="E458" s="330"/>
    </row>
    <row r="459" spans="1:5" hidden="1">
      <c r="A459" s="342"/>
      <c r="B459" s="343"/>
      <c r="C459" s="344"/>
      <c r="D459" s="345"/>
      <c r="E459" s="330"/>
    </row>
    <row r="460" spans="1:5" ht="20.399999999999999" hidden="1">
      <c r="A460" s="335" t="s">
        <v>64</v>
      </c>
      <c r="B460" s="336" t="s">
        <v>131</v>
      </c>
      <c r="C460" s="337" t="s">
        <v>132</v>
      </c>
      <c r="D460" s="359">
        <f>SUM(D461:D465)</f>
        <v>0</v>
      </c>
      <c r="E460" s="330"/>
    </row>
    <row r="461" spans="1:5" hidden="1">
      <c r="A461" s="342" t="s">
        <v>64</v>
      </c>
      <c r="B461" s="343" t="s">
        <v>133</v>
      </c>
      <c r="C461" s="344" t="s">
        <v>134</v>
      </c>
      <c r="D461" s="345">
        <f>+D576</f>
        <v>0</v>
      </c>
      <c r="E461" s="330"/>
    </row>
    <row r="462" spans="1:5" hidden="1">
      <c r="A462" s="342" t="s">
        <v>64</v>
      </c>
      <c r="B462" s="343" t="s">
        <v>135</v>
      </c>
      <c r="C462" s="344" t="s">
        <v>136</v>
      </c>
      <c r="D462" s="345">
        <f>+D525+D553+D577</f>
        <v>0</v>
      </c>
      <c r="E462" s="330"/>
    </row>
    <row r="463" spans="1:5" hidden="1">
      <c r="A463" s="342" t="s">
        <v>64</v>
      </c>
      <c r="B463" s="343" t="s">
        <v>254</v>
      </c>
      <c r="C463" s="344" t="s">
        <v>255</v>
      </c>
      <c r="D463" s="345">
        <f>+D526+D578</f>
        <v>0</v>
      </c>
      <c r="E463" s="330"/>
    </row>
    <row r="464" spans="1:5" hidden="1">
      <c r="A464" s="342" t="s">
        <v>64</v>
      </c>
      <c r="B464" s="343" t="s">
        <v>240</v>
      </c>
      <c r="C464" s="344" t="s">
        <v>241</v>
      </c>
      <c r="D464" s="345">
        <f>+D579+D527</f>
        <v>0</v>
      </c>
      <c r="E464" s="330"/>
    </row>
    <row r="465" spans="1:5" ht="20.399999999999999" hidden="1">
      <c r="A465" s="342" t="s">
        <v>64</v>
      </c>
      <c r="B465" s="343" t="s">
        <v>256</v>
      </c>
      <c r="C465" s="344" t="s">
        <v>270</v>
      </c>
      <c r="D465" s="345">
        <f>+D580</f>
        <v>0</v>
      </c>
      <c r="E465" s="330"/>
    </row>
    <row r="466" spans="1:5" hidden="1">
      <c r="A466" s="342"/>
      <c r="B466" s="343"/>
      <c r="C466" s="344"/>
      <c r="D466" s="345"/>
      <c r="E466" s="330"/>
    </row>
    <row r="467" spans="1:5" hidden="1">
      <c r="A467" s="335" t="s">
        <v>64</v>
      </c>
      <c r="B467" s="336" t="s">
        <v>139</v>
      </c>
      <c r="C467" s="347" t="s">
        <v>140</v>
      </c>
      <c r="D467" s="329">
        <f>SUM(D468:D469)</f>
        <v>0</v>
      </c>
      <c r="E467" s="330"/>
    </row>
    <row r="468" spans="1:5" hidden="1">
      <c r="A468" s="342" t="s">
        <v>64</v>
      </c>
      <c r="B468" s="343" t="s">
        <v>141</v>
      </c>
      <c r="C468" s="341" t="s">
        <v>142</v>
      </c>
      <c r="D468" s="345">
        <f>+D554+D581+D528</f>
        <v>0</v>
      </c>
      <c r="E468" s="330"/>
    </row>
    <row r="469" spans="1:5" hidden="1">
      <c r="A469" s="342" t="s">
        <v>64</v>
      </c>
      <c r="B469" s="343" t="s">
        <v>143</v>
      </c>
      <c r="C469" s="341" t="s">
        <v>144</v>
      </c>
      <c r="D469" s="345">
        <f>+D529</f>
        <v>0</v>
      </c>
      <c r="E469" s="330"/>
    </row>
    <row r="470" spans="1:5" hidden="1">
      <c r="A470" s="342"/>
      <c r="B470" s="343"/>
      <c r="C470" s="341"/>
      <c r="D470" s="345"/>
      <c r="E470" s="330"/>
    </row>
    <row r="471" spans="1:5" hidden="1">
      <c r="A471" s="335" t="s">
        <v>64</v>
      </c>
      <c r="B471" s="336" t="s">
        <v>145</v>
      </c>
      <c r="C471" s="337" t="s">
        <v>146</v>
      </c>
      <c r="D471" s="329">
        <f>SUM(D472:D473)</f>
        <v>0</v>
      </c>
      <c r="E471" s="330"/>
    </row>
    <row r="472" spans="1:5" hidden="1">
      <c r="A472" s="342" t="s">
        <v>64</v>
      </c>
      <c r="B472" s="343" t="s">
        <v>151</v>
      </c>
      <c r="C472" s="341" t="s">
        <v>152</v>
      </c>
      <c r="D472" s="345">
        <f>+D582</f>
        <v>0</v>
      </c>
      <c r="E472" s="330"/>
    </row>
    <row r="473" spans="1:5" hidden="1">
      <c r="A473" s="342" t="s">
        <v>64</v>
      </c>
      <c r="B473" s="343" t="s">
        <v>291</v>
      </c>
      <c r="C473" s="341" t="s">
        <v>315</v>
      </c>
      <c r="D473" s="345">
        <f>+D583</f>
        <v>0</v>
      </c>
      <c r="E473" s="330"/>
    </row>
    <row r="474" spans="1:5" hidden="1">
      <c r="B474" s="332"/>
      <c r="C474" s="323"/>
      <c r="D474" s="333"/>
      <c r="E474" s="324"/>
    </row>
    <row r="475" spans="1:5" hidden="1">
      <c r="B475" s="332"/>
      <c r="C475" s="323"/>
      <c r="D475" s="333"/>
      <c r="E475" s="324"/>
    </row>
    <row r="476" spans="1:5" hidden="1">
      <c r="A476" s="346" t="s">
        <v>545</v>
      </c>
      <c r="B476" s="321">
        <v>3</v>
      </c>
      <c r="C476" s="322" t="s">
        <v>546</v>
      </c>
      <c r="D476" s="333"/>
      <c r="E476" s="324">
        <f>+D478</f>
        <v>0</v>
      </c>
    </row>
    <row r="477" spans="1:5" hidden="1">
      <c r="B477" s="332"/>
      <c r="C477" s="323"/>
      <c r="D477" s="333"/>
      <c r="E477" s="324"/>
    </row>
    <row r="478" spans="1:5" hidden="1">
      <c r="A478" s="335" t="s">
        <v>545</v>
      </c>
      <c r="B478" s="336">
        <v>3.02</v>
      </c>
      <c r="C478" s="347" t="s">
        <v>547</v>
      </c>
      <c r="D478" s="329">
        <f>+D479</f>
        <v>0</v>
      </c>
      <c r="E478" s="324"/>
    </row>
    <row r="479" spans="1:5" ht="20.399999999999999" hidden="1">
      <c r="A479" s="342" t="s">
        <v>545</v>
      </c>
      <c r="B479" s="312" t="s">
        <v>548</v>
      </c>
      <c r="C479" s="341" t="s">
        <v>549</v>
      </c>
      <c r="D479" s="333">
        <f>+D530</f>
        <v>0</v>
      </c>
      <c r="E479" s="324"/>
    </row>
    <row r="480" spans="1:5" hidden="1">
      <c r="A480" s="342"/>
      <c r="B480" s="343"/>
      <c r="C480" s="341"/>
      <c r="D480" s="333"/>
      <c r="E480" s="324"/>
    </row>
    <row r="481" spans="1:5" hidden="1">
      <c r="B481" s="332"/>
      <c r="C481" s="323"/>
      <c r="D481" s="333"/>
      <c r="E481" s="324"/>
    </row>
    <row r="482" spans="1:5" hidden="1">
      <c r="A482" s="357">
        <v>2</v>
      </c>
      <c r="B482" s="351">
        <v>5</v>
      </c>
      <c r="C482" s="352" t="s">
        <v>157</v>
      </c>
      <c r="D482" s="358"/>
      <c r="E482" s="358">
        <f>+D484+D491</f>
        <v>0</v>
      </c>
    </row>
    <row r="483" spans="1:5" hidden="1">
      <c r="A483" s="335"/>
      <c r="B483" s="336"/>
      <c r="C483" s="337"/>
      <c r="D483" s="333"/>
      <c r="E483" s="334"/>
    </row>
    <row r="484" spans="1:5" hidden="1">
      <c r="A484" s="335" t="s">
        <v>158</v>
      </c>
      <c r="B484" s="336" t="s">
        <v>159</v>
      </c>
      <c r="C484" s="337" t="s">
        <v>160</v>
      </c>
      <c r="D484" s="359">
        <f>SUM(D485:D489)</f>
        <v>0</v>
      </c>
      <c r="E484" s="334"/>
    </row>
    <row r="485" spans="1:5" hidden="1">
      <c r="A485" s="340" t="s">
        <v>158</v>
      </c>
      <c r="B485" s="312" t="s">
        <v>221</v>
      </c>
      <c r="C485" s="341" t="s">
        <v>222</v>
      </c>
      <c r="D485" s="333">
        <f>+D555+D584+D531</f>
        <v>0</v>
      </c>
      <c r="E485" s="334"/>
    </row>
    <row r="486" spans="1:5" hidden="1">
      <c r="A486" s="340" t="s">
        <v>158</v>
      </c>
      <c r="B486" s="312" t="s">
        <v>161</v>
      </c>
      <c r="C486" s="341" t="s">
        <v>162</v>
      </c>
      <c r="D486" s="333">
        <f>+D585+D532</f>
        <v>0</v>
      </c>
      <c r="E486" s="334"/>
    </row>
    <row r="487" spans="1:5" hidden="1">
      <c r="A487" s="340" t="s">
        <v>158</v>
      </c>
      <c r="B487" s="312" t="s">
        <v>165</v>
      </c>
      <c r="C487" s="341" t="s">
        <v>166</v>
      </c>
      <c r="D487" s="333">
        <f>+D586</f>
        <v>0</v>
      </c>
      <c r="E487" s="334"/>
    </row>
    <row r="488" spans="1:5" hidden="1">
      <c r="A488" s="340" t="s">
        <v>158</v>
      </c>
      <c r="B488" s="312" t="s">
        <v>167</v>
      </c>
      <c r="C488" s="341" t="s">
        <v>168</v>
      </c>
      <c r="D488" s="333">
        <f>+D587</f>
        <v>0</v>
      </c>
      <c r="E488" s="324"/>
    </row>
    <row r="489" spans="1:5" hidden="1">
      <c r="A489" s="340" t="s">
        <v>158</v>
      </c>
      <c r="B489" s="312" t="s">
        <v>372</v>
      </c>
      <c r="C489" s="341" t="s">
        <v>373</v>
      </c>
      <c r="D489" s="333">
        <f>+D588</f>
        <v>0</v>
      </c>
      <c r="E489" s="324"/>
    </row>
    <row r="490" spans="1:5" hidden="1">
      <c r="A490" s="340"/>
      <c r="C490" s="341"/>
      <c r="D490" s="333"/>
      <c r="E490" s="324"/>
    </row>
    <row r="491" spans="1:5" hidden="1">
      <c r="A491" s="335"/>
      <c r="B491" s="336" t="s">
        <v>171</v>
      </c>
      <c r="C491" s="337" t="s">
        <v>172</v>
      </c>
      <c r="D491" s="359">
        <f>+D492</f>
        <v>0</v>
      </c>
      <c r="E491" s="324"/>
    </row>
    <row r="492" spans="1:5" hidden="1">
      <c r="A492" s="340" t="s">
        <v>173</v>
      </c>
      <c r="B492" s="312" t="s">
        <v>174</v>
      </c>
      <c r="C492" s="341" t="s">
        <v>175</v>
      </c>
      <c r="D492" s="333">
        <f>+D533</f>
        <v>0</v>
      </c>
      <c r="E492" s="324"/>
    </row>
    <row r="493" spans="1:5" hidden="1">
      <c r="A493" s="340"/>
      <c r="C493" s="341"/>
      <c r="D493" s="333"/>
      <c r="E493" s="324"/>
    </row>
    <row r="494" spans="1:5" hidden="1">
      <c r="A494" s="340"/>
      <c r="C494" s="341"/>
      <c r="D494" s="333"/>
      <c r="E494" s="324"/>
    </row>
    <row r="495" spans="1:5">
      <c r="A495" s="357" t="s">
        <v>348</v>
      </c>
      <c r="B495" s="351">
        <v>6</v>
      </c>
      <c r="C495" s="352" t="s">
        <v>185</v>
      </c>
      <c r="D495" s="333"/>
      <c r="E495" s="358">
        <f>+D497</f>
        <v>1625943</v>
      </c>
    </row>
    <row r="496" spans="1:5" ht="12">
      <c r="A496" s="340"/>
      <c r="C496" s="341"/>
      <c r="D496" s="333"/>
      <c r="E496" s="372"/>
    </row>
    <row r="497" spans="1:8" ht="12">
      <c r="A497" s="335" t="s">
        <v>184</v>
      </c>
      <c r="B497" s="327" t="s">
        <v>513</v>
      </c>
      <c r="C497" s="337" t="s">
        <v>514</v>
      </c>
      <c r="D497" s="338">
        <f>+D498</f>
        <v>1625943</v>
      </c>
      <c r="E497" s="372"/>
    </row>
    <row r="498" spans="1:8" ht="12">
      <c r="A498" s="67" t="s">
        <v>184</v>
      </c>
      <c r="B498" s="312" t="s">
        <v>466</v>
      </c>
      <c r="C498" s="341" t="s">
        <v>467</v>
      </c>
      <c r="D498" s="69">
        <f>+D534</f>
        <v>1625943</v>
      </c>
      <c r="E498" s="372"/>
    </row>
    <row r="499" spans="1:8">
      <c r="B499" s="332"/>
      <c r="C499" s="68"/>
      <c r="D499" s="333"/>
      <c r="E499" s="324"/>
    </row>
    <row r="500" spans="1:8" ht="12">
      <c r="B500" s="316"/>
      <c r="C500" s="317" t="s">
        <v>550</v>
      </c>
      <c r="D500" s="358"/>
      <c r="E500" s="383">
        <f>SUM(E408:E498)</f>
        <v>1625943</v>
      </c>
      <c r="G500" s="97"/>
      <c r="H500" s="69"/>
    </row>
    <row r="501" spans="1:8">
      <c r="B501" s="316"/>
      <c r="E501" s="333"/>
      <c r="F501" s="69">
        <f>+E500-D535-D556-D589</f>
        <v>0</v>
      </c>
    </row>
    <row r="502" spans="1:8">
      <c r="B502" s="356"/>
      <c r="C502" s="68"/>
      <c r="D502" s="68"/>
      <c r="E502" s="68"/>
    </row>
    <row r="503" spans="1:8" ht="12">
      <c r="B503" s="321"/>
      <c r="C503" s="393" t="s">
        <v>260</v>
      </c>
      <c r="D503" s="375" t="s">
        <v>261</v>
      </c>
      <c r="E503" s="372"/>
      <c r="F503" s="69"/>
    </row>
    <row r="504" spans="1:8" ht="12">
      <c r="B504" s="394"/>
      <c r="C504" s="395"/>
      <c r="D504" s="396"/>
      <c r="E504" s="372"/>
    </row>
    <row r="505" spans="1:8" ht="12" hidden="1">
      <c r="B505" s="397" t="s">
        <v>29</v>
      </c>
      <c r="C505" s="323" t="s">
        <v>30</v>
      </c>
      <c r="D505" s="398"/>
      <c r="E505" s="372"/>
      <c r="F505" s="69"/>
    </row>
    <row r="506" spans="1:8" ht="12" hidden="1">
      <c r="B506" s="742" t="s">
        <v>31</v>
      </c>
      <c r="C506" s="743" t="s">
        <v>32</v>
      </c>
      <c r="D506" s="398">
        <v>0</v>
      </c>
      <c r="E506" s="372"/>
      <c r="F506" s="69"/>
    </row>
    <row r="507" spans="1:8" ht="12" hidden="1">
      <c r="B507" s="397" t="s">
        <v>37</v>
      </c>
      <c r="C507" s="323" t="s">
        <v>38</v>
      </c>
      <c r="D507" s="398">
        <v>0</v>
      </c>
      <c r="E507" s="372"/>
      <c r="F507" s="69"/>
    </row>
    <row r="508" spans="1:8" ht="12" hidden="1">
      <c r="B508" s="397" t="s">
        <v>43</v>
      </c>
      <c r="C508" s="323" t="s">
        <v>44</v>
      </c>
      <c r="D508" s="398">
        <v>0</v>
      </c>
      <c r="E508" s="372"/>
    </row>
    <row r="509" spans="1:8" ht="12" hidden="1">
      <c r="B509" s="397" t="s">
        <v>227</v>
      </c>
      <c r="C509" s="323" t="s">
        <v>228</v>
      </c>
      <c r="D509" s="398">
        <v>0</v>
      </c>
      <c r="E509" s="372"/>
    </row>
    <row r="510" spans="1:8" ht="12" hidden="1">
      <c r="B510" s="397" t="s">
        <v>45</v>
      </c>
      <c r="C510" s="323" t="s">
        <v>46</v>
      </c>
      <c r="D510" s="398">
        <f>(D505+D506+D507+D508+D509+D511+D512)/12</f>
        <v>0</v>
      </c>
      <c r="E510" s="372"/>
      <c r="F510" s="69"/>
    </row>
    <row r="511" spans="1:8" ht="12" hidden="1">
      <c r="B511" s="397" t="s">
        <v>47</v>
      </c>
      <c r="C511" s="323" t="s">
        <v>48</v>
      </c>
      <c r="D511" s="398">
        <v>0</v>
      </c>
      <c r="E511" s="372"/>
    </row>
    <row r="512" spans="1:8" ht="12" hidden="1">
      <c r="B512" s="399" t="s">
        <v>342</v>
      </c>
      <c r="C512" s="310" t="s">
        <v>343</v>
      </c>
      <c r="D512" s="402">
        <v>0</v>
      </c>
      <c r="E512" s="372"/>
    </row>
    <row r="513" spans="2:5" ht="20.399999999999999" hidden="1">
      <c r="B513" s="401" t="s">
        <v>52</v>
      </c>
      <c r="C513" s="341" t="s">
        <v>262</v>
      </c>
      <c r="D513" s="402">
        <f>+(D505+D507+D508+D506+D509+D512)*9.25%</f>
        <v>0</v>
      </c>
      <c r="E513" s="372"/>
    </row>
    <row r="514" spans="2:5" ht="20.399999999999999" hidden="1">
      <c r="B514" s="401" t="s">
        <v>54</v>
      </c>
      <c r="C514" s="341" t="s">
        <v>55</v>
      </c>
      <c r="D514" s="402">
        <f>+(D505+D507+D508+D506+D509+D512)*0.5%</f>
        <v>0</v>
      </c>
      <c r="E514" s="372"/>
    </row>
    <row r="515" spans="2:5" ht="20.399999999999999" hidden="1">
      <c r="B515" s="401" t="s">
        <v>58</v>
      </c>
      <c r="C515" s="341" t="s">
        <v>59</v>
      </c>
      <c r="D515" s="402">
        <f>+(D505+D507+D508+D506+D509+D512)*5.42%</f>
        <v>0</v>
      </c>
      <c r="E515" s="372"/>
    </row>
    <row r="516" spans="2:5" ht="20.399999999999999" hidden="1">
      <c r="B516" s="401" t="s">
        <v>60</v>
      </c>
      <c r="C516" s="341" t="s">
        <v>263</v>
      </c>
      <c r="D516" s="402">
        <f>+(D505+D507+D508+D506+D509+D512)*3%</f>
        <v>0</v>
      </c>
      <c r="E516" s="372"/>
    </row>
    <row r="517" spans="2:5" ht="12" hidden="1">
      <c r="B517" s="401" t="s">
        <v>62</v>
      </c>
      <c r="C517" s="341" t="s">
        <v>63</v>
      </c>
      <c r="D517" s="402">
        <f>+(D505+D507+D508+D506+D509+D512)*1.5%</f>
        <v>0</v>
      </c>
      <c r="E517" s="372"/>
    </row>
    <row r="518" spans="2:5" ht="10.8" hidden="1" customHeight="1">
      <c r="B518" s="399" t="s">
        <v>74</v>
      </c>
      <c r="C518" s="341" t="s">
        <v>75</v>
      </c>
      <c r="D518" s="402">
        <v>0</v>
      </c>
      <c r="E518" s="372"/>
    </row>
    <row r="519" spans="2:5" ht="12" hidden="1">
      <c r="B519" s="399" t="s">
        <v>207</v>
      </c>
      <c r="C519" s="341" t="s">
        <v>310</v>
      </c>
      <c r="D519" s="402">
        <v>0</v>
      </c>
      <c r="E519" s="372"/>
    </row>
    <row r="520" spans="2:5" ht="12" hidden="1">
      <c r="B520" s="399" t="s">
        <v>95</v>
      </c>
      <c r="C520" s="341" t="s">
        <v>96</v>
      </c>
      <c r="D520" s="400">
        <v>0</v>
      </c>
      <c r="E520" s="372"/>
    </row>
    <row r="521" spans="2:5" ht="12" hidden="1">
      <c r="B521" s="403" t="s">
        <v>97</v>
      </c>
      <c r="C521" s="404" t="s">
        <v>98</v>
      </c>
      <c r="D521" s="405">
        <v>0</v>
      </c>
      <c r="E521" s="372"/>
    </row>
    <row r="522" spans="2:5" ht="12" hidden="1">
      <c r="B522" s="399" t="s">
        <v>252</v>
      </c>
      <c r="C522" s="341" t="s">
        <v>253</v>
      </c>
      <c r="D522" s="402">
        <v>0</v>
      </c>
      <c r="E522" s="372"/>
    </row>
    <row r="523" spans="2:5" ht="12" hidden="1">
      <c r="B523" s="399" t="s">
        <v>543</v>
      </c>
      <c r="C523" s="341" t="s">
        <v>544</v>
      </c>
      <c r="D523" s="402">
        <v>0</v>
      </c>
      <c r="E523" s="372"/>
    </row>
    <row r="524" spans="2:5" ht="12" hidden="1">
      <c r="B524" s="399" t="s">
        <v>125</v>
      </c>
      <c r="C524" s="341" t="s">
        <v>126</v>
      </c>
      <c r="D524" s="400">
        <v>0</v>
      </c>
      <c r="E524" s="372"/>
    </row>
    <row r="525" spans="2:5" ht="12" hidden="1">
      <c r="B525" s="399" t="s">
        <v>135</v>
      </c>
      <c r="C525" s="341" t="s">
        <v>136</v>
      </c>
      <c r="D525" s="400">
        <v>0</v>
      </c>
      <c r="E525" s="372"/>
    </row>
    <row r="526" spans="2:5" ht="12" hidden="1">
      <c r="B526" s="399" t="s">
        <v>254</v>
      </c>
      <c r="C526" s="341" t="s">
        <v>255</v>
      </c>
      <c r="D526" s="402">
        <v>0</v>
      </c>
      <c r="E526" s="372"/>
    </row>
    <row r="527" spans="2:5" ht="12" hidden="1">
      <c r="B527" s="399" t="s">
        <v>240</v>
      </c>
      <c r="C527" s="341" t="s">
        <v>241</v>
      </c>
      <c r="D527" s="402">
        <v>0</v>
      </c>
      <c r="E527" s="372"/>
    </row>
    <row r="528" spans="2:5" ht="12" hidden="1">
      <c r="B528" s="399" t="s">
        <v>141</v>
      </c>
      <c r="C528" s="341" t="s">
        <v>142</v>
      </c>
      <c r="D528" s="402">
        <v>0</v>
      </c>
      <c r="E528" s="372"/>
    </row>
    <row r="529" spans="2:9" ht="12" hidden="1">
      <c r="B529" s="399" t="s">
        <v>143</v>
      </c>
      <c r="C529" s="341" t="s">
        <v>144</v>
      </c>
      <c r="D529" s="400">
        <v>0</v>
      </c>
      <c r="E529" s="372"/>
    </row>
    <row r="530" spans="2:9" ht="20.399999999999999" hidden="1">
      <c r="B530" s="399" t="s">
        <v>548</v>
      </c>
      <c r="C530" s="341" t="s">
        <v>549</v>
      </c>
      <c r="D530" s="402">
        <v>0</v>
      </c>
      <c r="E530" s="372"/>
    </row>
    <row r="531" spans="2:9" ht="12" hidden="1">
      <c r="B531" s="399" t="s">
        <v>221</v>
      </c>
      <c r="C531" s="341" t="s">
        <v>222</v>
      </c>
      <c r="D531" s="402">
        <v>0</v>
      </c>
      <c r="E531" s="372"/>
    </row>
    <row r="532" spans="2:9" ht="12" hidden="1">
      <c r="B532" s="399" t="s">
        <v>161</v>
      </c>
      <c r="C532" s="341" t="s">
        <v>809</v>
      </c>
      <c r="D532" s="400">
        <v>0</v>
      </c>
      <c r="E532" s="372"/>
    </row>
    <row r="533" spans="2:9" ht="12" hidden="1">
      <c r="B533" s="399" t="s">
        <v>174</v>
      </c>
      <c r="C533" s="341" t="s">
        <v>175</v>
      </c>
      <c r="D533" s="400">
        <v>0</v>
      </c>
      <c r="E533" s="372"/>
    </row>
    <row r="534" spans="2:9" ht="12">
      <c r="B534" s="470" t="s">
        <v>466</v>
      </c>
      <c r="C534" s="344" t="s">
        <v>467</v>
      </c>
      <c r="D534" s="427">
        <v>1625943</v>
      </c>
      <c r="E534" s="372"/>
    </row>
    <row r="535" spans="2:9" ht="12">
      <c r="B535" s="397"/>
      <c r="C535" s="406" t="s">
        <v>265</v>
      </c>
      <c r="D535" s="407">
        <f>SUM(D504:D534)</f>
        <v>1625943</v>
      </c>
      <c r="E535" s="372"/>
      <c r="F535" s="69"/>
      <c r="G535" s="97">
        <f>+D535+G2222+'IND-ESTR-CLASIF '!D616+'IND-ESTR-CLASIF '!D658</f>
        <v>1625943</v>
      </c>
      <c r="I535" s="69"/>
    </row>
    <row r="536" spans="2:9" ht="12">
      <c r="B536" s="408"/>
      <c r="C536" s="409"/>
      <c r="D536" s="410"/>
      <c r="E536" s="372"/>
    </row>
    <row r="537" spans="2:9" ht="12" hidden="1">
      <c r="B537" s="332"/>
      <c r="C537" s="323"/>
      <c r="D537" s="333"/>
      <c r="E537" s="372"/>
    </row>
    <row r="538" spans="2:9" ht="12" hidden="1">
      <c r="B538" s="316"/>
      <c r="C538" s="317"/>
      <c r="D538" s="371"/>
      <c r="E538" s="372"/>
    </row>
    <row r="539" spans="2:9" ht="12" hidden="1">
      <c r="B539" s="321"/>
      <c r="C539" s="393" t="s">
        <v>266</v>
      </c>
      <c r="D539" s="375" t="s">
        <v>267</v>
      </c>
      <c r="E539" s="372"/>
    </row>
    <row r="540" spans="2:9" hidden="1">
      <c r="B540" s="411"/>
      <c r="C540" s="412"/>
      <c r="D540" s="413"/>
      <c r="E540" s="358"/>
    </row>
    <row r="541" spans="2:9" hidden="1">
      <c r="B541" s="397" t="s">
        <v>29</v>
      </c>
      <c r="C541" s="323" t="s">
        <v>30</v>
      </c>
      <c r="D541" s="398"/>
      <c r="E541" s="358"/>
    </row>
    <row r="542" spans="2:9" ht="12" hidden="1">
      <c r="B542" s="397" t="s">
        <v>43</v>
      </c>
      <c r="C542" s="323" t="s">
        <v>44</v>
      </c>
      <c r="D542" s="402">
        <v>0</v>
      </c>
      <c r="E542" s="372"/>
    </row>
    <row r="543" spans="2:9" hidden="1">
      <c r="B543" s="397" t="s">
        <v>227</v>
      </c>
      <c r="C543" s="323" t="s">
        <v>228</v>
      </c>
      <c r="D543" s="402">
        <v>0</v>
      </c>
      <c r="E543" s="358"/>
    </row>
    <row r="544" spans="2:9" ht="12" hidden="1">
      <c r="B544" s="397" t="s">
        <v>45</v>
      </c>
      <c r="C544" s="323" t="s">
        <v>46</v>
      </c>
      <c r="D544" s="402"/>
      <c r="E544" s="372"/>
    </row>
    <row r="545" spans="2:7" ht="12" hidden="1">
      <c r="B545" s="397" t="s">
        <v>47</v>
      </c>
      <c r="C545" s="323" t="s">
        <v>48</v>
      </c>
      <c r="D545" s="402">
        <v>0</v>
      </c>
      <c r="E545" s="372"/>
    </row>
    <row r="546" spans="2:7" ht="12" hidden="1">
      <c r="B546" s="399" t="s">
        <v>342</v>
      </c>
      <c r="C546" s="310" t="s">
        <v>343</v>
      </c>
      <c r="D546" s="402">
        <v>0</v>
      </c>
      <c r="E546" s="372"/>
    </row>
    <row r="547" spans="2:7" ht="20.399999999999999" hidden="1">
      <c r="B547" s="401" t="s">
        <v>52</v>
      </c>
      <c r="C547" s="341" t="s">
        <v>262</v>
      </c>
      <c r="D547" s="402">
        <f>+(D541+D542+D543+D545+D546)*9.25%</f>
        <v>0</v>
      </c>
      <c r="E547" s="372"/>
    </row>
    <row r="548" spans="2:7" ht="20.399999999999999" hidden="1">
      <c r="B548" s="401" t="s">
        <v>54</v>
      </c>
      <c r="C548" s="341" t="s">
        <v>55</v>
      </c>
      <c r="D548" s="402">
        <f>+(D541+D542+D543+D545+D546)*0.5%</f>
        <v>0</v>
      </c>
      <c r="E548" s="372"/>
    </row>
    <row r="549" spans="2:7" ht="20.399999999999999" hidden="1">
      <c r="B549" s="401" t="s">
        <v>58</v>
      </c>
      <c r="C549" s="341" t="s">
        <v>59</v>
      </c>
      <c r="D549" s="402">
        <f>+(D541+D542+D543+D545+D546)*5.42%</f>
        <v>0</v>
      </c>
      <c r="E549" s="372"/>
    </row>
    <row r="550" spans="2:7" ht="20.399999999999999" hidden="1">
      <c r="B550" s="401" t="s">
        <v>60</v>
      </c>
      <c r="C550" s="341" t="s">
        <v>263</v>
      </c>
      <c r="D550" s="402">
        <f>+(D541+D542+D543+D545+D546)*3%</f>
        <v>0</v>
      </c>
      <c r="E550" s="372"/>
    </row>
    <row r="551" spans="2:7" ht="13.2" hidden="1" customHeight="1">
      <c r="B551" s="401" t="s">
        <v>62</v>
      </c>
      <c r="C551" s="341" t="s">
        <v>63</v>
      </c>
      <c r="D551" s="400">
        <f>+(D541+D542+D543+D545+D546)*1.5%</f>
        <v>0</v>
      </c>
      <c r="E551" s="372"/>
    </row>
    <row r="552" spans="2:7" ht="13.2" hidden="1" customHeight="1">
      <c r="B552" s="403" t="s">
        <v>252</v>
      </c>
      <c r="C552" s="404" t="s">
        <v>253</v>
      </c>
      <c r="D552" s="414">
        <v>0</v>
      </c>
      <c r="E552" s="372"/>
    </row>
    <row r="553" spans="2:7" ht="13.2" hidden="1" customHeight="1">
      <c r="B553" s="401" t="s">
        <v>135</v>
      </c>
      <c r="C553" s="341" t="s">
        <v>136</v>
      </c>
      <c r="D553" s="400">
        <v>0</v>
      </c>
      <c r="E553" s="372"/>
    </row>
    <row r="554" spans="2:7" ht="13.2" hidden="1" customHeight="1">
      <c r="B554" s="401" t="s">
        <v>141</v>
      </c>
      <c r="C554" s="341" t="s">
        <v>142</v>
      </c>
      <c r="D554" s="402">
        <v>0</v>
      </c>
      <c r="E554" s="372"/>
    </row>
    <row r="555" spans="2:7" ht="13.2" hidden="1" customHeight="1">
      <c r="B555" s="401" t="s">
        <v>221</v>
      </c>
      <c r="C555" s="341" t="s">
        <v>222</v>
      </c>
      <c r="D555" s="400">
        <v>0</v>
      </c>
      <c r="E555" s="372"/>
    </row>
    <row r="556" spans="2:7" ht="12" hidden="1">
      <c r="B556" s="401"/>
      <c r="C556" s="406" t="s">
        <v>265</v>
      </c>
      <c r="D556" s="415">
        <f>SUM(D541:D555)</f>
        <v>0</v>
      </c>
      <c r="E556" s="372"/>
      <c r="G556" s="97">
        <f>+D556+'IND-ESTR-CLASIF '!D635</f>
        <v>0</v>
      </c>
    </row>
    <row r="557" spans="2:7" ht="12" hidden="1">
      <c r="B557" s="416"/>
      <c r="C557" s="417"/>
      <c r="D557" s="418"/>
      <c r="E557" s="372"/>
    </row>
    <row r="558" spans="2:7" hidden="1">
      <c r="B558" s="316"/>
      <c r="C558" s="317"/>
      <c r="D558" s="371"/>
      <c r="E558" s="358"/>
    </row>
    <row r="559" spans="2:7" hidden="1">
      <c r="B559" s="332"/>
      <c r="C559" s="323"/>
      <c r="D559" s="333"/>
    </row>
    <row r="560" spans="2:7" hidden="1">
      <c r="B560" s="419"/>
      <c r="C560" s="420" t="s">
        <v>551</v>
      </c>
      <c r="D560" s="375" t="s">
        <v>269</v>
      </c>
    </row>
    <row r="561" spans="2:4" hidden="1">
      <c r="B561" s="421"/>
      <c r="C561" s="422"/>
      <c r="D561" s="423"/>
    </row>
    <row r="562" spans="2:4" hidden="1">
      <c r="B562" s="397" t="s">
        <v>37</v>
      </c>
      <c r="C562" s="323" t="s">
        <v>38</v>
      </c>
      <c r="D562" s="424">
        <v>0</v>
      </c>
    </row>
    <row r="563" spans="2:4" hidden="1">
      <c r="B563" s="397" t="s">
        <v>43</v>
      </c>
      <c r="C563" s="323" t="s">
        <v>44</v>
      </c>
      <c r="D563" s="402">
        <v>0</v>
      </c>
    </row>
    <row r="564" spans="2:4" hidden="1">
      <c r="B564" s="397" t="s">
        <v>227</v>
      </c>
      <c r="C564" s="323" t="s">
        <v>228</v>
      </c>
      <c r="D564" s="402">
        <v>0</v>
      </c>
    </row>
    <row r="565" spans="2:4" hidden="1">
      <c r="B565" s="397" t="s">
        <v>45</v>
      </c>
      <c r="C565" s="323" t="s">
        <v>46</v>
      </c>
      <c r="D565" s="402">
        <f>(D562+D563+D564+D566+D567)/12</f>
        <v>0</v>
      </c>
    </row>
    <row r="566" spans="2:4" hidden="1">
      <c r="B566" s="397" t="s">
        <v>47</v>
      </c>
      <c r="C566" s="323" t="s">
        <v>48</v>
      </c>
      <c r="D566" s="402">
        <v>0</v>
      </c>
    </row>
    <row r="567" spans="2:4" hidden="1">
      <c r="B567" s="399" t="s">
        <v>342</v>
      </c>
      <c r="C567" s="310" t="s">
        <v>343</v>
      </c>
      <c r="D567" s="402">
        <v>0</v>
      </c>
    </row>
    <row r="568" spans="2:4" ht="20.399999999999999" hidden="1">
      <c r="B568" s="401" t="s">
        <v>52</v>
      </c>
      <c r="C568" s="341" t="s">
        <v>262</v>
      </c>
      <c r="D568" s="402">
        <f>(D562+D563+D564+D566+D567)*9.25%</f>
        <v>0</v>
      </c>
    </row>
    <row r="569" spans="2:4" ht="20.399999999999999" hidden="1">
      <c r="B569" s="401" t="s">
        <v>54</v>
      </c>
      <c r="C569" s="341" t="s">
        <v>55</v>
      </c>
      <c r="D569" s="402">
        <f>(D562+D564+D563+D566+D567)*0.5%</f>
        <v>0</v>
      </c>
    </row>
    <row r="570" spans="2:4" ht="20.399999999999999" hidden="1">
      <c r="B570" s="401" t="s">
        <v>58</v>
      </c>
      <c r="C570" s="341" t="s">
        <v>59</v>
      </c>
      <c r="D570" s="402">
        <f>(D562+D563+D564+D566+D567)*5.42%</f>
        <v>0</v>
      </c>
    </row>
    <row r="571" spans="2:4" ht="20.399999999999999" hidden="1">
      <c r="B571" s="401" t="s">
        <v>60</v>
      </c>
      <c r="C571" s="341" t="s">
        <v>263</v>
      </c>
      <c r="D571" s="402">
        <f>(D562+D563+D564+D566+D567)*3%</f>
        <v>0</v>
      </c>
    </row>
    <row r="572" spans="2:4" hidden="1">
      <c r="B572" s="401" t="s">
        <v>62</v>
      </c>
      <c r="C572" s="341" t="s">
        <v>63</v>
      </c>
      <c r="D572" s="402">
        <f>(D562+D563+D564+D566+D567)*1.5%</f>
        <v>0</v>
      </c>
    </row>
    <row r="573" spans="2:4" ht="20.399999999999999" hidden="1">
      <c r="B573" s="401" t="s">
        <v>108</v>
      </c>
      <c r="C573" s="341" t="s">
        <v>109</v>
      </c>
      <c r="D573" s="402">
        <v>0</v>
      </c>
    </row>
    <row r="574" spans="2:4" ht="20.399999999999999" hidden="1">
      <c r="B574" s="425" t="s">
        <v>114</v>
      </c>
      <c r="C574" s="341" t="s">
        <v>115</v>
      </c>
      <c r="D574" s="426">
        <v>0</v>
      </c>
    </row>
    <row r="575" spans="2:4" hidden="1">
      <c r="B575" s="425" t="s">
        <v>218</v>
      </c>
      <c r="C575" s="341" t="s">
        <v>219</v>
      </c>
      <c r="D575" s="426">
        <v>0</v>
      </c>
    </row>
    <row r="576" spans="2:4" hidden="1">
      <c r="B576" s="425" t="s">
        <v>133</v>
      </c>
      <c r="C576" s="341" t="s">
        <v>134</v>
      </c>
      <c r="D576" s="426">
        <v>0</v>
      </c>
    </row>
    <row r="577" spans="2:10" hidden="1">
      <c r="B577" s="425" t="s">
        <v>135</v>
      </c>
      <c r="C577" s="341" t="s">
        <v>432</v>
      </c>
      <c r="D577" s="426">
        <v>0</v>
      </c>
    </row>
    <row r="578" spans="2:10" hidden="1">
      <c r="B578" s="425" t="s">
        <v>254</v>
      </c>
      <c r="C578" s="341" t="s">
        <v>255</v>
      </c>
      <c r="D578" s="426">
        <v>0</v>
      </c>
    </row>
    <row r="579" spans="2:10" hidden="1">
      <c r="B579" s="425" t="s">
        <v>240</v>
      </c>
      <c r="C579" s="341" t="s">
        <v>241</v>
      </c>
      <c r="D579" s="426">
        <v>0</v>
      </c>
    </row>
    <row r="580" spans="2:10" ht="20.399999999999999" hidden="1">
      <c r="B580" s="425" t="s">
        <v>256</v>
      </c>
      <c r="C580" s="341" t="s">
        <v>270</v>
      </c>
      <c r="D580" s="426">
        <v>0</v>
      </c>
    </row>
    <row r="581" spans="2:10" hidden="1">
      <c r="B581" s="425" t="s">
        <v>141</v>
      </c>
      <c r="C581" s="313" t="s">
        <v>142</v>
      </c>
      <c r="D581" s="426">
        <v>0</v>
      </c>
    </row>
    <row r="582" spans="2:10" hidden="1">
      <c r="B582" s="425" t="s">
        <v>151</v>
      </c>
      <c r="C582" s="313" t="s">
        <v>152</v>
      </c>
      <c r="D582" s="426">
        <v>0</v>
      </c>
    </row>
    <row r="583" spans="2:10" hidden="1">
      <c r="B583" s="425" t="s">
        <v>291</v>
      </c>
      <c r="C583" s="313" t="s">
        <v>315</v>
      </c>
      <c r="D583" s="426">
        <v>0</v>
      </c>
    </row>
    <row r="584" spans="2:10" hidden="1">
      <c r="B584" s="425" t="s">
        <v>221</v>
      </c>
      <c r="C584" s="313" t="s">
        <v>222</v>
      </c>
      <c r="D584" s="426">
        <v>0</v>
      </c>
    </row>
    <row r="585" spans="2:10" hidden="1">
      <c r="B585" s="425" t="s">
        <v>161</v>
      </c>
      <c r="C585" s="313" t="s">
        <v>162</v>
      </c>
      <c r="D585" s="426">
        <v>0</v>
      </c>
    </row>
    <row r="586" spans="2:10" hidden="1">
      <c r="B586" s="425" t="s">
        <v>165</v>
      </c>
      <c r="C586" s="313" t="s">
        <v>166</v>
      </c>
      <c r="D586" s="426">
        <v>0</v>
      </c>
    </row>
    <row r="587" spans="2:10" ht="12" hidden="1">
      <c r="B587" s="425" t="s">
        <v>167</v>
      </c>
      <c r="C587" s="313" t="s">
        <v>168</v>
      </c>
      <c r="D587" s="426">
        <v>0</v>
      </c>
      <c r="E587" s="372"/>
      <c r="F587" s="63"/>
    </row>
    <row r="588" spans="2:10" ht="12" hidden="1">
      <c r="B588" s="425" t="s">
        <v>372</v>
      </c>
      <c r="C588" s="313" t="s">
        <v>373</v>
      </c>
      <c r="D588" s="427">
        <v>0</v>
      </c>
      <c r="E588" s="372"/>
      <c r="F588" s="63"/>
    </row>
    <row r="589" spans="2:10" ht="12" hidden="1">
      <c r="B589" s="428"/>
      <c r="C589" s="316" t="s">
        <v>265</v>
      </c>
      <c r="D589" s="429">
        <f>SUM(D562:D588)</f>
        <v>0</v>
      </c>
      <c r="E589" s="372"/>
      <c r="F589" s="63"/>
      <c r="G589" s="97"/>
    </row>
    <row r="590" spans="2:10" ht="12" hidden="1">
      <c r="B590" s="430"/>
      <c r="C590" s="431"/>
      <c r="D590" s="432"/>
      <c r="E590" s="372"/>
    </row>
    <row r="591" spans="2:10" ht="12">
      <c r="B591" s="316"/>
      <c r="C591" s="317"/>
      <c r="D591" s="371"/>
      <c r="E591" s="372"/>
      <c r="J591" s="69"/>
    </row>
    <row r="592" spans="2:10" ht="12">
      <c r="B592" s="316"/>
      <c r="C592" s="317"/>
      <c r="D592" s="371"/>
      <c r="E592" s="372"/>
    </row>
    <row r="593" spans="1:5" ht="12">
      <c r="B593" s="316"/>
      <c r="C593" s="317"/>
      <c r="D593" s="371"/>
      <c r="E593" s="372"/>
    </row>
    <row r="594" spans="1:5" ht="12">
      <c r="B594" s="316"/>
      <c r="C594" s="317"/>
      <c r="D594" s="371"/>
      <c r="E594" s="372"/>
    </row>
    <row r="595" spans="1:5" ht="12">
      <c r="B595" s="316"/>
      <c r="C595" s="317"/>
      <c r="D595" s="371"/>
      <c r="E595" s="372"/>
    </row>
    <row r="596" spans="1:5" ht="12">
      <c r="B596" s="433" t="s">
        <v>552</v>
      </c>
      <c r="D596" s="375" t="s">
        <v>273</v>
      </c>
      <c r="E596" s="372"/>
    </row>
    <row r="597" spans="1:5" ht="12">
      <c r="B597" s="316"/>
      <c r="E597" s="372"/>
    </row>
    <row r="598" spans="1:5" hidden="1">
      <c r="A598" s="320" t="s">
        <v>23</v>
      </c>
      <c r="B598" s="321" t="s">
        <v>24</v>
      </c>
      <c r="C598" s="322" t="s">
        <v>25</v>
      </c>
      <c r="D598" s="323"/>
      <c r="E598" s="324">
        <f>D600+D603+D610+D614</f>
        <v>0</v>
      </c>
    </row>
    <row r="599" spans="1:5" hidden="1">
      <c r="A599" s="320"/>
      <c r="B599" s="321"/>
      <c r="C599" s="322"/>
      <c r="D599" s="361"/>
      <c r="E599" s="324"/>
    </row>
    <row r="600" spans="1:5" hidden="1">
      <c r="A600" s="377" t="s">
        <v>26</v>
      </c>
      <c r="B600" s="336" t="s">
        <v>27</v>
      </c>
      <c r="C600" s="337" t="s">
        <v>28</v>
      </c>
      <c r="D600" s="359">
        <f>+D601+D602</f>
        <v>0</v>
      </c>
      <c r="E600" s="324"/>
    </row>
    <row r="601" spans="1:5" hidden="1">
      <c r="A601" s="320" t="s">
        <v>26</v>
      </c>
      <c r="B601" s="343" t="s">
        <v>29</v>
      </c>
      <c r="C601" s="684" t="s">
        <v>30</v>
      </c>
      <c r="D601" s="389"/>
      <c r="E601" s="324"/>
    </row>
    <row r="602" spans="1:5" ht="12" hidden="1">
      <c r="B602" s="316"/>
      <c r="E602" s="372"/>
    </row>
    <row r="603" spans="1:5" hidden="1">
      <c r="A603" s="377" t="s">
        <v>26</v>
      </c>
      <c r="B603" s="336" t="s">
        <v>41</v>
      </c>
      <c r="C603" s="337" t="s">
        <v>42</v>
      </c>
      <c r="D603" s="359">
        <f>SUM(D604:D608)</f>
        <v>0</v>
      </c>
      <c r="E603" s="324"/>
    </row>
    <row r="604" spans="1:5" hidden="1">
      <c r="A604" s="331" t="s">
        <v>26</v>
      </c>
      <c r="B604" s="332" t="s">
        <v>43</v>
      </c>
      <c r="C604" s="323" t="s">
        <v>531</v>
      </c>
      <c r="D604" s="333">
        <f>+D634</f>
        <v>0</v>
      </c>
      <c r="E604" s="324"/>
    </row>
    <row r="605" spans="1:5" hidden="1">
      <c r="A605" s="342" t="s">
        <v>26</v>
      </c>
      <c r="B605" s="312" t="s">
        <v>227</v>
      </c>
      <c r="C605" s="313" t="s">
        <v>228</v>
      </c>
      <c r="D605" s="333">
        <v>0</v>
      </c>
      <c r="E605" s="324"/>
    </row>
    <row r="606" spans="1:5" hidden="1">
      <c r="A606" s="331" t="s">
        <v>26</v>
      </c>
      <c r="B606" s="332" t="s">
        <v>45</v>
      </c>
      <c r="C606" s="323" t="s">
        <v>46</v>
      </c>
      <c r="D606" s="333">
        <f>+(D601+D605+D607+D608+D604)/12</f>
        <v>0</v>
      </c>
      <c r="E606" s="324"/>
    </row>
    <row r="607" spans="1:5" hidden="1">
      <c r="A607" s="331" t="s">
        <v>26</v>
      </c>
      <c r="B607" s="332" t="s">
        <v>47</v>
      </c>
      <c r="C607" s="323" t="s">
        <v>48</v>
      </c>
      <c r="D607" s="333">
        <v>0</v>
      </c>
      <c r="E607" s="324"/>
    </row>
    <row r="608" spans="1:5" hidden="1">
      <c r="A608" s="67" t="s">
        <v>26</v>
      </c>
      <c r="B608" s="312" t="s">
        <v>342</v>
      </c>
      <c r="C608" s="313" t="s">
        <v>343</v>
      </c>
      <c r="D608" s="333">
        <v>0</v>
      </c>
      <c r="E608" s="324"/>
    </row>
    <row r="609" spans="1:5" hidden="1">
      <c r="B609" s="332"/>
      <c r="C609" s="348"/>
      <c r="D609" s="333"/>
      <c r="E609" s="324"/>
    </row>
    <row r="610" spans="1:5" ht="20.399999999999999" hidden="1">
      <c r="A610" s="377" t="s">
        <v>49</v>
      </c>
      <c r="B610" s="336" t="s">
        <v>50</v>
      </c>
      <c r="C610" s="337" t="s">
        <v>51</v>
      </c>
      <c r="D610" s="359">
        <f>+D611+D612</f>
        <v>0</v>
      </c>
      <c r="E610" s="324"/>
    </row>
    <row r="611" spans="1:5" ht="20.399999999999999" hidden="1">
      <c r="A611" s="340" t="s">
        <v>49</v>
      </c>
      <c r="B611" s="312" t="s">
        <v>52</v>
      </c>
      <c r="C611" s="341" t="s">
        <v>262</v>
      </c>
      <c r="D611" s="333">
        <f>+(D600+D605+D607+D608+D604)*9.25%</f>
        <v>0</v>
      </c>
      <c r="E611" s="324"/>
    </row>
    <row r="612" spans="1:5" ht="20.399999999999999" hidden="1">
      <c r="A612" s="340" t="s">
        <v>49</v>
      </c>
      <c r="B612" s="312" t="s">
        <v>54</v>
      </c>
      <c r="C612" s="341" t="s">
        <v>55</v>
      </c>
      <c r="D612" s="333">
        <f>+(D601+D605+D607+D608+D604)*0.5%</f>
        <v>0</v>
      </c>
      <c r="E612" s="324"/>
    </row>
    <row r="613" spans="1:5" hidden="1">
      <c r="D613" s="333"/>
      <c r="E613" s="324"/>
    </row>
    <row r="614" spans="1:5" ht="20.399999999999999" hidden="1">
      <c r="A614" s="377" t="s">
        <v>49</v>
      </c>
      <c r="B614" s="336" t="s">
        <v>56</v>
      </c>
      <c r="C614" s="337" t="s">
        <v>57</v>
      </c>
      <c r="D614" s="359">
        <f>+D615+D616+D617</f>
        <v>0</v>
      </c>
      <c r="E614" s="324"/>
    </row>
    <row r="615" spans="1:5" ht="20.399999999999999" hidden="1">
      <c r="A615" s="340" t="s">
        <v>49</v>
      </c>
      <c r="B615" s="312" t="s">
        <v>58</v>
      </c>
      <c r="C615" s="341" t="s">
        <v>59</v>
      </c>
      <c r="D615" s="333">
        <f>(D601+D605+D607+D608+D604)*5.42%</f>
        <v>0</v>
      </c>
      <c r="E615" s="324"/>
    </row>
    <row r="616" spans="1:5" ht="20.399999999999999" hidden="1">
      <c r="A616" s="340" t="s">
        <v>49</v>
      </c>
      <c r="B616" s="312" t="s">
        <v>60</v>
      </c>
      <c r="C616" s="341" t="s">
        <v>263</v>
      </c>
      <c r="D616" s="69">
        <f>+(D601+D605+D607+D608+D604)*3%</f>
        <v>0</v>
      </c>
      <c r="E616" s="324"/>
    </row>
    <row r="617" spans="1:5" hidden="1">
      <c r="A617" s="340" t="s">
        <v>49</v>
      </c>
      <c r="B617" s="312" t="s">
        <v>62</v>
      </c>
      <c r="C617" s="313" t="s">
        <v>63</v>
      </c>
      <c r="D617" s="333">
        <f>+(D601+D605+D607+D608+D604)*1.5%</f>
        <v>0</v>
      </c>
      <c r="E617" s="324"/>
    </row>
    <row r="618" spans="1:5" hidden="1">
      <c r="A618" s="340"/>
      <c r="C618" s="341"/>
      <c r="D618" s="333"/>
      <c r="E618" s="324"/>
    </row>
    <row r="619" spans="1:5" ht="12" hidden="1">
      <c r="B619" s="316"/>
      <c r="E619" s="372"/>
    </row>
    <row r="620" spans="1:5" hidden="1">
      <c r="A620" s="320" t="s">
        <v>64</v>
      </c>
      <c r="B620" s="321" t="s">
        <v>205</v>
      </c>
      <c r="C620" s="322" t="s">
        <v>65</v>
      </c>
      <c r="D620" s="323"/>
      <c r="E620" s="324">
        <f>+D622+D625+D628</f>
        <v>0</v>
      </c>
    </row>
    <row r="621" spans="1:5" hidden="1">
      <c r="B621" s="321"/>
      <c r="C621" s="325"/>
      <c r="D621" s="324"/>
      <c r="E621" s="68"/>
    </row>
    <row r="622" spans="1:5" hidden="1">
      <c r="A622" s="377" t="s">
        <v>64</v>
      </c>
      <c r="B622" s="336" t="s">
        <v>72</v>
      </c>
      <c r="C622" s="347" t="s">
        <v>336</v>
      </c>
      <c r="D622" s="359">
        <f>SUM(D623:D623)</f>
        <v>0</v>
      </c>
      <c r="E622" s="68"/>
    </row>
    <row r="623" spans="1:5" hidden="1">
      <c r="A623" s="342" t="s">
        <v>64</v>
      </c>
      <c r="B623" s="343" t="s">
        <v>74</v>
      </c>
      <c r="C623" s="341" t="s">
        <v>75</v>
      </c>
      <c r="D623" s="333">
        <v>0</v>
      </c>
      <c r="E623" s="324"/>
    </row>
    <row r="624" spans="1:5" hidden="1">
      <c r="A624" s="342"/>
      <c r="B624" s="343"/>
      <c r="C624" s="341"/>
      <c r="D624" s="333"/>
      <c r="E624" s="324"/>
    </row>
    <row r="625" spans="1:5" hidden="1">
      <c r="A625" s="377" t="s">
        <v>64</v>
      </c>
      <c r="B625" s="336" t="s">
        <v>89</v>
      </c>
      <c r="C625" s="347" t="s">
        <v>90</v>
      </c>
      <c r="D625" s="359">
        <f>+D626</f>
        <v>0</v>
      </c>
      <c r="E625" s="324"/>
    </row>
    <row r="626" spans="1:5" hidden="1">
      <c r="A626" s="342" t="s">
        <v>64</v>
      </c>
      <c r="B626" s="343" t="s">
        <v>97</v>
      </c>
      <c r="C626" s="341" t="s">
        <v>98</v>
      </c>
      <c r="D626" s="333">
        <v>0</v>
      </c>
      <c r="E626" s="324"/>
    </row>
    <row r="627" spans="1:5" hidden="1">
      <c r="A627" s="342"/>
      <c r="B627" s="343"/>
      <c r="C627" s="341"/>
      <c r="D627" s="333">
        <v>0</v>
      </c>
      <c r="E627" s="324"/>
    </row>
    <row r="628" spans="1:5" hidden="1">
      <c r="A628" s="377" t="s">
        <v>64</v>
      </c>
      <c r="B628" s="336" t="s">
        <v>99</v>
      </c>
      <c r="C628" s="347" t="s">
        <v>280</v>
      </c>
      <c r="D628" s="359">
        <f>+D629</f>
        <v>0</v>
      </c>
      <c r="E628" s="324"/>
    </row>
    <row r="629" spans="1:5" hidden="1">
      <c r="A629" s="342" t="s">
        <v>64</v>
      </c>
      <c r="B629" s="343" t="s">
        <v>101</v>
      </c>
      <c r="C629" s="341" t="s">
        <v>102</v>
      </c>
      <c r="D629" s="333">
        <v>0</v>
      </c>
      <c r="E629" s="324"/>
    </row>
    <row r="630" spans="1:5" hidden="1">
      <c r="A630" s="342"/>
      <c r="B630" s="343"/>
      <c r="C630" s="341"/>
      <c r="D630" s="333"/>
      <c r="E630" s="324"/>
    </row>
    <row r="631" spans="1:5" hidden="1">
      <c r="A631" s="342"/>
      <c r="B631" s="321" t="s">
        <v>3</v>
      </c>
      <c r="C631" s="322" t="s">
        <v>122</v>
      </c>
      <c r="D631" s="333"/>
      <c r="E631" s="324">
        <f>+D633</f>
        <v>0</v>
      </c>
    </row>
    <row r="632" spans="1:5" hidden="1">
      <c r="A632" s="342"/>
      <c r="B632" s="321"/>
      <c r="C632" s="322"/>
      <c r="D632" s="333"/>
      <c r="E632" s="324"/>
    </row>
    <row r="633" spans="1:5" hidden="1">
      <c r="A633" s="377" t="s">
        <v>64</v>
      </c>
      <c r="B633" s="336" t="s">
        <v>123</v>
      </c>
      <c r="C633" s="434" t="s">
        <v>124</v>
      </c>
      <c r="D633" s="359">
        <f>SUM(D634)</f>
        <v>0</v>
      </c>
      <c r="E633" s="347"/>
    </row>
    <row r="634" spans="1:5" hidden="1">
      <c r="A634" s="342" t="s">
        <v>64</v>
      </c>
      <c r="B634" s="343" t="s">
        <v>127</v>
      </c>
      <c r="C634" s="341" t="s">
        <v>128</v>
      </c>
      <c r="D634" s="333">
        <v>0</v>
      </c>
      <c r="E634" s="324"/>
    </row>
    <row r="635" spans="1:5" hidden="1">
      <c r="A635" s="342"/>
      <c r="B635" s="343"/>
      <c r="C635" s="341"/>
      <c r="D635" s="333"/>
      <c r="E635" s="324"/>
    </row>
    <row r="636" spans="1:5" hidden="1">
      <c r="A636" s="342"/>
      <c r="B636" s="343"/>
      <c r="C636" s="341"/>
      <c r="D636" s="333"/>
      <c r="E636" s="324"/>
    </row>
    <row r="637" spans="1:5">
      <c r="A637" s="357" t="s">
        <v>348</v>
      </c>
      <c r="B637" s="351">
        <v>6</v>
      </c>
      <c r="C637" s="352" t="s">
        <v>185</v>
      </c>
      <c r="D637" s="333"/>
      <c r="E637" s="358">
        <f>+D639</f>
        <v>188285.75</v>
      </c>
    </row>
    <row r="638" spans="1:5" ht="12">
      <c r="A638" s="340"/>
      <c r="C638" s="341"/>
      <c r="D638" s="333"/>
      <c r="E638" s="372"/>
    </row>
    <row r="639" spans="1:5" ht="12">
      <c r="A639" s="335" t="s">
        <v>184</v>
      </c>
      <c r="B639" s="327" t="s">
        <v>513</v>
      </c>
      <c r="C639" s="337" t="s">
        <v>514</v>
      </c>
      <c r="D639" s="338">
        <f>+D640</f>
        <v>188285.75</v>
      </c>
      <c r="E639" s="372"/>
    </row>
    <row r="640" spans="1:5" ht="12">
      <c r="A640" s="67" t="s">
        <v>184</v>
      </c>
      <c r="B640" s="312" t="s">
        <v>466</v>
      </c>
      <c r="C640" s="341" t="s">
        <v>467</v>
      </c>
      <c r="D640" s="69">
        <v>188285.75</v>
      </c>
      <c r="E640" s="372"/>
    </row>
    <row r="641" spans="1:8">
      <c r="A641" s="342"/>
      <c r="B641" s="343"/>
      <c r="C641" s="341"/>
      <c r="D641" s="333"/>
      <c r="E641" s="324"/>
    </row>
    <row r="642" spans="1:8" ht="12">
      <c r="B642" s="316"/>
      <c r="C642" s="321"/>
      <c r="D642" s="322"/>
      <c r="E642" s="372"/>
      <c r="H642" s="69"/>
    </row>
    <row r="643" spans="1:8" ht="12">
      <c r="B643" s="316"/>
      <c r="C643" s="317" t="s">
        <v>553</v>
      </c>
      <c r="D643" s="358"/>
      <c r="E643" s="383">
        <f>SUM(E595:E642)</f>
        <v>188285.75</v>
      </c>
      <c r="G643" s="97">
        <f>+'MODIFICACION N° 04'!E643+'IND-ESTR-CLASIF '!D702</f>
        <v>188285.75</v>
      </c>
      <c r="H643" s="69"/>
    </row>
    <row r="644" spans="1:8" ht="12">
      <c r="B644" s="316"/>
      <c r="C644" s="317"/>
      <c r="D644" s="371"/>
      <c r="E644" s="372"/>
    </row>
    <row r="645" spans="1:8" ht="12">
      <c r="B645" s="316"/>
      <c r="C645" s="317"/>
      <c r="D645" s="371"/>
      <c r="E645" s="372"/>
    </row>
    <row r="646" spans="1:8" ht="12">
      <c r="B646" s="316"/>
      <c r="C646" s="317"/>
      <c r="D646" s="371"/>
      <c r="E646" s="372"/>
    </row>
    <row r="647" spans="1:8" ht="12">
      <c r="B647" s="316"/>
      <c r="C647" s="317"/>
      <c r="D647" s="371"/>
      <c r="E647" s="372"/>
    </row>
    <row r="648" spans="1:8" ht="12">
      <c r="B648" s="316"/>
      <c r="C648" s="317"/>
      <c r="D648" s="371"/>
      <c r="E648" s="372"/>
      <c r="F648" s="372"/>
    </row>
    <row r="649" spans="1:8" ht="12" hidden="1">
      <c r="B649" s="374" t="s">
        <v>554</v>
      </c>
      <c r="C649" s="68"/>
      <c r="E649" s="372"/>
    </row>
    <row r="650" spans="1:8" hidden="1">
      <c r="C650" s="376"/>
      <c r="E650" s="324"/>
    </row>
    <row r="651" spans="1:8" hidden="1">
      <c r="A651" s="320" t="s">
        <v>23</v>
      </c>
      <c r="B651" s="321" t="s">
        <v>24</v>
      </c>
      <c r="C651" s="322" t="s">
        <v>25</v>
      </c>
      <c r="D651" s="323"/>
      <c r="E651" s="324">
        <f>+D659+D666+D670+D656+D653</f>
        <v>0</v>
      </c>
    </row>
    <row r="652" spans="1:8" hidden="1">
      <c r="B652" s="321"/>
      <c r="C652" s="325"/>
      <c r="D652" s="323"/>
      <c r="E652" s="324"/>
    </row>
    <row r="653" spans="1:8" hidden="1">
      <c r="A653" s="377" t="s">
        <v>26</v>
      </c>
      <c r="B653" s="435" t="s">
        <v>27</v>
      </c>
      <c r="C653" s="436" t="s">
        <v>28</v>
      </c>
      <c r="D653" s="359">
        <f>+D654</f>
        <v>0</v>
      </c>
      <c r="E653" s="324"/>
    </row>
    <row r="654" spans="1:8" hidden="1">
      <c r="A654" s="340" t="s">
        <v>26</v>
      </c>
      <c r="B654" s="312" t="s">
        <v>29</v>
      </c>
      <c r="C654" s="313" t="s">
        <v>30</v>
      </c>
      <c r="D654" s="69">
        <f>+D753+D853+D873</f>
        <v>0</v>
      </c>
      <c r="E654" s="324"/>
    </row>
    <row r="655" spans="1:8" hidden="1">
      <c r="B655" s="321"/>
      <c r="C655" s="325"/>
      <c r="D655" s="323"/>
      <c r="E655" s="324"/>
    </row>
    <row r="656" spans="1:8" hidden="1">
      <c r="A656" s="377" t="s">
        <v>26</v>
      </c>
      <c r="B656" s="435" t="s">
        <v>35</v>
      </c>
      <c r="C656" s="436" t="s">
        <v>555</v>
      </c>
      <c r="D656" s="359">
        <f>+D657</f>
        <v>0</v>
      </c>
      <c r="E656" s="324"/>
    </row>
    <row r="657" spans="1:5" hidden="1">
      <c r="A657" s="340" t="s">
        <v>26</v>
      </c>
      <c r="B657" s="312" t="s">
        <v>37</v>
      </c>
      <c r="C657" s="313" t="s">
        <v>38</v>
      </c>
      <c r="D657" s="69">
        <f>+D776</f>
        <v>0</v>
      </c>
      <c r="E657" s="324"/>
    </row>
    <row r="658" spans="1:5" hidden="1">
      <c r="B658" s="321"/>
      <c r="C658" s="325"/>
      <c r="D658" s="323"/>
      <c r="E658" s="324"/>
    </row>
    <row r="659" spans="1:5" hidden="1">
      <c r="A659" s="377" t="s">
        <v>26</v>
      </c>
      <c r="B659" s="336" t="s">
        <v>41</v>
      </c>
      <c r="C659" s="337" t="s">
        <v>42</v>
      </c>
      <c r="D659" s="359">
        <f>SUM(D660:D664)</f>
        <v>0</v>
      </c>
      <c r="E659" s="324"/>
    </row>
    <row r="660" spans="1:5" hidden="1">
      <c r="A660" s="331" t="s">
        <v>26</v>
      </c>
      <c r="B660" s="332" t="s">
        <v>43</v>
      </c>
      <c r="C660" s="323" t="s">
        <v>531</v>
      </c>
      <c r="D660" s="69">
        <f>+D754+D806+D854+D874</f>
        <v>0</v>
      </c>
      <c r="E660" s="324"/>
    </row>
    <row r="661" spans="1:5" hidden="1">
      <c r="A661" s="342" t="s">
        <v>26</v>
      </c>
      <c r="B661" s="312" t="s">
        <v>227</v>
      </c>
      <c r="C661" s="313" t="s">
        <v>228</v>
      </c>
      <c r="D661" s="69">
        <f>+D755+D807+D855+D875</f>
        <v>0</v>
      </c>
      <c r="E661" s="324"/>
    </row>
    <row r="662" spans="1:5" hidden="1">
      <c r="A662" s="331" t="s">
        <v>26</v>
      </c>
      <c r="B662" s="332" t="s">
        <v>45</v>
      </c>
      <c r="C662" s="323" t="s">
        <v>46</v>
      </c>
      <c r="D662" s="69">
        <f>+D756+D808+D856+D876+D779</f>
        <v>0</v>
      </c>
      <c r="E662" s="324"/>
    </row>
    <row r="663" spans="1:5" hidden="1">
      <c r="A663" s="331" t="s">
        <v>26</v>
      </c>
      <c r="B663" s="332" t="s">
        <v>47</v>
      </c>
      <c r="C663" s="323" t="s">
        <v>48</v>
      </c>
      <c r="D663" s="69">
        <f>+D757+D809+D857+D877</f>
        <v>0</v>
      </c>
      <c r="E663" s="324"/>
    </row>
    <row r="664" spans="1:5" hidden="1">
      <c r="A664" s="67" t="s">
        <v>26</v>
      </c>
      <c r="B664" s="312" t="s">
        <v>342</v>
      </c>
      <c r="C664" s="313" t="s">
        <v>343</v>
      </c>
      <c r="D664" s="69">
        <f>+D758+D810+D858+D878</f>
        <v>0</v>
      </c>
      <c r="E664" s="324"/>
    </row>
    <row r="665" spans="1:5" hidden="1">
      <c r="D665" s="69"/>
      <c r="E665" s="324"/>
    </row>
    <row r="666" spans="1:5" ht="20.399999999999999" hidden="1">
      <c r="A666" s="377" t="s">
        <v>49</v>
      </c>
      <c r="B666" s="336" t="s">
        <v>50</v>
      </c>
      <c r="C666" s="337" t="s">
        <v>51</v>
      </c>
      <c r="D666" s="359">
        <f>SUM(D667:D668)</f>
        <v>0</v>
      </c>
      <c r="E666" s="324"/>
    </row>
    <row r="667" spans="1:5" ht="20.399999999999999" hidden="1">
      <c r="A667" s="340" t="s">
        <v>49</v>
      </c>
      <c r="B667" s="312" t="s">
        <v>52</v>
      </c>
      <c r="C667" s="341" t="s">
        <v>262</v>
      </c>
      <c r="D667" s="69">
        <f>+D759+D811+D859+D879+D782</f>
        <v>0</v>
      </c>
      <c r="E667" s="324"/>
    </row>
    <row r="668" spans="1:5" ht="20.399999999999999" hidden="1">
      <c r="A668" s="340" t="s">
        <v>49</v>
      </c>
      <c r="B668" s="312" t="s">
        <v>54</v>
      </c>
      <c r="C668" s="341" t="s">
        <v>55</v>
      </c>
      <c r="D668" s="69">
        <f>+D760+D812+D860+D880+D783</f>
        <v>0</v>
      </c>
      <c r="E668" s="324"/>
    </row>
    <row r="669" spans="1:5" hidden="1">
      <c r="D669" s="69"/>
      <c r="E669" s="324"/>
    </row>
    <row r="670" spans="1:5" ht="20.399999999999999" hidden="1">
      <c r="A670" s="377" t="s">
        <v>49</v>
      </c>
      <c r="B670" s="336" t="s">
        <v>56</v>
      </c>
      <c r="C670" s="337" t="s">
        <v>57</v>
      </c>
      <c r="D670" s="359">
        <f>SUM(D671:D673)</f>
        <v>0</v>
      </c>
      <c r="E670" s="324"/>
    </row>
    <row r="671" spans="1:5" ht="20.399999999999999" hidden="1">
      <c r="A671" s="340" t="s">
        <v>49</v>
      </c>
      <c r="B671" s="312" t="s">
        <v>58</v>
      </c>
      <c r="C671" s="341" t="s">
        <v>59</v>
      </c>
      <c r="D671" s="69">
        <f>+D761+D813+D861+D881+D784</f>
        <v>0</v>
      </c>
      <c r="E671" s="324"/>
    </row>
    <row r="672" spans="1:5" ht="20.399999999999999" hidden="1">
      <c r="A672" s="340" t="s">
        <v>49</v>
      </c>
      <c r="B672" s="312" t="s">
        <v>60</v>
      </c>
      <c r="C672" s="341" t="s">
        <v>263</v>
      </c>
      <c r="D672" s="69">
        <f>+D762+D814+D862+D882+D785</f>
        <v>0</v>
      </c>
      <c r="E672" s="324"/>
    </row>
    <row r="673" spans="1:5" hidden="1">
      <c r="A673" s="340" t="s">
        <v>49</v>
      </c>
      <c r="B673" s="312" t="s">
        <v>62</v>
      </c>
      <c r="C673" s="313" t="s">
        <v>63</v>
      </c>
      <c r="D673" s="69">
        <f>+D763+D815+D863+D883+D786</f>
        <v>0</v>
      </c>
      <c r="E673" s="324"/>
    </row>
    <row r="674" spans="1:5" hidden="1">
      <c r="A674" s="236"/>
      <c r="C674" s="376"/>
      <c r="E674" s="324"/>
    </row>
    <row r="675" spans="1:5" hidden="1">
      <c r="A675" s="236"/>
      <c r="C675" s="376"/>
      <c r="E675" s="324"/>
    </row>
    <row r="676" spans="1:5" hidden="1">
      <c r="A676" s="320" t="s">
        <v>64</v>
      </c>
      <c r="B676" s="321" t="s">
        <v>205</v>
      </c>
      <c r="C676" s="322" t="s">
        <v>65</v>
      </c>
      <c r="D676" s="323"/>
      <c r="E676" s="324">
        <f>+D682+D686+D695+D699+D678+D691</f>
        <v>0</v>
      </c>
    </row>
    <row r="677" spans="1:5" hidden="1">
      <c r="B677" s="321"/>
      <c r="C677" s="325"/>
      <c r="D677" s="323"/>
      <c r="E677" s="68"/>
    </row>
    <row r="678" spans="1:5" hidden="1">
      <c r="A678" s="377" t="s">
        <v>64</v>
      </c>
      <c r="B678" s="336" t="s">
        <v>66</v>
      </c>
      <c r="C678" s="337" t="s">
        <v>67</v>
      </c>
      <c r="D678" s="359">
        <f>+D679+D680</f>
        <v>0</v>
      </c>
      <c r="E678" s="68"/>
    </row>
    <row r="679" spans="1:5" hidden="1">
      <c r="A679" s="331" t="s">
        <v>64</v>
      </c>
      <c r="B679" s="332" t="s">
        <v>68</v>
      </c>
      <c r="C679" s="323" t="s">
        <v>508</v>
      </c>
      <c r="D679" s="333">
        <v>0</v>
      </c>
      <c r="E679" s="68"/>
    </row>
    <row r="680" spans="1:5" hidden="1">
      <c r="A680" s="331" t="s">
        <v>64</v>
      </c>
      <c r="B680" s="332" t="s">
        <v>70</v>
      </c>
      <c r="C680" s="323" t="s">
        <v>71</v>
      </c>
      <c r="D680" s="333">
        <f>+D816+D764</f>
        <v>0</v>
      </c>
      <c r="E680" s="68"/>
    </row>
    <row r="681" spans="1:5" hidden="1">
      <c r="B681" s="321"/>
      <c r="C681" s="325"/>
      <c r="D681" s="323"/>
      <c r="E681" s="68"/>
    </row>
    <row r="682" spans="1:5" hidden="1">
      <c r="A682" s="377" t="s">
        <v>64</v>
      </c>
      <c r="B682" s="336" t="s">
        <v>279</v>
      </c>
      <c r="C682" s="337" t="s">
        <v>78</v>
      </c>
      <c r="D682" s="359">
        <f>+D684+D683</f>
        <v>0</v>
      </c>
      <c r="E682" s="324"/>
    </row>
    <row r="683" spans="1:5" hidden="1">
      <c r="A683" s="331" t="s">
        <v>64</v>
      </c>
      <c r="B683" s="332" t="s">
        <v>214</v>
      </c>
      <c r="C683" s="323" t="s">
        <v>215</v>
      </c>
      <c r="D683" s="69">
        <f>+D765</f>
        <v>0</v>
      </c>
      <c r="E683" s="324"/>
    </row>
    <row r="684" spans="1:5" hidden="1">
      <c r="A684" s="331" t="s">
        <v>64</v>
      </c>
      <c r="B684" s="332" t="s">
        <v>81</v>
      </c>
      <c r="C684" s="323" t="s">
        <v>82</v>
      </c>
      <c r="D684" s="69">
        <f>+D884+D766</f>
        <v>0</v>
      </c>
      <c r="E684" s="324"/>
    </row>
    <row r="685" spans="1:5" ht="12" hidden="1">
      <c r="B685" s="316"/>
      <c r="C685" s="317"/>
      <c r="D685" s="371"/>
      <c r="E685" s="372"/>
    </row>
    <row r="686" spans="1:5" ht="12" hidden="1">
      <c r="A686" s="377" t="s">
        <v>64</v>
      </c>
      <c r="B686" s="336" t="s">
        <v>89</v>
      </c>
      <c r="C686" s="337" t="s">
        <v>90</v>
      </c>
      <c r="D686" s="359">
        <f>SUM(D687:D689)</f>
        <v>0</v>
      </c>
      <c r="E686" s="372"/>
    </row>
    <row r="687" spans="1:5" ht="12" hidden="1">
      <c r="A687" s="331" t="s">
        <v>64</v>
      </c>
      <c r="B687" s="332" t="s">
        <v>207</v>
      </c>
      <c r="C687" s="323" t="s">
        <v>216</v>
      </c>
      <c r="D687" s="333">
        <f>+D787+D885</f>
        <v>0</v>
      </c>
      <c r="E687" s="372"/>
    </row>
    <row r="688" spans="1:5" ht="12" hidden="1">
      <c r="A688" s="331" t="s">
        <v>64</v>
      </c>
      <c r="B688" s="332" t="s">
        <v>95</v>
      </c>
      <c r="C688" s="323" t="s">
        <v>96</v>
      </c>
      <c r="D688" s="333">
        <f>+D788+D767</f>
        <v>0</v>
      </c>
      <c r="E688" s="372"/>
    </row>
    <row r="689" spans="1:5" ht="12" hidden="1">
      <c r="A689" s="331" t="s">
        <v>64</v>
      </c>
      <c r="B689" s="332" t="s">
        <v>97</v>
      </c>
      <c r="C689" s="323" t="s">
        <v>98</v>
      </c>
      <c r="D689" s="333">
        <f>+D886+D832</f>
        <v>0</v>
      </c>
      <c r="E689" s="372"/>
    </row>
    <row r="690" spans="1:5" ht="12" hidden="1">
      <c r="B690" s="316"/>
      <c r="C690" s="317"/>
      <c r="D690" s="371"/>
      <c r="E690" s="372"/>
    </row>
    <row r="691" spans="1:5" ht="12" hidden="1">
      <c r="A691" s="377" t="s">
        <v>64</v>
      </c>
      <c r="B691" s="336">
        <v>1.05</v>
      </c>
      <c r="C691" s="337" t="s">
        <v>362</v>
      </c>
      <c r="D691" s="359">
        <f>+D692</f>
        <v>0</v>
      </c>
      <c r="E691" s="372"/>
    </row>
    <row r="692" spans="1:5" ht="12" hidden="1">
      <c r="A692" s="331" t="s">
        <v>64</v>
      </c>
      <c r="B692" s="332" t="s">
        <v>249</v>
      </c>
      <c r="C692" s="323" t="s">
        <v>250</v>
      </c>
      <c r="D692" s="333">
        <f>+D833</f>
        <v>0</v>
      </c>
      <c r="E692" s="372"/>
    </row>
    <row r="693" spans="1:5" ht="12" hidden="1">
      <c r="A693" s="331" t="s">
        <v>64</v>
      </c>
      <c r="B693" s="332" t="s">
        <v>578</v>
      </c>
      <c r="C693" s="323" t="s">
        <v>579</v>
      </c>
      <c r="D693" s="333">
        <v>0</v>
      </c>
      <c r="E693" s="372"/>
    </row>
    <row r="694" spans="1:5" ht="12" hidden="1">
      <c r="B694" s="316"/>
      <c r="C694" s="317"/>
      <c r="D694" s="371"/>
      <c r="E694" s="372"/>
    </row>
    <row r="695" spans="1:5" ht="12" hidden="1">
      <c r="A695" s="377" t="s">
        <v>64</v>
      </c>
      <c r="B695" s="336" t="s">
        <v>281</v>
      </c>
      <c r="C695" s="337" t="s">
        <v>282</v>
      </c>
      <c r="D695" s="359">
        <f>SUM(D696:D697)</f>
        <v>0</v>
      </c>
      <c r="E695" s="372"/>
    </row>
    <row r="696" spans="1:5" ht="12" hidden="1">
      <c r="A696" s="331" t="s">
        <v>64</v>
      </c>
      <c r="B696" s="332" t="s">
        <v>363</v>
      </c>
      <c r="C696" s="323" t="s">
        <v>364</v>
      </c>
      <c r="D696" s="333">
        <f>+D917+D835+D817</f>
        <v>0</v>
      </c>
      <c r="E696" s="372"/>
    </row>
    <row r="697" spans="1:5" ht="12" hidden="1">
      <c r="A697" s="331" t="s">
        <v>64</v>
      </c>
      <c r="B697" s="332" t="s">
        <v>283</v>
      </c>
      <c r="C697" s="323" t="s">
        <v>284</v>
      </c>
      <c r="D697" s="333">
        <f>+D887+D789+D836</f>
        <v>0</v>
      </c>
      <c r="E697" s="372"/>
    </row>
    <row r="698" spans="1:5" ht="12" hidden="1">
      <c r="B698" s="316"/>
      <c r="C698" s="317"/>
      <c r="D698" s="371"/>
      <c r="E698" s="372"/>
    </row>
    <row r="699" spans="1:5" ht="12" hidden="1">
      <c r="A699" s="377" t="s">
        <v>64</v>
      </c>
      <c r="B699" s="336" t="s">
        <v>251</v>
      </c>
      <c r="C699" s="337" t="s">
        <v>103</v>
      </c>
      <c r="D699" s="359">
        <f>SUM(D700:D702)</f>
        <v>0</v>
      </c>
      <c r="E699" s="372"/>
    </row>
    <row r="700" spans="1:5" ht="12" hidden="1">
      <c r="A700" s="331" t="s">
        <v>64</v>
      </c>
      <c r="B700" s="332" t="s">
        <v>104</v>
      </c>
      <c r="C700" s="323" t="s">
        <v>105</v>
      </c>
      <c r="D700" s="333">
        <f>+D888+D919</f>
        <v>0</v>
      </c>
      <c r="E700" s="372"/>
    </row>
    <row r="701" spans="1:5" ht="12" hidden="1">
      <c r="A701" s="331" t="s">
        <v>64</v>
      </c>
      <c r="B701" s="332" t="s">
        <v>108</v>
      </c>
      <c r="C701" s="323" t="s">
        <v>109</v>
      </c>
      <c r="D701" s="333">
        <f>+D920</f>
        <v>0</v>
      </c>
      <c r="E701" s="372"/>
    </row>
    <row r="702" spans="1:5" ht="12" hidden="1">
      <c r="A702" s="331" t="s">
        <v>64</v>
      </c>
      <c r="B702" s="332" t="s">
        <v>106</v>
      </c>
      <c r="C702" s="323" t="s">
        <v>107</v>
      </c>
      <c r="D702" s="333">
        <f>+D790+D889</f>
        <v>0</v>
      </c>
      <c r="E702" s="372"/>
    </row>
    <row r="703" spans="1:5" ht="12" hidden="1">
      <c r="B703" s="316"/>
      <c r="C703" s="317"/>
      <c r="D703" s="371"/>
      <c r="E703" s="372"/>
    </row>
    <row r="704" spans="1:5" ht="12" hidden="1">
      <c r="B704" s="316"/>
      <c r="C704" s="317"/>
      <c r="D704" s="371"/>
      <c r="E704" s="372"/>
    </row>
    <row r="705" spans="1:5" hidden="1">
      <c r="A705" s="357" t="s">
        <v>64</v>
      </c>
      <c r="B705" s="351">
        <v>2</v>
      </c>
      <c r="C705" s="352" t="s">
        <v>122</v>
      </c>
      <c r="D705" s="371"/>
      <c r="E705" s="358">
        <f>+D720+D707+D713+D710</f>
        <v>0</v>
      </c>
    </row>
    <row r="706" spans="1:5" ht="12" hidden="1">
      <c r="B706" s="316"/>
      <c r="C706" s="317"/>
      <c r="D706" s="371"/>
      <c r="E706" s="372"/>
    </row>
    <row r="707" spans="1:5" ht="12" hidden="1">
      <c r="A707" s="335" t="s">
        <v>64</v>
      </c>
      <c r="B707" s="336" t="s">
        <v>123</v>
      </c>
      <c r="C707" s="337" t="s">
        <v>124</v>
      </c>
      <c r="D707" s="359">
        <f>+D708</f>
        <v>0</v>
      </c>
      <c r="E707" s="372"/>
    </row>
    <row r="708" spans="1:5" ht="12" hidden="1">
      <c r="A708" s="340" t="s">
        <v>64</v>
      </c>
      <c r="B708" s="312" t="s">
        <v>129</v>
      </c>
      <c r="C708" s="341" t="s">
        <v>130</v>
      </c>
      <c r="D708" s="333">
        <f>+D890+D838</f>
        <v>0</v>
      </c>
      <c r="E708" s="372"/>
    </row>
    <row r="709" spans="1:5" ht="12" hidden="1">
      <c r="B709" s="316"/>
      <c r="C709" s="317"/>
      <c r="D709" s="371"/>
      <c r="E709" s="372"/>
    </row>
    <row r="710" spans="1:5" ht="12" hidden="1">
      <c r="A710" s="335" t="s">
        <v>64</v>
      </c>
      <c r="B710" s="336">
        <v>2.02</v>
      </c>
      <c r="C710" s="337" t="s">
        <v>237</v>
      </c>
      <c r="D710" s="359">
        <f>+D711</f>
        <v>0</v>
      </c>
      <c r="E710" s="372"/>
    </row>
    <row r="711" spans="1:5" ht="12" hidden="1">
      <c r="A711" s="340" t="s">
        <v>64</v>
      </c>
      <c r="B711" s="312" t="s">
        <v>285</v>
      </c>
      <c r="C711" s="341" t="s">
        <v>286</v>
      </c>
      <c r="D711" s="333">
        <f>+D839+D818</f>
        <v>0</v>
      </c>
      <c r="E711" s="372"/>
    </row>
    <row r="712" spans="1:5" ht="12" hidden="1">
      <c r="B712" s="316"/>
      <c r="C712" s="317"/>
      <c r="D712" s="371"/>
      <c r="E712" s="372"/>
    </row>
    <row r="713" spans="1:5" ht="20.399999999999999" hidden="1">
      <c r="A713" s="335" t="s">
        <v>64</v>
      </c>
      <c r="B713" s="336" t="s">
        <v>131</v>
      </c>
      <c r="C713" s="337" t="s">
        <v>132</v>
      </c>
      <c r="D713" s="359">
        <f>SUM(D714:D718)</f>
        <v>0</v>
      </c>
      <c r="E713" s="372"/>
    </row>
    <row r="714" spans="1:5" ht="12" hidden="1">
      <c r="A714" s="340" t="s">
        <v>64</v>
      </c>
      <c r="B714" s="312" t="s">
        <v>133</v>
      </c>
      <c r="C714" s="341" t="s">
        <v>134</v>
      </c>
      <c r="D714" s="333">
        <f>+D891</f>
        <v>0</v>
      </c>
      <c r="E714" s="372"/>
    </row>
    <row r="715" spans="1:5" ht="12" hidden="1">
      <c r="A715" s="340" t="s">
        <v>64</v>
      </c>
      <c r="B715" s="312" t="s">
        <v>254</v>
      </c>
      <c r="C715" s="341" t="s">
        <v>255</v>
      </c>
      <c r="D715" s="333">
        <f>+D892</f>
        <v>0</v>
      </c>
      <c r="E715" s="372"/>
    </row>
    <row r="716" spans="1:5" ht="12" hidden="1">
      <c r="A716" s="340" t="s">
        <v>64</v>
      </c>
      <c r="B716" s="312" t="s">
        <v>137</v>
      </c>
      <c r="C716" s="341" t="s">
        <v>138</v>
      </c>
      <c r="D716" s="333">
        <f>+D893</f>
        <v>0</v>
      </c>
      <c r="E716" s="372"/>
    </row>
    <row r="717" spans="1:5" ht="12" hidden="1">
      <c r="A717" s="340" t="s">
        <v>64</v>
      </c>
      <c r="B717" s="312" t="s">
        <v>240</v>
      </c>
      <c r="C717" s="341" t="s">
        <v>241</v>
      </c>
      <c r="D717" s="333">
        <f>+D894</f>
        <v>0</v>
      </c>
      <c r="E717" s="372"/>
    </row>
    <row r="718" spans="1:5" ht="20.399999999999999" hidden="1">
      <c r="A718" s="340" t="s">
        <v>64</v>
      </c>
      <c r="B718" s="312" t="s">
        <v>256</v>
      </c>
      <c r="C718" s="341" t="s">
        <v>270</v>
      </c>
      <c r="D718" s="333">
        <f>+D840</f>
        <v>0</v>
      </c>
      <c r="E718" s="372"/>
    </row>
    <row r="719" spans="1:5" ht="12" hidden="1">
      <c r="B719" s="316"/>
      <c r="C719" s="317"/>
      <c r="D719" s="371"/>
      <c r="E719" s="372"/>
    </row>
    <row r="720" spans="1:5" ht="12" hidden="1">
      <c r="A720" s="335" t="s">
        <v>64</v>
      </c>
      <c r="B720" s="336" t="s">
        <v>145</v>
      </c>
      <c r="C720" s="337" t="s">
        <v>146</v>
      </c>
      <c r="D720" s="359">
        <f>SUM(D721:D724)</f>
        <v>0</v>
      </c>
      <c r="E720" s="372"/>
    </row>
    <row r="721" spans="1:5" ht="12" hidden="1">
      <c r="A721" s="340" t="s">
        <v>64</v>
      </c>
      <c r="B721" s="312" t="s">
        <v>149</v>
      </c>
      <c r="C721" s="341" t="s">
        <v>150</v>
      </c>
      <c r="D721" s="333">
        <f>+D895+D842</f>
        <v>0</v>
      </c>
      <c r="E721" s="372"/>
    </row>
    <row r="722" spans="1:5" ht="12" hidden="1">
      <c r="A722" s="340" t="s">
        <v>64</v>
      </c>
      <c r="B722" s="312" t="s">
        <v>151</v>
      </c>
      <c r="C722" s="341" t="s">
        <v>152</v>
      </c>
      <c r="D722" s="333">
        <f>+D896+D819+D843</f>
        <v>0</v>
      </c>
      <c r="E722" s="372"/>
    </row>
    <row r="723" spans="1:5" ht="12" hidden="1">
      <c r="A723" s="340" t="s">
        <v>64</v>
      </c>
      <c r="B723" s="312" t="s">
        <v>155</v>
      </c>
      <c r="C723" s="341" t="s">
        <v>156</v>
      </c>
      <c r="D723" s="333">
        <f>+D791</f>
        <v>0</v>
      </c>
      <c r="E723" s="372"/>
    </row>
    <row r="724" spans="1:5" ht="12" hidden="1">
      <c r="A724" s="340" t="s">
        <v>64</v>
      </c>
      <c r="B724" s="312" t="s">
        <v>291</v>
      </c>
      <c r="C724" s="341" t="s">
        <v>315</v>
      </c>
      <c r="D724" s="333">
        <f>+D792+D864+D820</f>
        <v>0</v>
      </c>
      <c r="E724" s="372"/>
    </row>
    <row r="725" spans="1:5" ht="12" hidden="1">
      <c r="B725" s="316"/>
      <c r="C725" s="317"/>
      <c r="D725" s="371"/>
      <c r="E725" s="372"/>
    </row>
    <row r="726" spans="1:5" ht="12" hidden="1">
      <c r="B726" s="316"/>
      <c r="C726" s="317"/>
      <c r="D726" s="371"/>
      <c r="E726" s="372"/>
    </row>
    <row r="727" spans="1:5" hidden="1">
      <c r="A727" s="357">
        <v>2</v>
      </c>
      <c r="B727" s="351">
        <v>5</v>
      </c>
      <c r="C727" s="352" t="s">
        <v>157</v>
      </c>
      <c r="D727" s="358"/>
      <c r="E727" s="358">
        <f>+D729+D736</f>
        <v>0</v>
      </c>
    </row>
    <row r="728" spans="1:5" hidden="1">
      <c r="A728" s="357"/>
      <c r="B728" s="336"/>
      <c r="C728" s="337"/>
      <c r="D728" s="333"/>
      <c r="E728" s="334"/>
    </row>
    <row r="729" spans="1:5" hidden="1">
      <c r="A729" s="335" t="s">
        <v>158</v>
      </c>
      <c r="B729" s="336" t="s">
        <v>159</v>
      </c>
      <c r="C729" s="337" t="s">
        <v>160</v>
      </c>
      <c r="D729" s="359">
        <f>SUM(D730:D734)</f>
        <v>0</v>
      </c>
      <c r="E729" s="334"/>
    </row>
    <row r="730" spans="1:5" hidden="1">
      <c r="A730" s="340" t="s">
        <v>158</v>
      </c>
      <c r="B730" s="312" t="s">
        <v>163</v>
      </c>
      <c r="C730" s="341" t="s">
        <v>164</v>
      </c>
      <c r="D730" s="333">
        <f>+D793+D897+D866</f>
        <v>0</v>
      </c>
      <c r="E730" s="334"/>
    </row>
    <row r="731" spans="1:5" hidden="1">
      <c r="A731" s="340" t="s">
        <v>158</v>
      </c>
      <c r="B731" s="312" t="s">
        <v>165</v>
      </c>
      <c r="C731" s="341" t="s">
        <v>166</v>
      </c>
      <c r="D731" s="333">
        <f>+D794</f>
        <v>0</v>
      </c>
      <c r="E731" s="334"/>
    </row>
    <row r="732" spans="1:5" hidden="1">
      <c r="A732" s="340" t="s">
        <v>158</v>
      </c>
      <c r="B732" s="312" t="s">
        <v>167</v>
      </c>
      <c r="C732" s="341" t="s">
        <v>168</v>
      </c>
      <c r="D732" s="333">
        <f>+D768+D795</f>
        <v>0</v>
      </c>
      <c r="E732" s="334"/>
    </row>
    <row r="733" spans="1:5" hidden="1">
      <c r="A733" s="340" t="s">
        <v>158</v>
      </c>
      <c r="B733" s="312" t="s">
        <v>293</v>
      </c>
      <c r="C733" s="341" t="s">
        <v>294</v>
      </c>
      <c r="D733" s="333">
        <v>0</v>
      </c>
      <c r="E733" s="334"/>
    </row>
    <row r="734" spans="1:5" ht="12" hidden="1">
      <c r="A734" s="340" t="s">
        <v>158</v>
      </c>
      <c r="B734" s="312" t="s">
        <v>169</v>
      </c>
      <c r="C734" s="341" t="s">
        <v>170</v>
      </c>
      <c r="D734" s="333">
        <f>+D797</f>
        <v>0</v>
      </c>
      <c r="E734" s="372"/>
    </row>
    <row r="735" spans="1:5" ht="12" hidden="1">
      <c r="B735" s="316"/>
      <c r="C735" s="317"/>
      <c r="D735" s="371"/>
      <c r="E735" s="372"/>
    </row>
    <row r="736" spans="1:5" ht="12" hidden="1">
      <c r="A736" s="335"/>
      <c r="B736" s="336" t="s">
        <v>171</v>
      </c>
      <c r="C736" s="337" t="s">
        <v>172</v>
      </c>
      <c r="D736" s="359">
        <f>+D737</f>
        <v>0</v>
      </c>
      <c r="E736" s="372"/>
    </row>
    <row r="737" spans="1:8" ht="12" hidden="1">
      <c r="A737" s="340" t="s">
        <v>181</v>
      </c>
      <c r="B737" s="312" t="s">
        <v>182</v>
      </c>
      <c r="C737" s="341" t="s">
        <v>183</v>
      </c>
      <c r="D737" s="333">
        <f>+D822</f>
        <v>0</v>
      </c>
      <c r="E737" s="372"/>
    </row>
    <row r="738" spans="1:8" ht="12" hidden="1">
      <c r="A738" s="340"/>
      <c r="C738" s="341"/>
      <c r="D738" s="333"/>
      <c r="E738" s="372"/>
    </row>
    <row r="739" spans="1:8" hidden="1">
      <c r="A739" s="340"/>
      <c r="C739" s="341"/>
      <c r="D739" s="333"/>
      <c r="E739" s="68"/>
    </row>
    <row r="740" spans="1:8" hidden="1">
      <c r="A740" s="357" t="s">
        <v>348</v>
      </c>
      <c r="B740" s="351">
        <v>6</v>
      </c>
      <c r="C740" s="352" t="s">
        <v>185</v>
      </c>
      <c r="D740" s="333"/>
      <c r="E740" s="358">
        <f>+D742+D745</f>
        <v>0</v>
      </c>
    </row>
    <row r="741" spans="1:8" ht="12" hidden="1">
      <c r="A741" s="340"/>
      <c r="C741" s="341"/>
      <c r="D741" s="333"/>
      <c r="E741" s="372"/>
    </row>
    <row r="742" spans="1:8" ht="12" hidden="1">
      <c r="A742" s="335" t="s">
        <v>184</v>
      </c>
      <c r="B742" s="336" t="s">
        <v>556</v>
      </c>
      <c r="C742" s="337" t="s">
        <v>557</v>
      </c>
      <c r="D742" s="359">
        <f>+D743</f>
        <v>0</v>
      </c>
      <c r="E742" s="372"/>
    </row>
    <row r="743" spans="1:8" ht="12" hidden="1">
      <c r="A743" s="340" t="s">
        <v>184</v>
      </c>
      <c r="B743" s="312" t="s">
        <v>558</v>
      </c>
      <c r="C743" s="341" t="s">
        <v>559</v>
      </c>
      <c r="D743" s="333">
        <f>+D799</f>
        <v>0</v>
      </c>
      <c r="E743" s="372"/>
    </row>
    <row r="744" spans="1:8" ht="12" hidden="1">
      <c r="A744" s="340"/>
      <c r="C744" s="341"/>
      <c r="D744" s="333"/>
      <c r="E744" s="372"/>
    </row>
    <row r="745" spans="1:8" ht="12" hidden="1">
      <c r="A745" s="335" t="s">
        <v>184</v>
      </c>
      <c r="B745" s="327" t="s">
        <v>513</v>
      </c>
      <c r="C745" s="337" t="s">
        <v>514</v>
      </c>
      <c r="D745" s="338">
        <f>+D746</f>
        <v>0</v>
      </c>
      <c r="E745" s="372"/>
    </row>
    <row r="746" spans="1:8" ht="12" hidden="1">
      <c r="A746" s="67" t="s">
        <v>184</v>
      </c>
      <c r="B746" s="312" t="s">
        <v>466</v>
      </c>
      <c r="C746" s="341" t="s">
        <v>467</v>
      </c>
      <c r="D746" s="69">
        <f>+D769</f>
        <v>0</v>
      </c>
      <c r="E746" s="372"/>
    </row>
    <row r="747" spans="1:8" hidden="1">
      <c r="B747" s="316"/>
      <c r="C747" s="317"/>
      <c r="D747" s="371"/>
      <c r="E747" s="68"/>
      <c r="H747" s="69"/>
    </row>
    <row r="748" spans="1:8" ht="12" hidden="1">
      <c r="B748" s="316"/>
      <c r="C748" s="317" t="s">
        <v>560</v>
      </c>
      <c r="D748" s="358"/>
      <c r="E748" s="383">
        <f>SUM(E650:E746)</f>
        <v>0</v>
      </c>
      <c r="F748" s="69">
        <f>+E748-D770-D823-D867-D899-D800-D923-D847</f>
        <v>0</v>
      </c>
    </row>
    <row r="749" spans="1:8" ht="12" hidden="1">
      <c r="B749" s="316"/>
      <c r="C749" s="317"/>
      <c r="D749" s="371"/>
      <c r="E749" s="372"/>
    </row>
    <row r="750" spans="1:8" ht="12" hidden="1">
      <c r="B750" s="316"/>
      <c r="C750" s="317"/>
      <c r="D750" s="371"/>
      <c r="E750" s="372"/>
      <c r="F750" s="69"/>
    </row>
    <row r="751" spans="1:8" ht="12" hidden="1">
      <c r="B751" s="321"/>
      <c r="C751" s="393" t="s">
        <v>299</v>
      </c>
      <c r="D751" s="375" t="s">
        <v>300</v>
      </c>
      <c r="E751" s="372"/>
    </row>
    <row r="752" spans="1:8" ht="12" hidden="1">
      <c r="B752" s="437"/>
      <c r="C752" s="99"/>
      <c r="D752" s="438"/>
      <c r="E752" s="372"/>
    </row>
    <row r="753" spans="2:7" ht="12" hidden="1">
      <c r="B753" s="439" t="s">
        <v>29</v>
      </c>
      <c r="C753" s="68" t="s">
        <v>30</v>
      </c>
      <c r="D753" s="426">
        <v>0</v>
      </c>
      <c r="E753" s="372"/>
    </row>
    <row r="754" spans="2:7" ht="12" hidden="1">
      <c r="B754" s="397" t="s">
        <v>43</v>
      </c>
      <c r="C754" s="323" t="s">
        <v>44</v>
      </c>
      <c r="D754" s="426">
        <v>0</v>
      </c>
      <c r="E754" s="372"/>
    </row>
    <row r="755" spans="2:7" ht="12" hidden="1">
      <c r="B755" s="397" t="s">
        <v>227</v>
      </c>
      <c r="C755" s="323" t="s">
        <v>228</v>
      </c>
      <c r="D755" s="426">
        <v>0</v>
      </c>
      <c r="E755" s="372"/>
    </row>
    <row r="756" spans="2:7" ht="12" hidden="1">
      <c r="B756" s="397" t="s">
        <v>45</v>
      </c>
      <c r="C756" s="323" t="s">
        <v>46</v>
      </c>
      <c r="D756" s="426">
        <f>+((D755+D757+D758+D754+D753)/12)</f>
        <v>0</v>
      </c>
      <c r="E756" s="372"/>
      <c r="F756" s="69"/>
    </row>
    <row r="757" spans="2:7" ht="12" hidden="1">
      <c r="B757" s="397" t="s">
        <v>47</v>
      </c>
      <c r="C757" s="323" t="s">
        <v>48</v>
      </c>
      <c r="D757" s="426">
        <v>0</v>
      </c>
      <c r="E757" s="372"/>
    </row>
    <row r="758" spans="2:7" ht="12" hidden="1">
      <c r="B758" s="399" t="s">
        <v>342</v>
      </c>
      <c r="C758" s="310" t="s">
        <v>343</v>
      </c>
      <c r="D758" s="426">
        <v>0</v>
      </c>
      <c r="E758" s="372"/>
      <c r="F758" s="69"/>
    </row>
    <row r="759" spans="2:7" ht="20.399999999999999" hidden="1">
      <c r="B759" s="401" t="s">
        <v>52</v>
      </c>
      <c r="C759" s="341" t="s">
        <v>262</v>
      </c>
      <c r="D759" s="426">
        <f>+(D755+D757+D758+D754+D753)*9.25%</f>
        <v>0</v>
      </c>
      <c r="E759" s="372"/>
    </row>
    <row r="760" spans="2:7" ht="20.399999999999999" hidden="1">
      <c r="B760" s="401" t="s">
        <v>54</v>
      </c>
      <c r="C760" s="341" t="s">
        <v>55</v>
      </c>
      <c r="D760" s="426">
        <f>+(D755+D757+D758+D754+D753)*0.5%</f>
        <v>0</v>
      </c>
      <c r="E760" s="372"/>
    </row>
    <row r="761" spans="2:7" ht="20.399999999999999" hidden="1">
      <c r="B761" s="401" t="s">
        <v>58</v>
      </c>
      <c r="C761" s="341" t="s">
        <v>59</v>
      </c>
      <c r="D761" s="426">
        <f>+(D755+D757+D758+D754+D753)*5.42%</f>
        <v>0</v>
      </c>
      <c r="E761" s="372"/>
    </row>
    <row r="762" spans="2:7" ht="20.399999999999999" hidden="1">
      <c r="B762" s="401" t="s">
        <v>60</v>
      </c>
      <c r="C762" s="341" t="s">
        <v>263</v>
      </c>
      <c r="D762" s="426">
        <f>+(D755+D757+D758+D754+D753)*3%</f>
        <v>0</v>
      </c>
      <c r="E762" s="372"/>
    </row>
    <row r="763" spans="2:7" ht="12" hidden="1">
      <c r="B763" s="401" t="s">
        <v>62</v>
      </c>
      <c r="C763" s="341" t="s">
        <v>63</v>
      </c>
      <c r="D763" s="426">
        <f>+(D755+D757+D758+D754+D753)*1.5%</f>
        <v>0</v>
      </c>
      <c r="E763" s="372"/>
    </row>
    <row r="764" spans="2:7" ht="12" hidden="1">
      <c r="B764" s="401" t="s">
        <v>70</v>
      </c>
      <c r="C764" s="341" t="s">
        <v>71</v>
      </c>
      <c r="D764" s="426">
        <v>0</v>
      </c>
      <c r="E764" s="372"/>
    </row>
    <row r="765" spans="2:7" ht="12" hidden="1">
      <c r="B765" s="401" t="s">
        <v>214</v>
      </c>
      <c r="C765" s="341" t="s">
        <v>215</v>
      </c>
      <c r="D765" s="426">
        <v>0</v>
      </c>
      <c r="E765" s="372"/>
    </row>
    <row r="766" spans="2:7" ht="12" hidden="1">
      <c r="B766" s="399" t="s">
        <v>81</v>
      </c>
      <c r="C766" s="68" t="s">
        <v>82</v>
      </c>
      <c r="D766" s="426">
        <v>0</v>
      </c>
      <c r="E766" s="372"/>
    </row>
    <row r="767" spans="2:7" ht="12" hidden="1">
      <c r="B767" s="399" t="s">
        <v>95</v>
      </c>
      <c r="C767" s="68" t="s">
        <v>826</v>
      </c>
      <c r="D767" s="427">
        <v>0</v>
      </c>
      <c r="E767" s="372"/>
    </row>
    <row r="768" spans="2:7" ht="12" hidden="1">
      <c r="B768" s="399" t="s">
        <v>167</v>
      </c>
      <c r="C768" s="68" t="s">
        <v>561</v>
      </c>
      <c r="D768" s="427">
        <v>0</v>
      </c>
      <c r="E768" s="372"/>
      <c r="G768" s="97"/>
    </row>
    <row r="769" spans="2:7" ht="12" hidden="1">
      <c r="B769" s="399" t="s">
        <v>466</v>
      </c>
      <c r="C769" s="68" t="s">
        <v>467</v>
      </c>
      <c r="D769" s="427"/>
      <c r="E769" s="372"/>
      <c r="G769" s="97"/>
    </row>
    <row r="770" spans="2:7" ht="12" hidden="1">
      <c r="B770" s="439"/>
      <c r="C770" s="440" t="s">
        <v>265</v>
      </c>
      <c r="D770" s="407">
        <f>SUM(D753:D769)</f>
        <v>0</v>
      </c>
      <c r="E770" s="441"/>
      <c r="F770" s="310"/>
      <c r="G770" s="97">
        <f>+'IND-ESTR-CLASIF '!D831+'MODIFICACION N° 04'!D770</f>
        <v>0</v>
      </c>
    </row>
    <row r="771" spans="2:7" ht="12" hidden="1">
      <c r="B771" s="442"/>
      <c r="C771" s="95"/>
      <c r="D771" s="443"/>
      <c r="E771" s="441"/>
      <c r="F771" s="310"/>
    </row>
    <row r="772" spans="2:7" ht="12" hidden="1">
      <c r="B772" s="356"/>
      <c r="C772" s="68"/>
      <c r="D772" s="69"/>
      <c r="E772" s="441"/>
      <c r="F772" s="310"/>
    </row>
    <row r="773" spans="2:7" ht="12" hidden="1">
      <c r="B773" s="356"/>
      <c r="C773" s="68"/>
      <c r="D773" s="69"/>
      <c r="E773" s="441"/>
      <c r="F773" s="310"/>
    </row>
    <row r="774" spans="2:7" ht="12" hidden="1">
      <c r="B774" s="321"/>
      <c r="C774" s="393" t="s">
        <v>301</v>
      </c>
      <c r="D774" s="375" t="s">
        <v>302</v>
      </c>
      <c r="E774" s="441"/>
      <c r="F774" s="310"/>
    </row>
    <row r="775" spans="2:7" ht="12" hidden="1">
      <c r="B775" s="394"/>
      <c r="C775" s="395"/>
      <c r="D775" s="396"/>
      <c r="E775" s="441"/>
      <c r="F775" s="310"/>
    </row>
    <row r="776" spans="2:7" ht="12" hidden="1">
      <c r="B776" s="397" t="s">
        <v>37</v>
      </c>
      <c r="C776" s="323" t="s">
        <v>38</v>
      </c>
      <c r="D776" s="398">
        <v>0</v>
      </c>
      <c r="E776" s="441"/>
      <c r="F776" s="310"/>
    </row>
    <row r="777" spans="2:7" ht="12" hidden="1">
      <c r="B777" s="397" t="s">
        <v>43</v>
      </c>
      <c r="C777" s="323" t="s">
        <v>44</v>
      </c>
      <c r="D777" s="426">
        <v>0</v>
      </c>
      <c r="E777" s="441"/>
      <c r="F777" s="310"/>
    </row>
    <row r="778" spans="2:7" ht="12" hidden="1">
      <c r="B778" s="397" t="s">
        <v>227</v>
      </c>
      <c r="C778" s="323" t="s">
        <v>228</v>
      </c>
      <c r="D778" s="426">
        <v>0</v>
      </c>
      <c r="E778" s="441"/>
      <c r="F778" s="310"/>
    </row>
    <row r="779" spans="2:7" ht="12" hidden="1">
      <c r="B779" s="397" t="s">
        <v>45</v>
      </c>
      <c r="C779" s="323" t="s">
        <v>46</v>
      </c>
      <c r="D779" s="426">
        <f>+(D778+D780+D781+D776+D777)/12</f>
        <v>0</v>
      </c>
      <c r="E779" s="441"/>
      <c r="F779" s="310"/>
    </row>
    <row r="780" spans="2:7" ht="12" hidden="1">
      <c r="B780" s="397" t="s">
        <v>47</v>
      </c>
      <c r="C780" s="323" t="s">
        <v>48</v>
      </c>
      <c r="D780" s="426">
        <v>0</v>
      </c>
      <c r="E780" s="441"/>
      <c r="F780" s="310"/>
    </row>
    <row r="781" spans="2:7" ht="12" hidden="1">
      <c r="B781" s="399" t="s">
        <v>342</v>
      </c>
      <c r="C781" s="310" t="s">
        <v>343</v>
      </c>
      <c r="D781" s="426">
        <v>0</v>
      </c>
      <c r="E781" s="441"/>
      <c r="F781" s="310"/>
    </row>
    <row r="782" spans="2:7" ht="20.399999999999999" hidden="1">
      <c r="B782" s="401" t="s">
        <v>52</v>
      </c>
      <c r="C782" s="341" t="s">
        <v>262</v>
      </c>
      <c r="D782" s="426">
        <f>+(D778+D780+D781+D777+D776)*9.25%</f>
        <v>0</v>
      </c>
      <c r="E782" s="441"/>
      <c r="F782" s="310"/>
    </row>
    <row r="783" spans="2:7" ht="20.399999999999999" hidden="1">
      <c r="B783" s="401" t="s">
        <v>54</v>
      </c>
      <c r="C783" s="341" t="s">
        <v>55</v>
      </c>
      <c r="D783" s="426">
        <f>+(D778+D780+D781+D776+D777)*0.5%</f>
        <v>0</v>
      </c>
      <c r="E783" s="441"/>
      <c r="F783" s="310"/>
    </row>
    <row r="784" spans="2:7" ht="20.399999999999999" hidden="1">
      <c r="B784" s="401" t="s">
        <v>58</v>
      </c>
      <c r="C784" s="341" t="s">
        <v>59</v>
      </c>
      <c r="D784" s="426">
        <v>0</v>
      </c>
      <c r="E784" s="441"/>
      <c r="F784" s="310"/>
    </row>
    <row r="785" spans="2:7" ht="20.399999999999999" hidden="1">
      <c r="B785" s="401" t="s">
        <v>60</v>
      </c>
      <c r="C785" s="341" t="s">
        <v>263</v>
      </c>
      <c r="D785" s="426">
        <f>+(D778+D780+D776+D781+D777)*3%</f>
        <v>0</v>
      </c>
      <c r="E785" s="441"/>
      <c r="F785" s="310"/>
    </row>
    <row r="786" spans="2:7" ht="12" hidden="1">
      <c r="B786" s="401" t="s">
        <v>62</v>
      </c>
      <c r="C786" s="341" t="s">
        <v>63</v>
      </c>
      <c r="D786" s="426">
        <f>+(D778+D780+D781+D776+D777)*1.5%</f>
        <v>0</v>
      </c>
      <c r="E786" s="441"/>
      <c r="F786" s="310"/>
    </row>
    <row r="787" spans="2:7" ht="12" hidden="1">
      <c r="B787" s="401" t="s">
        <v>207</v>
      </c>
      <c r="C787" s="341" t="s">
        <v>216</v>
      </c>
      <c r="D787" s="426">
        <v>0</v>
      </c>
      <c r="E787" s="441"/>
      <c r="F787" s="310"/>
    </row>
    <row r="788" spans="2:7" ht="12" hidden="1">
      <c r="B788" s="401" t="s">
        <v>95</v>
      </c>
      <c r="C788" s="341" t="s">
        <v>96</v>
      </c>
      <c r="D788" s="427">
        <v>0</v>
      </c>
      <c r="E788" s="441"/>
      <c r="F788" s="310"/>
    </row>
    <row r="789" spans="2:7" ht="12" hidden="1">
      <c r="B789" s="439" t="s">
        <v>283</v>
      </c>
      <c r="C789" s="68" t="s">
        <v>284</v>
      </c>
      <c r="D789" s="427">
        <v>0</v>
      </c>
      <c r="E789" s="441"/>
      <c r="F789" s="310"/>
    </row>
    <row r="790" spans="2:7" ht="12" hidden="1">
      <c r="B790" s="401" t="s">
        <v>106</v>
      </c>
      <c r="C790" s="341" t="s">
        <v>107</v>
      </c>
      <c r="D790" s="426">
        <v>0</v>
      </c>
      <c r="E790" s="441"/>
      <c r="F790" s="310"/>
      <c r="G790" s="97"/>
    </row>
    <row r="791" spans="2:7" ht="12" hidden="1">
      <c r="B791" s="401" t="s">
        <v>155</v>
      </c>
      <c r="C791" s="341" t="s">
        <v>156</v>
      </c>
      <c r="D791" s="426">
        <v>0</v>
      </c>
      <c r="E791" s="441"/>
      <c r="F791" s="310"/>
    </row>
    <row r="792" spans="2:7" ht="12" hidden="1">
      <c r="B792" s="401" t="s">
        <v>291</v>
      </c>
      <c r="C792" s="341" t="s">
        <v>315</v>
      </c>
      <c r="D792" s="426">
        <v>0</v>
      </c>
      <c r="E792" s="441"/>
      <c r="F792" s="310"/>
    </row>
    <row r="793" spans="2:7" ht="12" hidden="1">
      <c r="B793" s="401" t="s">
        <v>163</v>
      </c>
      <c r="C793" s="341" t="s">
        <v>164</v>
      </c>
      <c r="D793" s="426">
        <v>0</v>
      </c>
      <c r="E793" s="441"/>
      <c r="F793" s="310"/>
    </row>
    <row r="794" spans="2:7" ht="12" hidden="1">
      <c r="B794" s="401" t="s">
        <v>165</v>
      </c>
      <c r="C794" s="341" t="s">
        <v>166</v>
      </c>
      <c r="D794" s="426">
        <v>0</v>
      </c>
      <c r="E794" s="441"/>
      <c r="F794" s="310"/>
    </row>
    <row r="795" spans="2:7" ht="12" hidden="1">
      <c r="B795" s="401" t="s">
        <v>167</v>
      </c>
      <c r="C795" s="341" t="s">
        <v>438</v>
      </c>
      <c r="D795" s="427">
        <v>0</v>
      </c>
      <c r="E795" s="441"/>
      <c r="F795" s="310"/>
    </row>
    <row r="796" spans="2:7" ht="12" hidden="1">
      <c r="B796" s="401" t="s">
        <v>293</v>
      </c>
      <c r="C796" s="341" t="s">
        <v>294</v>
      </c>
      <c r="D796" s="426">
        <v>0</v>
      </c>
      <c r="E796" s="441"/>
      <c r="F796" s="310"/>
    </row>
    <row r="797" spans="2:7" ht="12" hidden="1">
      <c r="B797" s="401" t="s">
        <v>169</v>
      </c>
      <c r="C797" s="341" t="s">
        <v>170</v>
      </c>
      <c r="D797" s="426">
        <v>0</v>
      </c>
      <c r="E797" s="441"/>
      <c r="F797" s="310"/>
    </row>
    <row r="798" spans="2:7" ht="12" hidden="1">
      <c r="B798" s="401" t="s">
        <v>182</v>
      </c>
      <c r="C798" s="341" t="s">
        <v>183</v>
      </c>
      <c r="D798" s="426">
        <v>0</v>
      </c>
      <c r="E798" s="441"/>
      <c r="F798" s="310"/>
    </row>
    <row r="799" spans="2:7" ht="12" hidden="1">
      <c r="B799" s="401" t="s">
        <v>558</v>
      </c>
      <c r="C799" s="341" t="s">
        <v>559</v>
      </c>
      <c r="D799" s="427">
        <v>0</v>
      </c>
      <c r="E799" s="441"/>
      <c r="F799" s="310"/>
      <c r="G799" s="97"/>
    </row>
    <row r="800" spans="2:7" ht="12" hidden="1">
      <c r="B800" s="397"/>
      <c r="C800" s="406" t="s">
        <v>265</v>
      </c>
      <c r="D800" s="407">
        <f>SUM(D775:D799)</f>
        <v>0</v>
      </c>
      <c r="E800" s="441"/>
      <c r="F800" s="310"/>
      <c r="G800" s="97">
        <f>+D800+'IND-ESTR-CLASIF '!D857</f>
        <v>0</v>
      </c>
    </row>
    <row r="801" spans="2:6" ht="12" hidden="1">
      <c r="B801" s="408"/>
      <c r="C801" s="409"/>
      <c r="D801" s="410"/>
      <c r="E801" s="441"/>
      <c r="F801" s="310"/>
    </row>
    <row r="802" spans="2:6" ht="12" hidden="1">
      <c r="B802" s="332"/>
      <c r="C802" s="323"/>
      <c r="D802" s="333"/>
      <c r="E802" s="441"/>
      <c r="F802" s="310"/>
    </row>
    <row r="803" spans="2:6" ht="12" hidden="1">
      <c r="B803" s="356"/>
      <c r="C803" s="68"/>
      <c r="D803" s="69"/>
      <c r="E803" s="372"/>
    </row>
    <row r="804" spans="2:6" ht="12" hidden="1">
      <c r="B804" s="321"/>
      <c r="C804" s="393" t="s">
        <v>304</v>
      </c>
      <c r="D804" s="375" t="s">
        <v>305</v>
      </c>
      <c r="E804" s="372"/>
    </row>
    <row r="805" spans="2:6" ht="12" hidden="1">
      <c r="B805" s="394"/>
      <c r="C805" s="395"/>
      <c r="D805" s="396"/>
      <c r="E805" s="372"/>
    </row>
    <row r="806" spans="2:6" ht="12" hidden="1">
      <c r="B806" s="397" t="s">
        <v>43</v>
      </c>
      <c r="C806" s="323" t="s">
        <v>44</v>
      </c>
      <c r="D806" s="426">
        <v>0</v>
      </c>
      <c r="E806" s="372"/>
    </row>
    <row r="807" spans="2:6" ht="12" hidden="1">
      <c r="B807" s="397" t="s">
        <v>227</v>
      </c>
      <c r="C807" s="323" t="s">
        <v>228</v>
      </c>
      <c r="D807" s="426">
        <v>0</v>
      </c>
      <c r="E807" s="372"/>
    </row>
    <row r="808" spans="2:6" ht="12" hidden="1">
      <c r="B808" s="397" t="s">
        <v>45</v>
      </c>
      <c r="C808" s="323" t="s">
        <v>46</v>
      </c>
      <c r="D808" s="426">
        <f>+(D807+D809+D810+D806)/12</f>
        <v>0</v>
      </c>
      <c r="E808" s="372"/>
    </row>
    <row r="809" spans="2:6" ht="12" hidden="1">
      <c r="B809" s="397" t="s">
        <v>47</v>
      </c>
      <c r="C809" s="323" t="s">
        <v>48</v>
      </c>
      <c r="D809" s="426">
        <v>0</v>
      </c>
      <c r="E809" s="372"/>
    </row>
    <row r="810" spans="2:6" ht="12" hidden="1">
      <c r="B810" s="399" t="s">
        <v>342</v>
      </c>
      <c r="C810" s="310" t="s">
        <v>343</v>
      </c>
      <c r="D810" s="426">
        <v>0</v>
      </c>
      <c r="E810" s="372"/>
    </row>
    <row r="811" spans="2:6" ht="20.399999999999999" hidden="1">
      <c r="B811" s="401" t="s">
        <v>52</v>
      </c>
      <c r="C811" s="341" t="s">
        <v>262</v>
      </c>
      <c r="D811" s="426">
        <f>+(D807+D809+D810+D806)*9.25%</f>
        <v>0</v>
      </c>
      <c r="E811" s="372"/>
    </row>
    <row r="812" spans="2:6" ht="20.399999999999999" hidden="1">
      <c r="B812" s="401" t="s">
        <v>54</v>
      </c>
      <c r="C812" s="341" t="s">
        <v>55</v>
      </c>
      <c r="D812" s="426">
        <f>+(D807+D809+D810+D806)*0.5%</f>
        <v>0</v>
      </c>
      <c r="E812" s="372"/>
    </row>
    <row r="813" spans="2:6" ht="20.399999999999999" hidden="1">
      <c r="B813" s="401" t="s">
        <v>58</v>
      </c>
      <c r="C813" s="341" t="s">
        <v>59</v>
      </c>
      <c r="D813" s="426">
        <f>+(D807+D809+D810+D806)*5.42%</f>
        <v>0</v>
      </c>
      <c r="E813" s="372"/>
    </row>
    <row r="814" spans="2:6" ht="20.399999999999999" hidden="1">
      <c r="B814" s="401" t="s">
        <v>60</v>
      </c>
      <c r="C814" s="341" t="s">
        <v>263</v>
      </c>
      <c r="D814" s="426">
        <f>+(D807+D809+D810+D806)*3%</f>
        <v>0</v>
      </c>
      <c r="E814" s="372"/>
    </row>
    <row r="815" spans="2:6" ht="12" hidden="1">
      <c r="B815" s="401" t="s">
        <v>62</v>
      </c>
      <c r="C815" s="341" t="s">
        <v>63</v>
      </c>
      <c r="D815" s="426">
        <f>+(D807+D809+D810+D806)*1.5%</f>
        <v>0</v>
      </c>
      <c r="E815" s="372"/>
    </row>
    <row r="816" spans="2:6" ht="12" hidden="1">
      <c r="B816" s="401" t="s">
        <v>70</v>
      </c>
      <c r="C816" s="341" t="s">
        <v>71</v>
      </c>
      <c r="D816" s="426">
        <v>0</v>
      </c>
      <c r="E816" s="372"/>
    </row>
    <row r="817" spans="2:7" ht="12" hidden="1">
      <c r="B817" s="401" t="s">
        <v>363</v>
      </c>
      <c r="C817" s="341" t="s">
        <v>790</v>
      </c>
      <c r="D817" s="426">
        <v>0</v>
      </c>
      <c r="E817" s="372"/>
    </row>
    <row r="818" spans="2:7" ht="12" hidden="1">
      <c r="B818" s="401" t="s">
        <v>285</v>
      </c>
      <c r="C818" s="341" t="s">
        <v>286</v>
      </c>
      <c r="D818" s="427">
        <v>0</v>
      </c>
      <c r="E818" s="372"/>
    </row>
    <row r="819" spans="2:7" ht="12" hidden="1">
      <c r="B819" s="401" t="s">
        <v>151</v>
      </c>
      <c r="C819" s="341" t="s">
        <v>152</v>
      </c>
      <c r="D819" s="426">
        <v>0</v>
      </c>
      <c r="E819" s="372"/>
    </row>
    <row r="820" spans="2:7" ht="12" hidden="1">
      <c r="B820" s="401" t="s">
        <v>291</v>
      </c>
      <c r="C820" s="341" t="s">
        <v>292</v>
      </c>
      <c r="D820" s="427">
        <v>0</v>
      </c>
      <c r="E820" s="372"/>
    </row>
    <row r="821" spans="2:7" ht="12" hidden="1">
      <c r="B821" s="401" t="s">
        <v>293</v>
      </c>
      <c r="C821" s="341" t="s">
        <v>294</v>
      </c>
      <c r="D821" s="426">
        <v>0</v>
      </c>
      <c r="E821" s="372"/>
    </row>
    <row r="822" spans="2:7" ht="12" hidden="1">
      <c r="B822" s="401" t="s">
        <v>182</v>
      </c>
      <c r="C822" s="341" t="s">
        <v>183</v>
      </c>
      <c r="D822" s="427">
        <v>0</v>
      </c>
      <c r="E822" s="372"/>
      <c r="F822" s="63"/>
      <c r="G822" s="68"/>
    </row>
    <row r="823" spans="2:7" ht="12" hidden="1">
      <c r="B823" s="397"/>
      <c r="C823" s="406" t="s">
        <v>265</v>
      </c>
      <c r="D823" s="407">
        <f>SUM(D805:D822)</f>
        <v>0</v>
      </c>
      <c r="E823" s="372"/>
      <c r="F823" s="63"/>
      <c r="G823" s="97">
        <f>+D823+'IND-ESTR-CLASIF '!D871</f>
        <v>0</v>
      </c>
    </row>
    <row r="824" spans="2:7" ht="12" hidden="1">
      <c r="B824" s="408"/>
      <c r="C824" s="409"/>
      <c r="D824" s="410"/>
      <c r="E824" s="372"/>
    </row>
    <row r="825" spans="2:7" ht="12" hidden="1">
      <c r="B825" s="332"/>
      <c r="C825" s="323"/>
      <c r="D825" s="333"/>
      <c r="E825" s="372"/>
    </row>
    <row r="826" spans="2:7" ht="12" hidden="1">
      <c r="B826" s="332"/>
      <c r="C826" s="323"/>
      <c r="D826" s="333"/>
      <c r="E826" s="372"/>
    </row>
    <row r="827" spans="2:7" ht="12" hidden="1">
      <c r="C827" s="626" t="s">
        <v>797</v>
      </c>
      <c r="D827" s="468" t="s">
        <v>798</v>
      </c>
      <c r="E827" s="372"/>
    </row>
    <row r="828" spans="2:7" ht="12" hidden="1">
      <c r="B828" s="770"/>
      <c r="C828" s="771"/>
      <c r="D828" s="438"/>
      <c r="E828" s="372"/>
    </row>
    <row r="829" spans="2:7" ht="12" hidden="1">
      <c r="B829" s="772" t="s">
        <v>214</v>
      </c>
      <c r="C829" s="239" t="s">
        <v>215</v>
      </c>
      <c r="D829" s="426">
        <v>0</v>
      </c>
      <c r="E829" s="372"/>
    </row>
    <row r="830" spans="2:7" ht="12" hidden="1">
      <c r="B830" s="772" t="s">
        <v>81</v>
      </c>
      <c r="C830" s="239" t="s">
        <v>82</v>
      </c>
      <c r="D830" s="426">
        <v>0</v>
      </c>
      <c r="E830" s="372"/>
    </row>
    <row r="831" spans="2:7" ht="12" hidden="1">
      <c r="B831" s="772" t="s">
        <v>799</v>
      </c>
      <c r="C831" s="239" t="s">
        <v>800</v>
      </c>
      <c r="D831" s="426">
        <v>0</v>
      </c>
      <c r="E831" s="372"/>
    </row>
    <row r="832" spans="2:7" ht="12" hidden="1">
      <c r="B832" s="772" t="s">
        <v>97</v>
      </c>
      <c r="C832" s="239" t="s">
        <v>98</v>
      </c>
      <c r="D832" s="426">
        <v>0</v>
      </c>
      <c r="E832" s="372"/>
    </row>
    <row r="833" spans="2:5" ht="12" hidden="1">
      <c r="B833" s="772" t="s">
        <v>249</v>
      </c>
      <c r="C833" s="239" t="s">
        <v>250</v>
      </c>
      <c r="D833" s="426">
        <v>0</v>
      </c>
      <c r="E833" s="372"/>
    </row>
    <row r="834" spans="2:5" ht="12" hidden="1">
      <c r="B834" s="772" t="s">
        <v>578</v>
      </c>
      <c r="C834" s="239" t="s">
        <v>579</v>
      </c>
      <c r="D834" s="426">
        <v>0</v>
      </c>
      <c r="E834" s="372"/>
    </row>
    <row r="835" spans="2:5" ht="12" hidden="1">
      <c r="B835" s="772" t="s">
        <v>363</v>
      </c>
      <c r="C835" s="239" t="s">
        <v>364</v>
      </c>
      <c r="D835" s="426">
        <v>0</v>
      </c>
      <c r="E835" s="372"/>
    </row>
    <row r="836" spans="2:5" ht="12" hidden="1">
      <c r="B836" s="772" t="s">
        <v>283</v>
      </c>
      <c r="C836" s="239" t="s">
        <v>284</v>
      </c>
      <c r="D836" s="426">
        <v>0</v>
      </c>
      <c r="E836" s="372"/>
    </row>
    <row r="837" spans="2:5" ht="12" hidden="1">
      <c r="B837" s="772" t="s">
        <v>127</v>
      </c>
      <c r="C837" s="239" t="s">
        <v>128</v>
      </c>
      <c r="D837" s="426">
        <v>0</v>
      </c>
      <c r="E837" s="372"/>
    </row>
    <row r="838" spans="2:5" ht="12" hidden="1">
      <c r="B838" s="772" t="s">
        <v>129</v>
      </c>
      <c r="C838" s="239" t="s">
        <v>130</v>
      </c>
      <c r="D838" s="426">
        <v>0</v>
      </c>
      <c r="E838" s="372"/>
    </row>
    <row r="839" spans="2:5" ht="12" hidden="1">
      <c r="B839" s="425" t="s">
        <v>285</v>
      </c>
      <c r="C839" s="239" t="s">
        <v>286</v>
      </c>
      <c r="D839" s="426">
        <v>0</v>
      </c>
      <c r="E839" s="372"/>
    </row>
    <row r="840" spans="2:5" ht="12" hidden="1">
      <c r="B840" s="425" t="s">
        <v>256</v>
      </c>
      <c r="C840" s="239" t="s">
        <v>270</v>
      </c>
      <c r="D840" s="426">
        <v>0</v>
      </c>
      <c r="E840" s="372"/>
    </row>
    <row r="841" spans="2:5" ht="12" hidden="1">
      <c r="B841" s="425" t="s">
        <v>147</v>
      </c>
      <c r="C841" s="239" t="s">
        <v>148</v>
      </c>
      <c r="D841" s="426">
        <v>0</v>
      </c>
      <c r="E841" s="372"/>
    </row>
    <row r="842" spans="2:5" ht="12" hidden="1">
      <c r="B842" s="425" t="s">
        <v>149</v>
      </c>
      <c r="C842" s="239" t="s">
        <v>150</v>
      </c>
      <c r="D842" s="426">
        <v>0</v>
      </c>
      <c r="E842" s="372"/>
    </row>
    <row r="843" spans="2:5" ht="12" hidden="1">
      <c r="B843" s="772" t="s">
        <v>151</v>
      </c>
      <c r="C843" s="239" t="s">
        <v>152</v>
      </c>
      <c r="D843" s="427">
        <v>0</v>
      </c>
      <c r="E843" s="372"/>
    </row>
    <row r="844" spans="2:5" ht="12" hidden="1">
      <c r="B844" s="772" t="s">
        <v>291</v>
      </c>
      <c r="C844" s="239" t="s">
        <v>292</v>
      </c>
      <c r="D844" s="426">
        <v>0</v>
      </c>
      <c r="E844" s="372"/>
    </row>
    <row r="845" spans="2:5" ht="12" hidden="1">
      <c r="B845" s="772" t="s">
        <v>163</v>
      </c>
      <c r="C845" s="239" t="s">
        <v>164</v>
      </c>
      <c r="D845" s="427">
        <v>0</v>
      </c>
      <c r="E845" s="372"/>
    </row>
    <row r="846" spans="2:5" ht="12" hidden="1">
      <c r="B846" s="772" t="s">
        <v>197</v>
      </c>
      <c r="C846" s="239" t="s">
        <v>198</v>
      </c>
      <c r="D846" s="427">
        <v>0</v>
      </c>
      <c r="E846" s="372"/>
    </row>
    <row r="847" spans="2:5" ht="12" hidden="1">
      <c r="B847" s="772"/>
      <c r="C847" s="316" t="s">
        <v>801</v>
      </c>
      <c r="D847" s="407">
        <f>SUM(D829:D846)</f>
        <v>0</v>
      </c>
      <c r="E847" s="372"/>
    </row>
    <row r="848" spans="2:5" ht="12" hidden="1">
      <c r="B848" s="773"/>
      <c r="C848" s="774"/>
      <c r="D848" s="443"/>
      <c r="E848" s="372"/>
    </row>
    <row r="849" spans="2:6" ht="12" hidden="1">
      <c r="B849" s="332"/>
      <c r="C849" s="323"/>
      <c r="D849" s="333"/>
      <c r="E849" s="372"/>
    </row>
    <row r="850" spans="2:6" ht="12" hidden="1">
      <c r="B850" s="316"/>
      <c r="C850" s="317"/>
      <c r="D850" s="371"/>
      <c r="E850" s="372"/>
      <c r="F850" s="63"/>
    </row>
    <row r="851" spans="2:6" ht="12" hidden="1">
      <c r="B851" s="321"/>
      <c r="C851" s="393" t="s">
        <v>562</v>
      </c>
      <c r="D851" s="375" t="s">
        <v>307</v>
      </c>
      <c r="E851" s="372"/>
      <c r="F851" s="63"/>
    </row>
    <row r="852" spans="2:6" ht="12" hidden="1">
      <c r="B852" s="437"/>
      <c r="C852" s="99"/>
      <c r="D852" s="438"/>
      <c r="E852" s="372"/>
      <c r="F852" s="63"/>
    </row>
    <row r="853" spans="2:6" ht="12" hidden="1">
      <c r="B853" s="439" t="s">
        <v>29</v>
      </c>
      <c r="C853" s="68" t="s">
        <v>30</v>
      </c>
      <c r="D853" s="426">
        <v>0</v>
      </c>
      <c r="E853" s="372"/>
      <c r="F853" s="63"/>
    </row>
    <row r="854" spans="2:6" ht="12" hidden="1">
      <c r="B854" s="397" t="s">
        <v>43</v>
      </c>
      <c r="C854" s="323" t="s">
        <v>44</v>
      </c>
      <c r="D854" s="426">
        <v>0</v>
      </c>
      <c r="E854" s="372"/>
      <c r="F854" s="63"/>
    </row>
    <row r="855" spans="2:6" ht="12" hidden="1">
      <c r="B855" s="397" t="s">
        <v>227</v>
      </c>
      <c r="C855" s="323" t="s">
        <v>228</v>
      </c>
      <c r="D855" s="426">
        <v>0</v>
      </c>
      <c r="E855" s="372"/>
      <c r="F855" s="63"/>
    </row>
    <row r="856" spans="2:6" ht="12" hidden="1">
      <c r="B856" s="397" t="s">
        <v>45</v>
      </c>
      <c r="C856" s="323" t="s">
        <v>46</v>
      </c>
      <c r="D856" s="426">
        <f>+(D854+D855+D857+D853)/12</f>
        <v>0</v>
      </c>
      <c r="E856" s="372"/>
      <c r="F856" s="63"/>
    </row>
    <row r="857" spans="2:6" ht="12" hidden="1">
      <c r="B857" s="397" t="s">
        <v>47</v>
      </c>
      <c r="C857" s="323" t="s">
        <v>48</v>
      </c>
      <c r="D857" s="426">
        <v>0</v>
      </c>
      <c r="E857" s="372"/>
      <c r="F857" s="63"/>
    </row>
    <row r="858" spans="2:6" ht="12" hidden="1">
      <c r="B858" s="399" t="s">
        <v>342</v>
      </c>
      <c r="C858" s="310" t="s">
        <v>343</v>
      </c>
      <c r="D858" s="426">
        <v>0</v>
      </c>
      <c r="E858" s="372"/>
      <c r="F858" s="63"/>
    </row>
    <row r="859" spans="2:6" ht="20.399999999999999" hidden="1">
      <c r="B859" s="401" t="s">
        <v>52</v>
      </c>
      <c r="C859" s="341" t="s">
        <v>262</v>
      </c>
      <c r="D859" s="444">
        <f>+(D855+D857+D858+D854)*9.25%</f>
        <v>0</v>
      </c>
      <c r="E859" s="372"/>
      <c r="F859" s="63"/>
    </row>
    <row r="860" spans="2:6" ht="20.399999999999999" hidden="1">
      <c r="B860" s="401" t="s">
        <v>54</v>
      </c>
      <c r="C860" s="341" t="s">
        <v>55</v>
      </c>
      <c r="D860" s="444">
        <f>+(D855+D857+D858+D854)*0.5%</f>
        <v>0</v>
      </c>
      <c r="E860" s="372"/>
      <c r="F860" s="63"/>
    </row>
    <row r="861" spans="2:6" ht="20.399999999999999" hidden="1">
      <c r="B861" s="401" t="s">
        <v>58</v>
      </c>
      <c r="C861" s="341" t="s">
        <v>59</v>
      </c>
      <c r="D861" s="444">
        <f>+(D855+D857+D858+D854)*5.42%</f>
        <v>0</v>
      </c>
      <c r="E861" s="372"/>
      <c r="F861" s="63"/>
    </row>
    <row r="862" spans="2:6" ht="20.399999999999999" hidden="1">
      <c r="B862" s="401" t="s">
        <v>60</v>
      </c>
      <c r="C862" s="341" t="s">
        <v>263</v>
      </c>
      <c r="D862" s="444">
        <f>+(D855+D857+D858+D854)*3%</f>
        <v>0</v>
      </c>
      <c r="E862" s="372"/>
      <c r="F862" s="63"/>
    </row>
    <row r="863" spans="2:6" ht="12" hidden="1">
      <c r="B863" s="401" t="s">
        <v>62</v>
      </c>
      <c r="C863" s="341" t="s">
        <v>63</v>
      </c>
      <c r="D863" s="445">
        <f>+(D855+D857+D858+D854)*1.5%</f>
        <v>0</v>
      </c>
      <c r="E863" s="372"/>
      <c r="F863" s="63"/>
    </row>
    <row r="864" spans="2:6" ht="12" hidden="1">
      <c r="B864" s="401" t="s">
        <v>291</v>
      </c>
      <c r="C864" s="341" t="s">
        <v>315</v>
      </c>
      <c r="D864" s="426">
        <v>0</v>
      </c>
      <c r="E864" s="372"/>
      <c r="F864" s="63"/>
    </row>
    <row r="865" spans="2:7" ht="12" hidden="1">
      <c r="B865" s="401" t="s">
        <v>165</v>
      </c>
      <c r="C865" s="341" t="s">
        <v>166</v>
      </c>
      <c r="D865" s="427">
        <v>0</v>
      </c>
      <c r="E865" s="372"/>
      <c r="F865" s="63"/>
    </row>
    <row r="866" spans="2:7" ht="12" hidden="1">
      <c r="B866" s="752" t="s">
        <v>163</v>
      </c>
      <c r="C866" s="753" t="s">
        <v>784</v>
      </c>
      <c r="D866" s="427">
        <v>0</v>
      </c>
      <c r="E866" s="372"/>
      <c r="F866" s="63"/>
    </row>
    <row r="867" spans="2:7" ht="12" hidden="1">
      <c r="B867" s="439"/>
      <c r="C867" s="440" t="s">
        <v>265</v>
      </c>
      <c r="D867" s="407">
        <f>SUM(D853:D866)</f>
        <v>0</v>
      </c>
      <c r="E867" s="372"/>
      <c r="F867" s="63"/>
      <c r="G867" s="97">
        <f>+D867+'IND-ESTR-CLASIF '!D891</f>
        <v>0</v>
      </c>
    </row>
    <row r="868" spans="2:7" ht="12" hidden="1">
      <c r="B868" s="442"/>
      <c r="C868" s="95"/>
      <c r="D868" s="443"/>
      <c r="E868" s="372"/>
      <c r="F868" s="63"/>
    </row>
    <row r="869" spans="2:7" ht="12" hidden="1">
      <c r="B869" s="356"/>
      <c r="C869" s="68"/>
      <c r="D869" s="69"/>
      <c r="E869" s="372"/>
      <c r="F869" s="63"/>
    </row>
    <row r="870" spans="2:7" ht="12" hidden="1">
      <c r="B870" s="356"/>
      <c r="C870" s="68"/>
      <c r="D870" s="69"/>
      <c r="E870" s="372"/>
      <c r="F870" s="63"/>
    </row>
    <row r="871" spans="2:7" ht="12" hidden="1">
      <c r="B871" s="321"/>
      <c r="C871" s="393" t="s">
        <v>308</v>
      </c>
      <c r="D871" s="375" t="s">
        <v>309</v>
      </c>
      <c r="E871" s="372"/>
      <c r="F871" s="63"/>
    </row>
    <row r="872" spans="2:7" ht="12" hidden="1">
      <c r="B872" s="437"/>
      <c r="C872" s="99"/>
      <c r="D872" s="438"/>
      <c r="E872" s="372"/>
      <c r="F872" s="63"/>
    </row>
    <row r="873" spans="2:7" ht="12" hidden="1">
      <c r="B873" s="439" t="s">
        <v>29</v>
      </c>
      <c r="C873" s="68" t="s">
        <v>30</v>
      </c>
      <c r="D873" s="426">
        <v>0</v>
      </c>
      <c r="E873" s="372"/>
      <c r="F873" s="63"/>
    </row>
    <row r="874" spans="2:7" hidden="1">
      <c r="B874" s="397" t="s">
        <v>43</v>
      </c>
      <c r="C874" s="323" t="s">
        <v>44</v>
      </c>
      <c r="D874" s="426">
        <v>0</v>
      </c>
      <c r="E874" s="358"/>
      <c r="F874" s="63"/>
    </row>
    <row r="875" spans="2:7" hidden="1">
      <c r="B875" s="397" t="s">
        <v>227</v>
      </c>
      <c r="C875" s="323" t="s">
        <v>228</v>
      </c>
      <c r="D875" s="426">
        <v>0</v>
      </c>
      <c r="E875" s="358"/>
      <c r="F875" s="63"/>
    </row>
    <row r="876" spans="2:7" hidden="1">
      <c r="B876" s="397" t="s">
        <v>45</v>
      </c>
      <c r="C876" s="323" t="s">
        <v>46</v>
      </c>
      <c r="D876" s="426">
        <f>+(D868+D874+D875+D877+D873)/12</f>
        <v>0</v>
      </c>
      <c r="E876" s="358"/>
      <c r="F876" s="63"/>
    </row>
    <row r="877" spans="2:7" hidden="1">
      <c r="B877" s="397" t="s">
        <v>47</v>
      </c>
      <c r="C877" s="323" t="s">
        <v>48</v>
      </c>
      <c r="D877" s="426">
        <v>0</v>
      </c>
      <c r="E877" s="358"/>
      <c r="F877" s="63"/>
    </row>
    <row r="878" spans="2:7" hidden="1">
      <c r="B878" s="399" t="s">
        <v>342</v>
      </c>
      <c r="C878" s="310" t="s">
        <v>343</v>
      </c>
      <c r="D878" s="426">
        <v>0</v>
      </c>
      <c r="E878" s="358"/>
      <c r="F878" s="63"/>
    </row>
    <row r="879" spans="2:7" ht="20.399999999999999" hidden="1">
      <c r="B879" s="401" t="s">
        <v>52</v>
      </c>
      <c r="C879" s="341" t="s">
        <v>262</v>
      </c>
      <c r="D879" s="426">
        <f>+(D875+D877+D878+D874+D873)*9.25%</f>
        <v>0</v>
      </c>
      <c r="E879" s="358"/>
      <c r="F879" s="63"/>
    </row>
    <row r="880" spans="2:7" ht="20.399999999999999" hidden="1">
      <c r="B880" s="401" t="s">
        <v>54</v>
      </c>
      <c r="C880" s="341" t="s">
        <v>55</v>
      </c>
      <c r="D880" s="426">
        <f>+(D875+D877+D878+D874+D873)*0.5%</f>
        <v>0</v>
      </c>
      <c r="E880" s="358"/>
      <c r="F880" s="63"/>
    </row>
    <row r="881" spans="2:10" ht="20.399999999999999" hidden="1">
      <c r="B881" s="401" t="s">
        <v>58</v>
      </c>
      <c r="C881" s="341" t="s">
        <v>59</v>
      </c>
      <c r="D881" s="426">
        <f>+(D875+D877+D878+D874+D873)*5.42%</f>
        <v>0</v>
      </c>
      <c r="E881" s="358"/>
      <c r="F881" s="63"/>
      <c r="I881" s="69"/>
      <c r="J881" s="446"/>
    </row>
    <row r="882" spans="2:10" ht="20.399999999999999" hidden="1">
      <c r="B882" s="401" t="s">
        <v>60</v>
      </c>
      <c r="C882" s="341" t="s">
        <v>263</v>
      </c>
      <c r="D882" s="426">
        <f>+(D875+D877+D878+D874+D873)*3%</f>
        <v>0</v>
      </c>
      <c r="E882" s="358"/>
      <c r="F882" s="63"/>
      <c r="I882" s="387"/>
    </row>
    <row r="883" spans="2:10" hidden="1">
      <c r="B883" s="401" t="s">
        <v>62</v>
      </c>
      <c r="C883" s="341" t="s">
        <v>63</v>
      </c>
      <c r="D883" s="427">
        <f>+(D875+D877+D878+D874+D873)*1.5%</f>
        <v>0</v>
      </c>
      <c r="E883" s="358"/>
      <c r="F883" s="63"/>
    </row>
    <row r="884" spans="2:10" hidden="1">
      <c r="B884" s="399" t="s">
        <v>81</v>
      </c>
      <c r="C884" s="68" t="s">
        <v>82</v>
      </c>
      <c r="D884" s="426">
        <v>0</v>
      </c>
      <c r="E884" s="358"/>
      <c r="F884" s="63"/>
    </row>
    <row r="885" spans="2:10" hidden="1">
      <c r="B885" s="399" t="s">
        <v>207</v>
      </c>
      <c r="C885" s="68" t="s">
        <v>216</v>
      </c>
      <c r="D885" s="426">
        <v>0</v>
      </c>
      <c r="E885" s="358"/>
      <c r="F885" s="63"/>
    </row>
    <row r="886" spans="2:10" hidden="1">
      <c r="B886" s="399" t="s">
        <v>97</v>
      </c>
      <c r="C886" s="68" t="s">
        <v>98</v>
      </c>
      <c r="D886" s="426">
        <v>0</v>
      </c>
      <c r="E886" s="358"/>
      <c r="F886" s="63"/>
    </row>
    <row r="887" spans="2:10" hidden="1">
      <c r="B887" s="399" t="s">
        <v>283</v>
      </c>
      <c r="C887" s="68" t="s">
        <v>284</v>
      </c>
      <c r="D887" s="426">
        <v>0</v>
      </c>
      <c r="E887" s="358"/>
      <c r="F887" s="63"/>
    </row>
    <row r="888" spans="2:10" hidden="1">
      <c r="B888" s="399" t="s">
        <v>104</v>
      </c>
      <c r="C888" s="68" t="s">
        <v>105</v>
      </c>
      <c r="D888" s="426">
        <v>0</v>
      </c>
      <c r="E888" s="358"/>
      <c r="F888" s="63"/>
    </row>
    <row r="889" spans="2:10" hidden="1">
      <c r="B889" s="399" t="s">
        <v>106</v>
      </c>
      <c r="C889" s="68" t="s">
        <v>107</v>
      </c>
      <c r="D889" s="426">
        <v>0</v>
      </c>
      <c r="E889" s="358"/>
      <c r="F889" s="63"/>
    </row>
    <row r="890" spans="2:10" hidden="1">
      <c r="B890" s="399" t="s">
        <v>129</v>
      </c>
      <c r="C890" s="68" t="s">
        <v>130</v>
      </c>
      <c r="D890" s="426">
        <v>0</v>
      </c>
      <c r="E890" s="358"/>
      <c r="F890" s="63"/>
    </row>
    <row r="891" spans="2:10" hidden="1">
      <c r="B891" s="399" t="s">
        <v>133</v>
      </c>
      <c r="C891" s="68" t="s">
        <v>134</v>
      </c>
      <c r="D891" s="426">
        <v>0</v>
      </c>
      <c r="E891" s="358"/>
      <c r="F891" s="63"/>
    </row>
    <row r="892" spans="2:10" hidden="1">
      <c r="B892" s="399" t="s">
        <v>254</v>
      </c>
      <c r="C892" s="68" t="s">
        <v>255</v>
      </c>
      <c r="D892" s="426">
        <v>0</v>
      </c>
      <c r="E892" s="358"/>
      <c r="F892" s="63"/>
    </row>
    <row r="893" spans="2:10" hidden="1">
      <c r="B893" s="399" t="s">
        <v>137</v>
      </c>
      <c r="C893" s="68" t="s">
        <v>138</v>
      </c>
      <c r="D893" s="426">
        <v>0</v>
      </c>
      <c r="E893" s="358"/>
      <c r="F893" s="63"/>
    </row>
    <row r="894" spans="2:10" hidden="1">
      <c r="B894" s="399" t="s">
        <v>240</v>
      </c>
      <c r="C894" s="68" t="s">
        <v>241</v>
      </c>
      <c r="D894" s="426">
        <v>0</v>
      </c>
      <c r="E894" s="358"/>
      <c r="F894" s="63"/>
    </row>
    <row r="895" spans="2:10" hidden="1">
      <c r="B895" s="399" t="s">
        <v>149</v>
      </c>
      <c r="C895" s="68" t="s">
        <v>150</v>
      </c>
      <c r="D895" s="426">
        <v>0</v>
      </c>
      <c r="E895" s="358"/>
      <c r="F895" s="63"/>
    </row>
    <row r="896" spans="2:10" hidden="1">
      <c r="B896" s="399" t="s">
        <v>151</v>
      </c>
      <c r="C896" s="68" t="s">
        <v>152</v>
      </c>
      <c r="D896" s="427">
        <v>0</v>
      </c>
      <c r="E896" s="358"/>
      <c r="F896" s="63"/>
    </row>
    <row r="897" spans="2:7" hidden="1">
      <c r="B897" s="399" t="s">
        <v>163</v>
      </c>
      <c r="C897" s="68" t="s">
        <v>164</v>
      </c>
      <c r="D897" s="426">
        <v>0</v>
      </c>
      <c r="E897" s="358"/>
      <c r="F897" s="63"/>
    </row>
    <row r="898" spans="2:7" ht="12" hidden="1">
      <c r="B898" s="399" t="s">
        <v>293</v>
      </c>
      <c r="C898" s="68" t="s">
        <v>294</v>
      </c>
      <c r="D898" s="427">
        <v>0</v>
      </c>
      <c r="E898" s="372"/>
      <c r="F898" s="63"/>
    </row>
    <row r="899" spans="2:7" ht="12" hidden="1">
      <c r="B899" s="439"/>
      <c r="C899" s="440" t="s">
        <v>265</v>
      </c>
      <c r="D899" s="407">
        <f>SUM(D873:D898)</f>
        <v>0</v>
      </c>
      <c r="E899" s="372"/>
      <c r="F899" s="63"/>
      <c r="G899" s="97">
        <f>+D899+'IND-ESTR-CLASIF '!D916</f>
        <v>0</v>
      </c>
    </row>
    <row r="900" spans="2:7" ht="12" hidden="1">
      <c r="B900" s="442"/>
      <c r="C900" s="95"/>
      <c r="D900" s="443"/>
      <c r="E900" s="372"/>
      <c r="F900" s="63"/>
    </row>
    <row r="901" spans="2:7" ht="12" hidden="1">
      <c r="B901" s="356"/>
      <c r="C901" s="68"/>
      <c r="D901" s="69"/>
      <c r="E901" s="372"/>
      <c r="F901" s="63"/>
    </row>
    <row r="902" spans="2:7" ht="12" hidden="1">
      <c r="B902" s="356"/>
      <c r="C902" s="68"/>
      <c r="D902" s="69"/>
      <c r="E902" s="372"/>
      <c r="F902" s="63"/>
    </row>
    <row r="903" spans="2:7" ht="12" hidden="1">
      <c r="B903" s="321"/>
      <c r="C903" s="393" t="s">
        <v>311</v>
      </c>
      <c r="D903" s="375" t="s">
        <v>312</v>
      </c>
      <c r="E903" s="372"/>
      <c r="F903" s="63"/>
    </row>
    <row r="904" spans="2:7" ht="12" hidden="1">
      <c r="B904" s="437"/>
      <c r="C904" s="99"/>
      <c r="D904" s="438"/>
      <c r="E904" s="372"/>
      <c r="F904" s="63"/>
    </row>
    <row r="905" spans="2:7" ht="12" hidden="1">
      <c r="B905" s="397" t="s">
        <v>43</v>
      </c>
      <c r="C905" s="323" t="s">
        <v>44</v>
      </c>
      <c r="D905" s="426">
        <v>0</v>
      </c>
      <c r="E905" s="372"/>
      <c r="F905" s="63"/>
    </row>
    <row r="906" spans="2:7" ht="12" hidden="1">
      <c r="B906" s="397" t="s">
        <v>227</v>
      </c>
      <c r="C906" s="323" t="s">
        <v>228</v>
      </c>
      <c r="D906" s="426">
        <v>0</v>
      </c>
      <c r="E906" s="372"/>
      <c r="F906" s="63"/>
    </row>
    <row r="907" spans="2:7" ht="12" hidden="1">
      <c r="B907" s="397" t="s">
        <v>45</v>
      </c>
      <c r="C907" s="323" t="s">
        <v>46</v>
      </c>
      <c r="D907" s="426">
        <f>+(D906+D908+D909+D905)/12</f>
        <v>0</v>
      </c>
      <c r="E907" s="372"/>
      <c r="F907" s="63"/>
    </row>
    <row r="908" spans="2:7" ht="12" hidden="1">
      <c r="B908" s="397" t="s">
        <v>47</v>
      </c>
      <c r="C908" s="323" t="s">
        <v>48</v>
      </c>
      <c r="D908" s="426">
        <v>0</v>
      </c>
      <c r="E908" s="372"/>
      <c r="F908" s="63"/>
    </row>
    <row r="909" spans="2:7" ht="12" hidden="1">
      <c r="B909" s="399" t="s">
        <v>342</v>
      </c>
      <c r="C909" s="310" t="s">
        <v>343</v>
      </c>
      <c r="D909" s="426">
        <v>0</v>
      </c>
      <c r="E909" s="372"/>
      <c r="F909" s="63"/>
    </row>
    <row r="910" spans="2:7" ht="20.399999999999999" hidden="1">
      <c r="B910" s="401" t="s">
        <v>52</v>
      </c>
      <c r="C910" s="341" t="s">
        <v>262</v>
      </c>
      <c r="D910" s="426">
        <f>+(D906+D908+D909+D905)*9.25%</f>
        <v>0</v>
      </c>
      <c r="E910" s="372"/>
      <c r="F910" s="63"/>
    </row>
    <row r="911" spans="2:7" ht="20.399999999999999" hidden="1">
      <c r="B911" s="401" t="s">
        <v>54</v>
      </c>
      <c r="C911" s="341" t="s">
        <v>55</v>
      </c>
      <c r="D911" s="426">
        <f>+(D906+D908+D909+D905)*0.5%</f>
        <v>0</v>
      </c>
      <c r="E911" s="372"/>
      <c r="F911" s="63"/>
    </row>
    <row r="912" spans="2:7" ht="20.399999999999999" hidden="1">
      <c r="B912" s="401" t="s">
        <v>58</v>
      </c>
      <c r="C912" s="341" t="s">
        <v>59</v>
      </c>
      <c r="D912" s="426">
        <f>+(D906+D908+D909+D905)*5.42%</f>
        <v>0</v>
      </c>
      <c r="E912" s="372"/>
      <c r="F912" s="63"/>
    </row>
    <row r="913" spans="2:7" ht="20.399999999999999" hidden="1">
      <c r="B913" s="401" t="s">
        <v>60</v>
      </c>
      <c r="C913" s="341" t="s">
        <v>263</v>
      </c>
      <c r="D913" s="426">
        <f>+(D906+D908+D909+D905)*3%</f>
        <v>0</v>
      </c>
      <c r="E913" s="372"/>
      <c r="F913" s="63"/>
    </row>
    <row r="914" spans="2:7" ht="12" hidden="1">
      <c r="B914" s="401" t="s">
        <v>62</v>
      </c>
      <c r="C914" s="341" t="s">
        <v>63</v>
      </c>
      <c r="D914" s="426">
        <f>+(D906+D908+D909+D905)*1.5%</f>
        <v>0</v>
      </c>
      <c r="E914" s="372"/>
      <c r="F914" s="63"/>
    </row>
    <row r="915" spans="2:7" ht="12" hidden="1">
      <c r="B915" s="399" t="s">
        <v>81</v>
      </c>
      <c r="C915" s="68" t="s">
        <v>82</v>
      </c>
      <c r="D915" s="426">
        <v>0</v>
      </c>
      <c r="E915" s="372"/>
      <c r="F915" s="63"/>
    </row>
    <row r="916" spans="2:7" ht="12" hidden="1">
      <c r="B916" s="399" t="s">
        <v>97</v>
      </c>
      <c r="C916" s="68" t="s">
        <v>98</v>
      </c>
      <c r="D916" s="426">
        <v>0</v>
      </c>
      <c r="E916" s="372"/>
      <c r="F916" s="63"/>
    </row>
    <row r="917" spans="2:7" ht="12" hidden="1">
      <c r="B917" s="399" t="s">
        <v>363</v>
      </c>
      <c r="C917" s="68" t="s">
        <v>364</v>
      </c>
      <c r="D917" s="426">
        <v>0</v>
      </c>
      <c r="E917" s="372"/>
      <c r="F917" s="63"/>
    </row>
    <row r="918" spans="2:7" ht="12" hidden="1">
      <c r="B918" s="399" t="s">
        <v>283</v>
      </c>
      <c r="C918" s="68" t="s">
        <v>284</v>
      </c>
      <c r="D918" s="426">
        <v>0</v>
      </c>
      <c r="E918" s="372"/>
      <c r="F918" s="63"/>
    </row>
    <row r="919" spans="2:7" ht="12" hidden="1">
      <c r="B919" s="399" t="s">
        <v>104</v>
      </c>
      <c r="C919" s="68" t="s">
        <v>105</v>
      </c>
      <c r="D919" s="427">
        <v>0</v>
      </c>
      <c r="E919" s="372"/>
      <c r="F919" s="63"/>
    </row>
    <row r="920" spans="2:7" ht="12" hidden="1">
      <c r="B920" s="399" t="s">
        <v>108</v>
      </c>
      <c r="C920" s="68" t="s">
        <v>109</v>
      </c>
      <c r="D920" s="426">
        <v>0</v>
      </c>
      <c r="E920" s="372"/>
      <c r="F920" s="63"/>
    </row>
    <row r="921" spans="2:7" ht="12" hidden="1">
      <c r="B921" s="399" t="s">
        <v>165</v>
      </c>
      <c r="C921" s="68" t="s">
        <v>166</v>
      </c>
      <c r="D921" s="426">
        <v>0</v>
      </c>
      <c r="E921" s="372"/>
      <c r="F921" s="63"/>
    </row>
    <row r="922" spans="2:7" ht="12" hidden="1">
      <c r="B922" s="399" t="s">
        <v>293</v>
      </c>
      <c r="C922" s="68" t="s">
        <v>294</v>
      </c>
      <c r="D922" s="427">
        <v>0</v>
      </c>
      <c r="E922" s="372"/>
      <c r="F922" s="63"/>
      <c r="G922" s="68"/>
    </row>
    <row r="923" spans="2:7" ht="12" hidden="1">
      <c r="B923" s="439"/>
      <c r="C923" s="440" t="s">
        <v>265</v>
      </c>
      <c r="D923" s="407">
        <f>SUM(D905:D922)</f>
        <v>0</v>
      </c>
      <c r="E923" s="372"/>
      <c r="F923" s="63"/>
      <c r="G923" s="97">
        <f>+'IND-ESTR-CLASIF '!D944+'MODIFICACION N° 04'!D923</f>
        <v>0</v>
      </c>
    </row>
    <row r="924" spans="2:7" ht="12" hidden="1">
      <c r="B924" s="442"/>
      <c r="C924" s="95"/>
      <c r="D924" s="443"/>
      <c r="E924" s="372"/>
      <c r="F924" s="63"/>
    </row>
    <row r="925" spans="2:7" ht="12" hidden="1">
      <c r="B925" s="356"/>
      <c r="C925" s="68"/>
      <c r="D925" s="69"/>
      <c r="E925" s="372"/>
      <c r="F925" s="63"/>
    </row>
    <row r="926" spans="2:7" ht="12" hidden="1">
      <c r="B926" s="356"/>
      <c r="C926" s="68"/>
      <c r="D926" s="69"/>
      <c r="E926" s="372"/>
      <c r="F926" s="63"/>
    </row>
    <row r="927" spans="2:7" ht="12" hidden="1">
      <c r="B927" s="356"/>
      <c r="C927" s="68"/>
      <c r="D927" s="69"/>
      <c r="E927" s="372"/>
      <c r="F927" s="63"/>
    </row>
    <row r="928" spans="2:7" ht="12" hidden="1">
      <c r="B928" s="356"/>
      <c r="C928" s="440"/>
      <c r="D928" s="358"/>
      <c r="E928" s="372"/>
      <c r="F928" s="63"/>
    </row>
    <row r="929" spans="1:6" ht="12" hidden="1">
      <c r="B929" s="356"/>
      <c r="C929" s="440"/>
      <c r="D929" s="358"/>
      <c r="E929" s="372"/>
      <c r="F929" s="63"/>
    </row>
    <row r="930" spans="1:6" ht="12">
      <c r="B930" s="374" t="s">
        <v>563</v>
      </c>
      <c r="C930" s="68"/>
      <c r="D930" s="358"/>
      <c r="E930" s="372"/>
      <c r="F930" s="63"/>
    </row>
    <row r="931" spans="1:6" ht="12">
      <c r="B931" s="356"/>
      <c r="C931" s="440"/>
      <c r="D931" s="358"/>
      <c r="E931" s="372"/>
      <c r="F931" s="63"/>
    </row>
    <row r="932" spans="1:6" hidden="1">
      <c r="A932" s="360" t="s">
        <v>23</v>
      </c>
      <c r="B932" s="321">
        <v>0</v>
      </c>
      <c r="C932" s="322" t="s">
        <v>25</v>
      </c>
      <c r="E932" s="324">
        <f>+D940+D947+D951+D934+D937</f>
        <v>0</v>
      </c>
      <c r="F932" s="63"/>
    </row>
    <row r="933" spans="1:6" hidden="1">
      <c r="B933" s="316"/>
      <c r="D933" s="345"/>
      <c r="F933" s="63"/>
    </row>
    <row r="934" spans="1:6" hidden="1">
      <c r="A934" s="377" t="s">
        <v>26</v>
      </c>
      <c r="B934" s="327" t="s">
        <v>27</v>
      </c>
      <c r="C934" s="328" t="s">
        <v>28</v>
      </c>
      <c r="D934" s="329">
        <f>SUM(D935:D935)</f>
        <v>0</v>
      </c>
      <c r="F934" s="63"/>
    </row>
    <row r="935" spans="1:6" hidden="1">
      <c r="A935" s="67" t="s">
        <v>26</v>
      </c>
      <c r="B935" s="332" t="s">
        <v>29</v>
      </c>
      <c r="C935" s="323" t="s">
        <v>30</v>
      </c>
      <c r="D935" s="333">
        <f>+D1053</f>
        <v>0</v>
      </c>
      <c r="F935" s="63"/>
    </row>
    <row r="936" spans="1:6" hidden="1">
      <c r="B936" s="316"/>
      <c r="D936" s="345"/>
      <c r="F936" s="63"/>
    </row>
    <row r="937" spans="1:6" hidden="1">
      <c r="A937" s="377" t="s">
        <v>26</v>
      </c>
      <c r="B937" s="327" t="s">
        <v>35</v>
      </c>
      <c r="C937" s="328" t="s">
        <v>36</v>
      </c>
      <c r="D937" s="329">
        <f>+D938</f>
        <v>0</v>
      </c>
      <c r="F937" s="63"/>
    </row>
    <row r="938" spans="1:6" hidden="1">
      <c r="A938" s="67" t="s">
        <v>26</v>
      </c>
      <c r="B938" s="332" t="s">
        <v>37</v>
      </c>
      <c r="C938" s="323" t="s">
        <v>38</v>
      </c>
      <c r="D938" s="345">
        <f>+D1019</f>
        <v>0</v>
      </c>
      <c r="F938" s="63"/>
    </row>
    <row r="939" spans="1:6" hidden="1">
      <c r="B939" s="316"/>
      <c r="D939" s="345"/>
      <c r="F939" s="63"/>
    </row>
    <row r="940" spans="1:6" hidden="1">
      <c r="A940" s="353" t="s">
        <v>26</v>
      </c>
      <c r="B940" s="336" t="s">
        <v>41</v>
      </c>
      <c r="C940" s="347" t="s">
        <v>42</v>
      </c>
      <c r="D940" s="359">
        <f>SUM(D941:D945)</f>
        <v>0</v>
      </c>
      <c r="F940" s="63"/>
    </row>
    <row r="941" spans="1:6" hidden="1">
      <c r="A941" s="331" t="s">
        <v>26</v>
      </c>
      <c r="B941" s="332" t="s">
        <v>43</v>
      </c>
      <c r="C941" s="323" t="s">
        <v>531</v>
      </c>
      <c r="D941" s="345">
        <f>+D1054</f>
        <v>0</v>
      </c>
      <c r="F941" s="63"/>
    </row>
    <row r="942" spans="1:6" hidden="1">
      <c r="A942" s="342" t="s">
        <v>26</v>
      </c>
      <c r="B942" s="312" t="s">
        <v>227</v>
      </c>
      <c r="C942" s="313" t="s">
        <v>228</v>
      </c>
      <c r="D942" s="345">
        <f>+D1055</f>
        <v>0</v>
      </c>
      <c r="F942" s="63"/>
    </row>
    <row r="943" spans="1:6" hidden="1">
      <c r="A943" s="331" t="s">
        <v>26</v>
      </c>
      <c r="B943" s="332" t="s">
        <v>45</v>
      </c>
      <c r="C943" s="323" t="s">
        <v>46</v>
      </c>
      <c r="D943" s="345">
        <f>+D1056+D1020</f>
        <v>0</v>
      </c>
      <c r="F943" s="63"/>
    </row>
    <row r="944" spans="1:6" hidden="1">
      <c r="A944" s="331" t="s">
        <v>26</v>
      </c>
      <c r="B944" s="332" t="s">
        <v>47</v>
      </c>
      <c r="C944" s="323" t="s">
        <v>48</v>
      </c>
      <c r="D944" s="345">
        <f>+D1057</f>
        <v>0</v>
      </c>
      <c r="F944" s="63"/>
    </row>
    <row r="945" spans="1:6" hidden="1">
      <c r="A945" s="67" t="s">
        <v>26</v>
      </c>
      <c r="B945" s="312" t="s">
        <v>342</v>
      </c>
      <c r="C945" s="313" t="s">
        <v>343</v>
      </c>
      <c r="D945" s="345">
        <f>+D1058</f>
        <v>0</v>
      </c>
      <c r="F945" s="63"/>
    </row>
    <row r="946" spans="1:6" hidden="1">
      <c r="A946" s="365"/>
      <c r="B946" s="332"/>
      <c r="C946" s="323"/>
      <c r="D946" s="345"/>
      <c r="F946" s="63"/>
    </row>
    <row r="947" spans="1:6" ht="20.399999999999999" hidden="1">
      <c r="A947" s="377" t="s">
        <v>49</v>
      </c>
      <c r="B947" s="336" t="s">
        <v>50</v>
      </c>
      <c r="C947" s="337" t="s">
        <v>51</v>
      </c>
      <c r="D947" s="329">
        <f>SUM(D948:D949)</f>
        <v>0</v>
      </c>
      <c r="E947" s="372"/>
      <c r="F947" s="63"/>
    </row>
    <row r="948" spans="1:6" ht="20.399999999999999" hidden="1">
      <c r="A948" s="340" t="s">
        <v>49</v>
      </c>
      <c r="B948" s="312" t="s">
        <v>52</v>
      </c>
      <c r="C948" s="341" t="s">
        <v>262</v>
      </c>
      <c r="D948" s="345">
        <f>+D1059+D1021</f>
        <v>0</v>
      </c>
      <c r="E948" s="372"/>
      <c r="F948" s="63"/>
    </row>
    <row r="949" spans="1:6" ht="20.399999999999999" hidden="1">
      <c r="A949" s="340" t="s">
        <v>49</v>
      </c>
      <c r="B949" s="312" t="s">
        <v>54</v>
      </c>
      <c r="C949" s="341" t="s">
        <v>55</v>
      </c>
      <c r="D949" s="345">
        <f>+D1060+D1022</f>
        <v>0</v>
      </c>
      <c r="E949" s="372"/>
      <c r="F949" s="63"/>
    </row>
    <row r="950" spans="1:6" ht="12" hidden="1">
      <c r="D950" s="345"/>
      <c r="E950" s="372"/>
      <c r="F950" s="63"/>
    </row>
    <row r="951" spans="1:6" ht="20.399999999999999" hidden="1">
      <c r="A951" s="377" t="s">
        <v>49</v>
      </c>
      <c r="B951" s="336" t="s">
        <v>56</v>
      </c>
      <c r="C951" s="337" t="s">
        <v>57</v>
      </c>
      <c r="D951" s="329">
        <f>+D952+D953+D954</f>
        <v>0</v>
      </c>
      <c r="E951" s="372"/>
      <c r="F951" s="63"/>
    </row>
    <row r="952" spans="1:6" ht="20.399999999999999" hidden="1">
      <c r="A952" s="340" t="s">
        <v>49</v>
      </c>
      <c r="B952" s="312" t="s">
        <v>58</v>
      </c>
      <c r="C952" s="341" t="s">
        <v>59</v>
      </c>
      <c r="D952" s="345">
        <f>+D1061+D1023</f>
        <v>0</v>
      </c>
      <c r="E952" s="372"/>
      <c r="F952" s="63"/>
    </row>
    <row r="953" spans="1:6" ht="20.399999999999999" hidden="1">
      <c r="A953" s="340" t="s">
        <v>49</v>
      </c>
      <c r="B953" s="312" t="s">
        <v>60</v>
      </c>
      <c r="C953" s="341" t="s">
        <v>263</v>
      </c>
      <c r="D953" s="345">
        <f>+D1062+D1024</f>
        <v>0</v>
      </c>
      <c r="E953" s="372"/>
      <c r="F953" s="63"/>
    </row>
    <row r="954" spans="1:6" ht="12" hidden="1">
      <c r="A954" s="340" t="s">
        <v>49</v>
      </c>
      <c r="B954" s="312" t="s">
        <v>62</v>
      </c>
      <c r="C954" s="313" t="s">
        <v>63</v>
      </c>
      <c r="D954" s="345">
        <f>+D1063+D1025</f>
        <v>0</v>
      </c>
      <c r="E954" s="372"/>
      <c r="F954" s="63"/>
    </row>
    <row r="955" spans="1:6" ht="12" hidden="1">
      <c r="A955" s="340"/>
      <c r="C955" s="341"/>
      <c r="D955" s="345"/>
      <c r="E955" s="372"/>
      <c r="F955" s="63"/>
    </row>
    <row r="956" spans="1:6" hidden="1">
      <c r="A956" s="340"/>
      <c r="C956" s="341"/>
      <c r="D956" s="345"/>
      <c r="E956" s="68"/>
      <c r="F956" s="63"/>
    </row>
    <row r="957" spans="1:6">
      <c r="A957" s="357" t="s">
        <v>64</v>
      </c>
      <c r="B957" s="351">
        <v>1</v>
      </c>
      <c r="C957" s="352" t="s">
        <v>65</v>
      </c>
      <c r="D957" s="345"/>
      <c r="E957" s="324">
        <f>+D965+D976+D959+D962+D972+D968</f>
        <v>13469908</v>
      </c>
      <c r="F957" s="63"/>
    </row>
    <row r="958" spans="1:6" ht="12">
      <c r="B958" s="356"/>
      <c r="C958" s="68"/>
      <c r="D958" s="345"/>
      <c r="E958" s="372"/>
      <c r="F958" s="63"/>
    </row>
    <row r="959" spans="1:6" ht="12" hidden="1">
      <c r="A959" s="377" t="s">
        <v>64</v>
      </c>
      <c r="B959" s="336">
        <v>1.01</v>
      </c>
      <c r="C959" s="337" t="s">
        <v>67</v>
      </c>
      <c r="D959" s="329">
        <f>+D960</f>
        <v>0</v>
      </c>
      <c r="E959" s="372"/>
      <c r="F959" s="63"/>
    </row>
    <row r="960" spans="1:6" ht="12" hidden="1">
      <c r="A960" s="67" t="s">
        <v>64</v>
      </c>
      <c r="B960" s="356" t="s">
        <v>70</v>
      </c>
      <c r="C960" s="68" t="s">
        <v>71</v>
      </c>
      <c r="D960" s="345">
        <f>+D1026</f>
        <v>0</v>
      </c>
      <c r="E960" s="372"/>
      <c r="F960" s="63"/>
    </row>
    <row r="961" spans="1:6" ht="12" hidden="1">
      <c r="B961" s="356"/>
      <c r="C961" s="68"/>
      <c r="D961" s="345"/>
      <c r="E961" s="372"/>
      <c r="F961" s="63"/>
    </row>
    <row r="962" spans="1:6" ht="12" hidden="1">
      <c r="A962" s="377" t="s">
        <v>64</v>
      </c>
      <c r="B962" s="336">
        <v>1.02</v>
      </c>
      <c r="C962" s="337" t="s">
        <v>73</v>
      </c>
      <c r="D962" s="338">
        <f>+D963</f>
        <v>0</v>
      </c>
      <c r="E962" s="372"/>
      <c r="F962" s="63"/>
    </row>
    <row r="963" spans="1:6" ht="12" hidden="1">
      <c r="A963" s="67" t="s">
        <v>64</v>
      </c>
      <c r="B963" s="356" t="s">
        <v>74</v>
      </c>
      <c r="C963" s="68" t="s">
        <v>75</v>
      </c>
      <c r="D963" s="345">
        <f>+D1005</f>
        <v>0</v>
      </c>
      <c r="E963" s="372"/>
      <c r="F963" s="63"/>
    </row>
    <row r="964" spans="1:6" ht="12" hidden="1">
      <c r="B964" s="356"/>
      <c r="C964" s="68"/>
      <c r="D964" s="345"/>
      <c r="E964" s="372"/>
      <c r="F964" s="63"/>
    </row>
    <row r="965" spans="1:6" ht="12" hidden="1">
      <c r="A965" s="377" t="s">
        <v>64</v>
      </c>
      <c r="B965" s="336" t="s">
        <v>279</v>
      </c>
      <c r="C965" s="337" t="s">
        <v>78</v>
      </c>
      <c r="D965" s="329">
        <f>+D966</f>
        <v>0</v>
      </c>
      <c r="E965" s="372"/>
      <c r="F965" s="63"/>
    </row>
    <row r="966" spans="1:6" ht="12" hidden="1">
      <c r="A966" s="67" t="s">
        <v>64</v>
      </c>
      <c r="B966" s="356" t="s">
        <v>81</v>
      </c>
      <c r="C966" s="68" t="s">
        <v>82</v>
      </c>
      <c r="D966" s="345">
        <f>+D1006</f>
        <v>0</v>
      </c>
      <c r="E966" s="372"/>
      <c r="F966" s="63"/>
    </row>
    <row r="967" spans="1:6" ht="12" hidden="1">
      <c r="B967" s="356"/>
      <c r="C967" s="68"/>
      <c r="D967" s="345"/>
      <c r="E967" s="372"/>
      <c r="F967" s="63"/>
    </row>
    <row r="968" spans="1:6" ht="12">
      <c r="A968" s="377" t="s">
        <v>64</v>
      </c>
      <c r="B968" s="336">
        <v>1.04</v>
      </c>
      <c r="C968" s="337" t="s">
        <v>90</v>
      </c>
      <c r="D968" s="329">
        <f>+D969+D970</f>
        <v>10000000</v>
      </c>
      <c r="E968" s="372"/>
      <c r="F968" s="63"/>
    </row>
    <row r="969" spans="1:6" ht="12" hidden="1">
      <c r="A969" s="67" t="s">
        <v>64</v>
      </c>
      <c r="B969" s="356" t="s">
        <v>360</v>
      </c>
      <c r="C969" s="68" t="s">
        <v>361</v>
      </c>
      <c r="D969" s="345">
        <f>+D1007</f>
        <v>0</v>
      </c>
      <c r="E969" s="372"/>
      <c r="F969" s="63"/>
    </row>
    <row r="970" spans="1:6" ht="12">
      <c r="A970" s="67" t="s">
        <v>64</v>
      </c>
      <c r="B970" s="356" t="s">
        <v>91</v>
      </c>
      <c r="C970" s="68" t="s">
        <v>92</v>
      </c>
      <c r="D970" s="345">
        <f>+D1046</f>
        <v>10000000</v>
      </c>
      <c r="E970" s="372"/>
      <c r="F970" s="63"/>
    </row>
    <row r="971" spans="1:6" ht="12">
      <c r="B971" s="356"/>
      <c r="C971" s="68"/>
      <c r="D971" s="345"/>
      <c r="E971" s="372"/>
      <c r="F971" s="63"/>
    </row>
    <row r="972" spans="1:6" ht="12">
      <c r="A972" s="377" t="s">
        <v>64</v>
      </c>
      <c r="B972" s="336">
        <v>1.07</v>
      </c>
      <c r="C972" s="337" t="s">
        <v>796</v>
      </c>
      <c r="D972" s="329">
        <f>+D973+D974</f>
        <v>3469908</v>
      </c>
      <c r="E972" s="372"/>
      <c r="F972" s="63"/>
    </row>
    <row r="973" spans="1:6" ht="12" hidden="1">
      <c r="A973" s="67" t="s">
        <v>64</v>
      </c>
      <c r="B973" s="356" t="s">
        <v>363</v>
      </c>
      <c r="C973" s="68" t="s">
        <v>364</v>
      </c>
      <c r="D973" s="345">
        <f>+D1027+D1038</f>
        <v>0</v>
      </c>
      <c r="E973" s="372"/>
      <c r="F973" s="63"/>
    </row>
    <row r="974" spans="1:6" ht="12">
      <c r="A974" s="67" t="s">
        <v>64</v>
      </c>
      <c r="B974" s="356" t="s">
        <v>283</v>
      </c>
      <c r="C974" s="68" t="s">
        <v>284</v>
      </c>
      <c r="D974" s="345">
        <f>+D1028</f>
        <v>3469908</v>
      </c>
      <c r="E974" s="372"/>
      <c r="F974" s="63"/>
    </row>
    <row r="975" spans="1:6" ht="12">
      <c r="B975" s="356"/>
      <c r="C975" s="68"/>
      <c r="D975" s="345"/>
      <c r="E975" s="372"/>
      <c r="F975" s="63"/>
    </row>
    <row r="976" spans="1:6" ht="12" hidden="1">
      <c r="A976" s="377" t="s">
        <v>64</v>
      </c>
      <c r="B976" s="336">
        <v>1.08</v>
      </c>
      <c r="C976" s="337" t="s">
        <v>103</v>
      </c>
      <c r="D976" s="329">
        <f>+D977</f>
        <v>0</v>
      </c>
      <c r="E976" s="372"/>
      <c r="F976" s="63"/>
    </row>
    <row r="977" spans="1:6" ht="12" hidden="1">
      <c r="A977" s="67" t="s">
        <v>64</v>
      </c>
      <c r="B977" s="356" t="s">
        <v>116</v>
      </c>
      <c r="C977" s="68" t="s">
        <v>117</v>
      </c>
      <c r="D977" s="345">
        <f>+D1008</f>
        <v>0</v>
      </c>
      <c r="E977" s="372"/>
      <c r="F977" s="63"/>
    </row>
    <row r="978" spans="1:6" hidden="1">
      <c r="A978" s="340"/>
      <c r="C978" s="341"/>
      <c r="D978" s="345"/>
      <c r="E978" s="68"/>
      <c r="F978" s="63"/>
    </row>
    <row r="979" spans="1:6" hidden="1">
      <c r="A979" s="340"/>
      <c r="C979" s="341"/>
      <c r="D979" s="345"/>
      <c r="E979" s="68"/>
      <c r="F979" s="63"/>
    </row>
    <row r="980" spans="1:6" hidden="1">
      <c r="B980" s="351">
        <v>2</v>
      </c>
      <c r="C980" s="352" t="s">
        <v>122</v>
      </c>
      <c r="D980" s="324"/>
      <c r="E980" s="324">
        <f>+D985+D988+D982</f>
        <v>0</v>
      </c>
      <c r="F980" s="63"/>
    </row>
    <row r="981" spans="1:6" ht="12" hidden="1">
      <c r="A981" s="357" t="s">
        <v>64</v>
      </c>
      <c r="B981" s="356"/>
      <c r="C981" s="68"/>
      <c r="D981" s="324"/>
      <c r="E981" s="372"/>
      <c r="F981" s="63"/>
    </row>
    <row r="982" spans="1:6" ht="12" hidden="1">
      <c r="A982" s="377" t="s">
        <v>64</v>
      </c>
      <c r="B982" s="336" t="s">
        <v>236</v>
      </c>
      <c r="C982" s="337" t="s">
        <v>237</v>
      </c>
      <c r="D982" s="338">
        <f>+D983</f>
        <v>0</v>
      </c>
      <c r="E982" s="372"/>
      <c r="F982" s="63"/>
    </row>
    <row r="983" spans="1:6" ht="12" hidden="1">
      <c r="A983" s="67" t="s">
        <v>64</v>
      </c>
      <c r="B983" s="356" t="s">
        <v>285</v>
      </c>
      <c r="C983" s="68" t="s">
        <v>286</v>
      </c>
      <c r="D983" s="345">
        <f>+D1029+D1009</f>
        <v>0</v>
      </c>
      <c r="E983" s="372"/>
      <c r="F983" s="63"/>
    </row>
    <row r="984" spans="1:6" ht="12" hidden="1">
      <c r="B984" s="356"/>
      <c r="C984" s="68"/>
      <c r="D984" s="324"/>
      <c r="E984" s="372"/>
      <c r="F984" s="63"/>
    </row>
    <row r="985" spans="1:6" ht="20.399999999999999" hidden="1">
      <c r="A985" s="335" t="s">
        <v>64</v>
      </c>
      <c r="B985" s="336" t="s">
        <v>131</v>
      </c>
      <c r="C985" s="337" t="s">
        <v>132</v>
      </c>
      <c r="D985" s="329">
        <f>+D986</f>
        <v>0</v>
      </c>
      <c r="E985" s="372"/>
      <c r="F985" s="63"/>
    </row>
    <row r="986" spans="1:6" hidden="1">
      <c r="A986" s="67" t="s">
        <v>64</v>
      </c>
      <c r="B986" s="356" t="s">
        <v>133</v>
      </c>
      <c r="C986" s="68" t="s">
        <v>564</v>
      </c>
      <c r="D986" s="345">
        <v>0</v>
      </c>
      <c r="E986" s="324"/>
      <c r="F986" s="63"/>
    </row>
    <row r="987" spans="1:6" ht="12" hidden="1">
      <c r="B987" s="356"/>
      <c r="C987" s="68"/>
      <c r="D987" s="447"/>
      <c r="E987" s="372"/>
      <c r="F987" s="63"/>
    </row>
    <row r="988" spans="1:6" ht="12" hidden="1">
      <c r="A988" s="335" t="s">
        <v>64</v>
      </c>
      <c r="B988" s="336" t="s">
        <v>145</v>
      </c>
      <c r="C988" s="337" t="s">
        <v>146</v>
      </c>
      <c r="D988" s="329">
        <f>SUM(D989:D991)</f>
        <v>0</v>
      </c>
      <c r="E988" s="372"/>
      <c r="F988" s="63"/>
    </row>
    <row r="989" spans="1:6" ht="12" hidden="1">
      <c r="A989" s="67" t="s">
        <v>64</v>
      </c>
      <c r="B989" s="356" t="s">
        <v>149</v>
      </c>
      <c r="C989" s="68" t="s">
        <v>150</v>
      </c>
      <c r="D989" s="345">
        <f>+D1011</f>
        <v>0</v>
      </c>
      <c r="E989" s="372"/>
      <c r="F989" s="63"/>
    </row>
    <row r="990" spans="1:6" ht="12" hidden="1">
      <c r="A990" s="67" t="s">
        <v>64</v>
      </c>
      <c r="B990" s="356" t="s">
        <v>289</v>
      </c>
      <c r="C990" s="68" t="s">
        <v>290</v>
      </c>
      <c r="D990" s="345">
        <f>+D1012</f>
        <v>0</v>
      </c>
      <c r="E990" s="372"/>
      <c r="F990" s="63"/>
    </row>
    <row r="991" spans="1:6" ht="12" hidden="1">
      <c r="A991" s="67" t="s">
        <v>64</v>
      </c>
      <c r="B991" s="356" t="s">
        <v>291</v>
      </c>
      <c r="C991" s="68" t="s">
        <v>315</v>
      </c>
      <c r="D991" s="345">
        <v>0</v>
      </c>
      <c r="E991" s="372"/>
      <c r="F991" s="63"/>
    </row>
    <row r="992" spans="1:6" ht="12" hidden="1">
      <c r="B992" s="356"/>
      <c r="C992" s="68"/>
      <c r="D992" s="388"/>
      <c r="E992" s="372"/>
      <c r="F992" s="63"/>
    </row>
    <row r="993" spans="1:9" ht="12" hidden="1">
      <c r="B993" s="356"/>
      <c r="C993" s="68"/>
      <c r="D993" s="388"/>
      <c r="E993" s="372"/>
      <c r="F993" s="63"/>
    </row>
    <row r="994" spans="1:9" hidden="1">
      <c r="A994" s="346" t="s">
        <v>348</v>
      </c>
      <c r="B994" s="321" t="s">
        <v>512</v>
      </c>
      <c r="C994" s="322" t="s">
        <v>185</v>
      </c>
      <c r="D994" s="345"/>
      <c r="E994" s="324">
        <f>+D996</f>
        <v>0</v>
      </c>
      <c r="F994" s="63"/>
    </row>
    <row r="995" spans="1:9" ht="12" hidden="1">
      <c r="A995" s="342"/>
      <c r="B995" s="343"/>
      <c r="C995" s="344"/>
      <c r="D995" s="345"/>
      <c r="E995" s="372"/>
      <c r="F995" s="63"/>
    </row>
    <row r="996" spans="1:9" ht="12" hidden="1">
      <c r="A996" s="335" t="s">
        <v>184</v>
      </c>
      <c r="B996" s="327" t="s">
        <v>513</v>
      </c>
      <c r="C996" s="337" t="s">
        <v>514</v>
      </c>
      <c r="D996" s="338">
        <f>+D997</f>
        <v>0</v>
      </c>
      <c r="E996" s="372"/>
      <c r="F996" s="63"/>
    </row>
    <row r="997" spans="1:9" ht="12" hidden="1">
      <c r="A997" s="67" t="s">
        <v>184</v>
      </c>
      <c r="B997" s="312" t="s">
        <v>466</v>
      </c>
      <c r="C997" s="341" t="s">
        <v>467</v>
      </c>
      <c r="D997" s="69">
        <f>+D1064</f>
        <v>0</v>
      </c>
      <c r="E997" s="372"/>
      <c r="F997" s="63"/>
    </row>
    <row r="998" spans="1:9" ht="12">
      <c r="B998" s="356"/>
      <c r="C998" s="68"/>
      <c r="D998" s="388"/>
      <c r="E998" s="372"/>
      <c r="F998" s="63"/>
    </row>
    <row r="999" spans="1:9">
      <c r="B999" s="356"/>
      <c r="C999" s="68"/>
      <c r="D999" s="388"/>
      <c r="E999" s="68"/>
      <c r="F999" s="63"/>
    </row>
    <row r="1000" spans="1:9" ht="12">
      <c r="B1000" s="356"/>
      <c r="C1000" s="317" t="s">
        <v>565</v>
      </c>
      <c r="D1000" s="358"/>
      <c r="E1000" s="372">
        <f>SUM(E932:E997)</f>
        <v>13469908</v>
      </c>
      <c r="F1000" s="63"/>
      <c r="G1000" s="97">
        <f>+E1000+'IND-ESTR-CLASIF '!D1026</f>
        <v>0</v>
      </c>
      <c r="I1000" s="69"/>
    </row>
    <row r="1001" spans="1:9" ht="12">
      <c r="B1001" s="316"/>
      <c r="C1001" s="374"/>
      <c r="D1001" s="358"/>
      <c r="E1001" s="372"/>
      <c r="F1001" s="63"/>
    </row>
    <row r="1002" spans="1:9">
      <c r="B1002" s="356"/>
      <c r="C1002" s="440"/>
      <c r="D1002" s="358"/>
      <c r="E1002" s="448"/>
      <c r="F1002" s="63"/>
    </row>
    <row r="1003" spans="1:9" hidden="1">
      <c r="B1003" s="419"/>
      <c r="C1003" s="420" t="s">
        <v>319</v>
      </c>
      <c r="D1003" s="375" t="s">
        <v>320</v>
      </c>
      <c r="E1003" s="448"/>
      <c r="F1003" s="63"/>
    </row>
    <row r="1004" spans="1:9" hidden="1">
      <c r="B1004" s="421"/>
      <c r="C1004" s="422"/>
      <c r="D1004" s="423"/>
      <c r="E1004" s="448"/>
      <c r="F1004" s="63"/>
    </row>
    <row r="1005" spans="1:9" hidden="1">
      <c r="B1005" s="449" t="s">
        <v>74</v>
      </c>
      <c r="C1005" s="68" t="s">
        <v>75</v>
      </c>
      <c r="D1005" s="424">
        <v>0</v>
      </c>
      <c r="E1005" s="448"/>
      <c r="F1005" s="63"/>
    </row>
    <row r="1006" spans="1:9" hidden="1">
      <c r="B1006" s="449" t="s">
        <v>81</v>
      </c>
      <c r="C1006" s="68" t="s">
        <v>82</v>
      </c>
      <c r="D1006" s="424">
        <v>0</v>
      </c>
      <c r="E1006" s="68"/>
      <c r="F1006" s="63"/>
    </row>
    <row r="1007" spans="1:9" ht="12" hidden="1" customHeight="1">
      <c r="B1007" s="449" t="s">
        <v>360</v>
      </c>
      <c r="C1007" s="68" t="s">
        <v>361</v>
      </c>
      <c r="D1007" s="454">
        <v>0</v>
      </c>
      <c r="E1007" s="68"/>
      <c r="F1007" s="63"/>
    </row>
    <row r="1008" spans="1:9" hidden="1">
      <c r="B1008" s="450" t="s">
        <v>116</v>
      </c>
      <c r="C1008" s="451" t="s">
        <v>117</v>
      </c>
      <c r="D1008" s="452">
        <v>0</v>
      </c>
      <c r="E1008" s="68"/>
      <c r="F1008" s="63"/>
    </row>
    <row r="1009" spans="2:6" hidden="1">
      <c r="B1009" s="450" t="s">
        <v>285</v>
      </c>
      <c r="C1009" s="451" t="s">
        <v>286</v>
      </c>
      <c r="D1009" s="756"/>
      <c r="E1009" s="68"/>
      <c r="F1009" s="63"/>
    </row>
    <row r="1010" spans="2:6" ht="11.4" hidden="1">
      <c r="B1010" s="439" t="s">
        <v>133</v>
      </c>
      <c r="C1010" s="68" t="s">
        <v>564</v>
      </c>
      <c r="D1010" s="426">
        <v>0</v>
      </c>
      <c r="E1010" s="453"/>
      <c r="F1010" s="63"/>
    </row>
    <row r="1011" spans="2:6" ht="11.4" hidden="1">
      <c r="B1011" s="439" t="s">
        <v>149</v>
      </c>
      <c r="C1011" s="68" t="s">
        <v>150</v>
      </c>
      <c r="D1011" s="424">
        <v>0</v>
      </c>
      <c r="E1011" s="453"/>
      <c r="F1011" s="63"/>
    </row>
    <row r="1012" spans="2:6" ht="11.4" hidden="1">
      <c r="B1012" s="439" t="s">
        <v>289</v>
      </c>
      <c r="C1012" s="68" t="s">
        <v>290</v>
      </c>
      <c r="D1012" s="454">
        <v>0</v>
      </c>
      <c r="E1012" s="453"/>
      <c r="F1012" s="63"/>
    </row>
    <row r="1013" spans="2:6" ht="11.4" hidden="1">
      <c r="B1013" s="439"/>
      <c r="C1013" s="316" t="s">
        <v>265</v>
      </c>
      <c r="D1013" s="429">
        <f>SUM(D1005:D1012)</f>
        <v>0</v>
      </c>
      <c r="E1013" s="453"/>
      <c r="F1013" s="63"/>
    </row>
    <row r="1014" spans="2:6" ht="12" hidden="1">
      <c r="B1014" s="430"/>
      <c r="C1014" s="431"/>
      <c r="D1014" s="432"/>
      <c r="E1014" s="372"/>
      <c r="F1014" s="63"/>
    </row>
    <row r="1015" spans="2:6" ht="12" hidden="1">
      <c r="B1015" s="356"/>
      <c r="C1015" s="440"/>
      <c r="D1015" s="358"/>
      <c r="E1015" s="372"/>
      <c r="F1015" s="63"/>
    </row>
    <row r="1016" spans="2:6" ht="12" hidden="1">
      <c r="B1016" s="356"/>
      <c r="C1016" s="440"/>
      <c r="D1016" s="358"/>
      <c r="E1016" s="372"/>
      <c r="F1016" s="63"/>
    </row>
    <row r="1017" spans="2:6" ht="12.6" customHeight="1">
      <c r="B1017" s="419"/>
      <c r="C1017" s="420" t="s">
        <v>321</v>
      </c>
      <c r="D1017" s="375" t="s">
        <v>322</v>
      </c>
      <c r="E1017" s="372"/>
      <c r="F1017" s="63"/>
    </row>
    <row r="1018" spans="2:6" ht="12">
      <c r="B1018" s="421"/>
      <c r="C1018" s="422"/>
      <c r="D1018" s="423"/>
      <c r="E1018" s="372"/>
      <c r="F1018" s="63"/>
    </row>
    <row r="1019" spans="2:6" ht="12" hidden="1">
      <c r="B1019" s="397" t="s">
        <v>37</v>
      </c>
      <c r="C1019" s="323" t="s">
        <v>38</v>
      </c>
      <c r="D1019" s="424"/>
      <c r="E1019" s="372"/>
      <c r="F1019" s="63"/>
    </row>
    <row r="1020" spans="2:6" ht="12" hidden="1">
      <c r="B1020" s="397" t="s">
        <v>45</v>
      </c>
      <c r="C1020" s="323" t="s">
        <v>46</v>
      </c>
      <c r="D1020" s="424">
        <f>+(D1019)/12</f>
        <v>0</v>
      </c>
      <c r="E1020" s="372"/>
      <c r="F1020" s="63"/>
    </row>
    <row r="1021" spans="2:6" ht="20.399999999999999" hidden="1">
      <c r="B1021" s="401" t="s">
        <v>52</v>
      </c>
      <c r="C1021" s="341" t="s">
        <v>262</v>
      </c>
      <c r="D1021" s="424">
        <f>+(D1019)*9.25%</f>
        <v>0</v>
      </c>
      <c r="E1021" s="372"/>
      <c r="F1021" s="63"/>
    </row>
    <row r="1022" spans="2:6" ht="20.399999999999999" hidden="1">
      <c r="B1022" s="401" t="s">
        <v>54</v>
      </c>
      <c r="C1022" s="341" t="s">
        <v>55</v>
      </c>
      <c r="D1022" s="424">
        <f>+(D1019)*0.5%</f>
        <v>0</v>
      </c>
      <c r="E1022" s="372"/>
      <c r="F1022" s="63"/>
    </row>
    <row r="1023" spans="2:6" ht="20.399999999999999" hidden="1">
      <c r="B1023" s="401" t="s">
        <v>58</v>
      </c>
      <c r="C1023" s="341" t="s">
        <v>59</v>
      </c>
      <c r="D1023" s="424">
        <f>+(D1019)*5.42%</f>
        <v>0</v>
      </c>
      <c r="E1023" s="372"/>
      <c r="F1023" s="63"/>
    </row>
    <row r="1024" spans="2:6" ht="20.399999999999999" hidden="1">
      <c r="B1024" s="401" t="s">
        <v>60</v>
      </c>
      <c r="C1024" s="341" t="s">
        <v>263</v>
      </c>
      <c r="D1024" s="424">
        <f>+(D1019)*3%</f>
        <v>0</v>
      </c>
      <c r="E1024" s="372"/>
      <c r="F1024" s="63"/>
    </row>
    <row r="1025" spans="2:6" ht="12" hidden="1">
      <c r="B1025" s="401" t="s">
        <v>62</v>
      </c>
      <c r="C1025" s="341" t="s">
        <v>63</v>
      </c>
      <c r="D1025" s="424">
        <f>+(D1019)*1.5%</f>
        <v>0</v>
      </c>
      <c r="E1025" s="372"/>
      <c r="F1025" s="63"/>
    </row>
    <row r="1026" spans="2:6" ht="12" hidden="1">
      <c r="B1026" s="449" t="s">
        <v>70</v>
      </c>
      <c r="C1026" s="323" t="s">
        <v>566</v>
      </c>
      <c r="D1026" s="454">
        <v>0</v>
      </c>
      <c r="E1026" s="372"/>
      <c r="F1026" s="63"/>
    </row>
    <row r="1027" spans="2:6" ht="12" hidden="1">
      <c r="B1027" s="439" t="s">
        <v>363</v>
      </c>
      <c r="C1027" s="323" t="s">
        <v>790</v>
      </c>
      <c r="D1027" s="454">
        <v>0</v>
      </c>
      <c r="E1027" s="372"/>
      <c r="F1027" s="63"/>
    </row>
    <row r="1028" spans="2:6" ht="12">
      <c r="B1028" s="439" t="s">
        <v>283</v>
      </c>
      <c r="C1028" s="323" t="s">
        <v>284</v>
      </c>
      <c r="D1028" s="454">
        <v>3469908</v>
      </c>
      <c r="E1028" s="372"/>
      <c r="F1028" s="63"/>
    </row>
    <row r="1029" spans="2:6" ht="12" hidden="1">
      <c r="B1029" s="449" t="s">
        <v>285</v>
      </c>
      <c r="C1029" s="323" t="s">
        <v>286</v>
      </c>
      <c r="D1029" s="454"/>
      <c r="E1029" s="372"/>
      <c r="F1029" s="63"/>
    </row>
    <row r="1030" spans="2:6" ht="12" hidden="1">
      <c r="B1030" s="439" t="s">
        <v>291</v>
      </c>
      <c r="C1030" s="323" t="s">
        <v>315</v>
      </c>
      <c r="D1030" s="427">
        <v>0</v>
      </c>
      <c r="E1030" s="372"/>
      <c r="F1030" s="63"/>
    </row>
    <row r="1031" spans="2:6" ht="12">
      <c r="B1031" s="428"/>
      <c r="C1031" s="316" t="s">
        <v>265</v>
      </c>
      <c r="D1031" s="429">
        <f>SUM(D1019:D1030)</f>
        <v>3469908</v>
      </c>
      <c r="E1031" s="372"/>
      <c r="F1031" s="63"/>
    </row>
    <row r="1032" spans="2:6" ht="12">
      <c r="B1032" s="430"/>
      <c r="C1032" s="431"/>
      <c r="D1032" s="432"/>
      <c r="E1032" s="372"/>
      <c r="F1032" s="63"/>
    </row>
    <row r="1033" spans="2:6" ht="12">
      <c r="B1033" s="316"/>
      <c r="C1033" s="374"/>
      <c r="D1033" s="358"/>
      <c r="E1033" s="372"/>
      <c r="F1033" s="63"/>
    </row>
    <row r="1034" spans="2:6">
      <c r="B1034" s="316"/>
      <c r="C1034" s="374"/>
      <c r="D1034" s="358"/>
    </row>
    <row r="1035" spans="2:6" hidden="1">
      <c r="B1035" s="419"/>
      <c r="C1035" s="420" t="s">
        <v>323</v>
      </c>
      <c r="D1035" s="375" t="s">
        <v>324</v>
      </c>
    </row>
    <row r="1036" spans="2:6" hidden="1">
      <c r="B1036" s="421"/>
      <c r="C1036" s="422"/>
      <c r="D1036" s="423"/>
    </row>
    <row r="1037" spans="2:6" hidden="1">
      <c r="B1037" s="449" t="s">
        <v>97</v>
      </c>
      <c r="C1037" s="323" t="s">
        <v>98</v>
      </c>
      <c r="D1037" s="454"/>
    </row>
    <row r="1038" spans="2:6" hidden="1">
      <c r="B1038" s="439" t="s">
        <v>363</v>
      </c>
      <c r="C1038" s="323" t="s">
        <v>790</v>
      </c>
      <c r="D1038" s="454">
        <v>0</v>
      </c>
    </row>
    <row r="1039" spans="2:6" hidden="1">
      <c r="B1039" s="439" t="s">
        <v>167</v>
      </c>
      <c r="C1039" s="323" t="s">
        <v>168</v>
      </c>
      <c r="D1039" s="454">
        <v>0</v>
      </c>
    </row>
    <row r="1040" spans="2:6" hidden="1">
      <c r="B1040" s="439" t="s">
        <v>195</v>
      </c>
      <c r="C1040" s="323" t="s">
        <v>196</v>
      </c>
      <c r="D1040" s="445">
        <v>0</v>
      </c>
    </row>
    <row r="1041" spans="2:4" hidden="1">
      <c r="B1041" s="428"/>
      <c r="C1041" s="316" t="s">
        <v>265</v>
      </c>
      <c r="D1041" s="429">
        <f>SUM(D1037:D1040)</f>
        <v>0</v>
      </c>
    </row>
    <row r="1042" spans="2:4" hidden="1">
      <c r="B1042" s="430"/>
      <c r="C1042" s="431"/>
      <c r="D1042" s="432"/>
    </row>
    <row r="1043" spans="2:4" hidden="1">
      <c r="B1043" s="316"/>
      <c r="C1043" s="374"/>
      <c r="D1043" s="358"/>
    </row>
    <row r="1044" spans="2:4">
      <c r="B1044" s="419"/>
      <c r="C1044" s="420" t="s">
        <v>832</v>
      </c>
      <c r="D1044" s="375" t="s">
        <v>833</v>
      </c>
    </row>
    <row r="1045" spans="2:4">
      <c r="B1045" s="421"/>
      <c r="C1045" s="422"/>
      <c r="D1045" s="423"/>
    </row>
    <row r="1046" spans="2:4">
      <c r="B1046" s="449" t="s">
        <v>91</v>
      </c>
      <c r="C1046" s="323" t="s">
        <v>834</v>
      </c>
      <c r="D1046" s="454">
        <v>10000000</v>
      </c>
    </row>
    <row r="1047" spans="2:4">
      <c r="B1047" s="428"/>
      <c r="C1047" s="316" t="s">
        <v>265</v>
      </c>
      <c r="D1047" s="429">
        <f>SUM(D1046:D1046)</f>
        <v>10000000</v>
      </c>
    </row>
    <row r="1048" spans="2:4">
      <c r="B1048" s="430"/>
      <c r="C1048" s="431"/>
      <c r="D1048" s="432"/>
    </row>
    <row r="1049" spans="2:4" ht="12" customHeight="1">
      <c r="B1049" s="316"/>
      <c r="C1049" s="374"/>
      <c r="D1049" s="358"/>
    </row>
    <row r="1050" spans="2:4">
      <c r="B1050" s="316"/>
      <c r="C1050" s="374"/>
      <c r="D1050" s="358"/>
    </row>
    <row r="1051" spans="2:4" hidden="1">
      <c r="B1051" s="419"/>
      <c r="C1051" s="420" t="s">
        <v>325</v>
      </c>
      <c r="D1051" s="375" t="s">
        <v>326</v>
      </c>
    </row>
    <row r="1052" spans="2:4" hidden="1">
      <c r="B1052" s="421"/>
      <c r="C1052" s="422"/>
      <c r="D1052" s="423"/>
    </row>
    <row r="1053" spans="2:4" hidden="1">
      <c r="B1053" s="397" t="s">
        <v>29</v>
      </c>
      <c r="C1053" s="323" t="s">
        <v>30</v>
      </c>
      <c r="D1053" s="424">
        <v>0</v>
      </c>
    </row>
    <row r="1054" spans="2:4" hidden="1">
      <c r="B1054" s="397" t="s">
        <v>43</v>
      </c>
      <c r="C1054" s="323" t="s">
        <v>44</v>
      </c>
      <c r="D1054" s="454"/>
    </row>
    <row r="1055" spans="2:4" hidden="1">
      <c r="B1055" s="397" t="s">
        <v>227</v>
      </c>
      <c r="C1055" s="323" t="s">
        <v>228</v>
      </c>
      <c r="D1055" s="424">
        <v>0</v>
      </c>
    </row>
    <row r="1056" spans="2:4" hidden="1">
      <c r="B1056" s="397" t="s">
        <v>45</v>
      </c>
      <c r="C1056" s="323" t="s">
        <v>46</v>
      </c>
      <c r="D1056" s="424">
        <f>+(D1053+D1054+D1055+D1057+D1058)/12</f>
        <v>0</v>
      </c>
    </row>
    <row r="1057" spans="2:6" hidden="1">
      <c r="B1057" s="397" t="s">
        <v>47</v>
      </c>
      <c r="C1057" s="323" t="s">
        <v>48</v>
      </c>
      <c r="D1057" s="424">
        <v>0</v>
      </c>
    </row>
    <row r="1058" spans="2:6" hidden="1">
      <c r="B1058" s="399" t="s">
        <v>342</v>
      </c>
      <c r="C1058" s="310" t="s">
        <v>343</v>
      </c>
      <c r="D1058" s="424">
        <v>0</v>
      </c>
    </row>
    <row r="1059" spans="2:6" ht="20.399999999999999" hidden="1">
      <c r="B1059" s="401" t="s">
        <v>52</v>
      </c>
      <c r="C1059" s="341" t="s">
        <v>262</v>
      </c>
      <c r="D1059" s="424">
        <f>+(D1053+D1054+D1055+D1057+D1058)*9.25%</f>
        <v>0</v>
      </c>
    </row>
    <row r="1060" spans="2:6" ht="20.399999999999999" hidden="1">
      <c r="B1060" s="401" t="s">
        <v>54</v>
      </c>
      <c r="C1060" s="341" t="s">
        <v>55</v>
      </c>
      <c r="D1060" s="424">
        <f>+(D1053+D1054+D1055+D1057+D1058)*0.5%</f>
        <v>0</v>
      </c>
    </row>
    <row r="1061" spans="2:6" ht="20.399999999999999" hidden="1">
      <c r="B1061" s="401" t="s">
        <v>58</v>
      </c>
      <c r="C1061" s="341" t="s">
        <v>59</v>
      </c>
      <c r="D1061" s="424">
        <f>+(D1053+D1054+D1055+D1057+D1058)*5.42%</f>
        <v>0</v>
      </c>
    </row>
    <row r="1062" spans="2:6" ht="20.399999999999999" hidden="1">
      <c r="B1062" s="401" t="s">
        <v>60</v>
      </c>
      <c r="C1062" s="341" t="s">
        <v>263</v>
      </c>
      <c r="D1062" s="424">
        <f>+(D1053+D1054+D1055+D1057+D1058)*3%</f>
        <v>0</v>
      </c>
    </row>
    <row r="1063" spans="2:6" hidden="1">
      <c r="B1063" s="401" t="s">
        <v>62</v>
      </c>
      <c r="C1063" s="341" t="s">
        <v>63</v>
      </c>
      <c r="D1063" s="454">
        <f>+(D1053+D1054+D1055+D1057+D1058)*1.5%</f>
        <v>0</v>
      </c>
    </row>
    <row r="1064" spans="2:6" ht="12" hidden="1">
      <c r="B1064" s="401" t="s">
        <v>466</v>
      </c>
      <c r="C1064" s="341" t="s">
        <v>467</v>
      </c>
      <c r="D1064" s="424">
        <v>0</v>
      </c>
      <c r="E1064" s="372"/>
      <c r="F1064" s="63"/>
    </row>
    <row r="1065" spans="2:6" ht="12" hidden="1">
      <c r="B1065" s="428"/>
      <c r="C1065" s="316" t="s">
        <v>265</v>
      </c>
      <c r="D1065" s="429">
        <f>SUM(D1053:D1064)</f>
        <v>0</v>
      </c>
      <c r="E1065" s="372"/>
      <c r="F1065" s="63"/>
    </row>
    <row r="1066" spans="2:6" ht="12" hidden="1">
      <c r="B1066" s="430"/>
      <c r="C1066" s="431"/>
      <c r="D1066" s="432"/>
      <c r="E1066" s="372"/>
      <c r="F1066" s="63"/>
    </row>
    <row r="1067" spans="2:6" ht="12">
      <c r="B1067" s="316"/>
      <c r="C1067" s="374"/>
      <c r="D1067" s="358"/>
      <c r="E1067" s="372"/>
      <c r="F1067" s="63"/>
    </row>
    <row r="1068" spans="2:6" ht="12">
      <c r="B1068" s="316"/>
      <c r="C1068" s="374"/>
      <c r="D1068" s="358"/>
      <c r="E1068" s="372"/>
      <c r="F1068" s="63"/>
    </row>
    <row r="1069" spans="2:6" ht="12">
      <c r="B1069" s="316"/>
      <c r="C1069" s="374"/>
      <c r="D1069" s="358"/>
      <c r="E1069" s="372"/>
      <c r="F1069" s="63"/>
    </row>
    <row r="1070" spans="2:6" ht="12" hidden="1">
      <c r="B1070" s="356"/>
      <c r="C1070" s="440"/>
      <c r="D1070" s="358"/>
      <c r="E1070" s="372"/>
      <c r="F1070" s="63"/>
    </row>
    <row r="1071" spans="2:6" ht="12" hidden="1">
      <c r="B1071" s="356"/>
      <c r="C1071" s="440"/>
      <c r="D1071" s="358"/>
      <c r="E1071" s="372"/>
      <c r="F1071" s="63"/>
    </row>
    <row r="1072" spans="2:6" ht="12">
      <c r="B1072" s="374" t="s">
        <v>567</v>
      </c>
      <c r="C1072" s="433"/>
      <c r="D1072" s="375" t="s">
        <v>329</v>
      </c>
      <c r="E1072" s="372"/>
      <c r="F1072" s="63"/>
    </row>
    <row r="1073" spans="1:6" ht="12">
      <c r="B1073" s="374"/>
      <c r="C1073" s="433"/>
      <c r="D1073" s="375"/>
      <c r="E1073" s="372"/>
      <c r="F1073" s="63"/>
    </row>
    <row r="1074" spans="1:6" hidden="1">
      <c r="A1074" s="360" t="s">
        <v>23</v>
      </c>
      <c r="B1074" s="321">
        <v>0</v>
      </c>
      <c r="C1074" s="322" t="s">
        <v>25</v>
      </c>
      <c r="E1074" s="324">
        <f>+D1089+D1082+D1093+D1079+D1076</f>
        <v>0</v>
      </c>
      <c r="F1074" s="63"/>
    </row>
    <row r="1075" spans="1:6" hidden="1">
      <c r="A1075" s="360"/>
      <c r="B1075" s="321"/>
      <c r="C1075" s="322"/>
      <c r="D1075" s="68"/>
      <c r="E1075" s="324"/>
      <c r="F1075" s="63"/>
    </row>
    <row r="1076" spans="1:6" hidden="1">
      <c r="A1076" s="377" t="s">
        <v>26</v>
      </c>
      <c r="B1076" s="336" t="s">
        <v>27</v>
      </c>
      <c r="C1076" s="337" t="s">
        <v>28</v>
      </c>
      <c r="D1076" s="359">
        <f>+D1077</f>
        <v>0</v>
      </c>
      <c r="E1076" s="324"/>
      <c r="F1076" s="63"/>
    </row>
    <row r="1077" spans="1:6" hidden="1">
      <c r="A1077" s="331" t="s">
        <v>26</v>
      </c>
      <c r="B1077" s="332" t="s">
        <v>29</v>
      </c>
      <c r="C1077" s="323" t="s">
        <v>30</v>
      </c>
      <c r="D1077" s="314">
        <v>0</v>
      </c>
      <c r="E1077" s="324"/>
      <c r="F1077" s="63"/>
    </row>
    <row r="1078" spans="1:6" hidden="1">
      <c r="A1078" s="360"/>
      <c r="B1078" s="321"/>
      <c r="C1078" s="322"/>
      <c r="D1078" s="68"/>
      <c r="E1078" s="324"/>
      <c r="F1078" s="63"/>
    </row>
    <row r="1079" spans="1:6" hidden="1">
      <c r="A1079" s="377" t="s">
        <v>26</v>
      </c>
      <c r="B1079" s="336" t="s">
        <v>35</v>
      </c>
      <c r="C1079" s="337" t="s">
        <v>36</v>
      </c>
      <c r="D1079" s="359">
        <f>+D1080</f>
        <v>0</v>
      </c>
      <c r="E1079" s="324"/>
      <c r="F1079" s="63"/>
    </row>
    <row r="1080" spans="1:6" hidden="1">
      <c r="A1080" s="331" t="s">
        <v>26</v>
      </c>
      <c r="B1080" s="332" t="s">
        <v>37</v>
      </c>
      <c r="C1080" s="323" t="s">
        <v>38</v>
      </c>
      <c r="D1080" s="314">
        <v>0</v>
      </c>
      <c r="E1080" s="324"/>
      <c r="F1080" s="63"/>
    </row>
    <row r="1081" spans="1:6" hidden="1">
      <c r="A1081" s="377"/>
      <c r="B1081" s="336"/>
      <c r="C1081" s="337"/>
      <c r="D1081" s="68"/>
      <c r="E1081" s="324"/>
      <c r="F1081" s="63"/>
    </row>
    <row r="1082" spans="1:6" hidden="1">
      <c r="A1082" s="377" t="s">
        <v>26</v>
      </c>
      <c r="B1082" s="336" t="s">
        <v>41</v>
      </c>
      <c r="C1082" s="337" t="s">
        <v>42</v>
      </c>
      <c r="D1082" s="359">
        <f>SUM(D1083:D1087)</f>
        <v>0</v>
      </c>
      <c r="E1082" s="324"/>
      <c r="F1082" s="63"/>
    </row>
    <row r="1083" spans="1:6" hidden="1">
      <c r="A1083" s="331" t="s">
        <v>26</v>
      </c>
      <c r="B1083" s="332" t="s">
        <v>43</v>
      </c>
      <c r="C1083" s="323" t="s">
        <v>531</v>
      </c>
      <c r="D1083" s="314">
        <v>0</v>
      </c>
      <c r="E1083" s="324"/>
      <c r="F1083" s="63"/>
    </row>
    <row r="1084" spans="1:6" hidden="1">
      <c r="A1084" s="342" t="s">
        <v>26</v>
      </c>
      <c r="B1084" s="312" t="s">
        <v>227</v>
      </c>
      <c r="C1084" s="313" t="s">
        <v>228</v>
      </c>
      <c r="D1084" s="314">
        <v>0</v>
      </c>
      <c r="E1084" s="324"/>
      <c r="F1084" s="63"/>
    </row>
    <row r="1085" spans="1:6" ht="12" hidden="1">
      <c r="A1085" s="331" t="s">
        <v>26</v>
      </c>
      <c r="B1085" s="332" t="s">
        <v>45</v>
      </c>
      <c r="C1085" s="323" t="s">
        <v>46</v>
      </c>
      <c r="D1085" s="455">
        <f>+(D1079+D1083+D1084+D1086+D1087+D1076)/12</f>
        <v>0</v>
      </c>
      <c r="E1085" s="372"/>
      <c r="F1085" s="63"/>
    </row>
    <row r="1086" spans="1:6" ht="12" hidden="1">
      <c r="A1086" s="331" t="s">
        <v>26</v>
      </c>
      <c r="B1086" s="332" t="s">
        <v>47</v>
      </c>
      <c r="C1086" s="323" t="s">
        <v>48</v>
      </c>
      <c r="D1086" s="314">
        <v>0</v>
      </c>
      <c r="E1086" s="372"/>
      <c r="F1086" s="63"/>
    </row>
    <row r="1087" spans="1:6" ht="12" hidden="1">
      <c r="A1087" s="67" t="s">
        <v>26</v>
      </c>
      <c r="B1087" s="312" t="s">
        <v>342</v>
      </c>
      <c r="C1087" s="313" t="s">
        <v>343</v>
      </c>
      <c r="D1087" s="314">
        <v>0</v>
      </c>
      <c r="E1087" s="372"/>
      <c r="F1087" s="63"/>
    </row>
    <row r="1088" spans="1:6" ht="12" hidden="1">
      <c r="A1088" s="342"/>
      <c r="D1088" s="375"/>
      <c r="E1088" s="372"/>
      <c r="F1088" s="63"/>
    </row>
    <row r="1089" spans="1:6" ht="20.399999999999999" hidden="1">
      <c r="A1089" s="377" t="s">
        <v>49</v>
      </c>
      <c r="B1089" s="336" t="s">
        <v>50</v>
      </c>
      <c r="C1089" s="337" t="s">
        <v>51</v>
      </c>
      <c r="D1089" s="359">
        <f>+D1090+D1091</f>
        <v>0</v>
      </c>
      <c r="E1089" s="372"/>
      <c r="F1089" s="63"/>
    </row>
    <row r="1090" spans="1:6" ht="20.399999999999999" hidden="1">
      <c r="A1090" s="340" t="s">
        <v>49</v>
      </c>
      <c r="B1090" s="312" t="s">
        <v>52</v>
      </c>
      <c r="C1090" s="341" t="s">
        <v>262</v>
      </c>
      <c r="D1090" s="314">
        <f>+(D1079+D1083+D1084+D1086+D1087+D1076)*9.25%</f>
        <v>0</v>
      </c>
      <c r="E1090" s="372"/>
      <c r="F1090" s="63"/>
    </row>
    <row r="1091" spans="1:6" ht="20.399999999999999" hidden="1">
      <c r="A1091" s="340" t="s">
        <v>49</v>
      </c>
      <c r="B1091" s="312" t="s">
        <v>54</v>
      </c>
      <c r="C1091" s="341" t="s">
        <v>55</v>
      </c>
      <c r="D1091" s="314">
        <f>+(D1079+D1083+D1084+D1086+D1087+D1076)*0.5%</f>
        <v>0</v>
      </c>
      <c r="E1091" s="372"/>
      <c r="F1091" s="63"/>
    </row>
    <row r="1092" spans="1:6" ht="12" hidden="1">
      <c r="A1092" s="340"/>
      <c r="C1092" s="341"/>
      <c r="D1092" s="375"/>
      <c r="E1092" s="372"/>
      <c r="F1092" s="63"/>
    </row>
    <row r="1093" spans="1:6" ht="20.399999999999999" hidden="1">
      <c r="A1093" s="377" t="s">
        <v>49</v>
      </c>
      <c r="B1093" s="336" t="s">
        <v>56</v>
      </c>
      <c r="C1093" s="337" t="s">
        <v>57</v>
      </c>
      <c r="D1093" s="359">
        <f>+D1094+D1095+D1096</f>
        <v>0</v>
      </c>
      <c r="E1093" s="359"/>
      <c r="F1093" s="63"/>
    </row>
    <row r="1094" spans="1:6" ht="20.399999999999999" hidden="1">
      <c r="A1094" s="340" t="s">
        <v>49</v>
      </c>
      <c r="B1094" s="312" t="s">
        <v>58</v>
      </c>
      <c r="C1094" s="341" t="s">
        <v>59</v>
      </c>
      <c r="D1094" s="314">
        <f>+(D1079+D1083+D1084+D1086+D1087+D1076)*5.42%</f>
        <v>0</v>
      </c>
      <c r="E1094" s="372"/>
      <c r="F1094" s="63"/>
    </row>
    <row r="1095" spans="1:6" ht="20.399999999999999" hidden="1">
      <c r="A1095" s="340" t="s">
        <v>49</v>
      </c>
      <c r="B1095" s="312" t="s">
        <v>60</v>
      </c>
      <c r="C1095" s="341" t="s">
        <v>263</v>
      </c>
      <c r="D1095" s="314">
        <f>+(D1079+D1083+D1084+D1086+D1087+D1076)*3%</f>
        <v>0</v>
      </c>
      <c r="E1095" s="372"/>
      <c r="F1095" s="63"/>
    </row>
    <row r="1096" spans="1:6" ht="12" hidden="1">
      <c r="A1096" s="340" t="s">
        <v>49</v>
      </c>
      <c r="B1096" s="312" t="s">
        <v>62</v>
      </c>
      <c r="C1096" s="313" t="s">
        <v>63</v>
      </c>
      <c r="D1096" s="314">
        <f>+(D1079+D1083+D1084+D1086+D1087+D1076)*1.5%</f>
        <v>0</v>
      </c>
      <c r="E1096" s="372"/>
      <c r="F1096" s="63"/>
    </row>
    <row r="1097" spans="1:6" ht="12" hidden="1">
      <c r="A1097" s="340"/>
      <c r="C1097" s="341"/>
      <c r="D1097" s="375"/>
      <c r="E1097" s="372"/>
      <c r="F1097" s="63"/>
    </row>
    <row r="1098" spans="1:6" ht="12" hidden="1">
      <c r="A1098" s="340"/>
      <c r="C1098" s="341"/>
      <c r="D1098" s="375"/>
      <c r="E1098" s="372"/>
      <c r="F1098" s="63"/>
    </row>
    <row r="1099" spans="1:6" hidden="1">
      <c r="A1099" s="357" t="s">
        <v>64</v>
      </c>
      <c r="B1099" s="351">
        <v>1</v>
      </c>
      <c r="C1099" s="352" t="s">
        <v>65</v>
      </c>
      <c r="D1099" s="375"/>
      <c r="E1099" s="324">
        <f>+D1105+D1110+D1101</f>
        <v>0</v>
      </c>
      <c r="F1099" s="63"/>
    </row>
    <row r="1100" spans="1:6" hidden="1">
      <c r="A1100" s="340"/>
      <c r="C1100" s="341"/>
      <c r="D1100" s="375"/>
      <c r="E1100" s="68"/>
      <c r="F1100" s="63"/>
    </row>
    <row r="1101" spans="1:6" ht="12" hidden="1">
      <c r="A1101" s="377" t="s">
        <v>64</v>
      </c>
      <c r="B1101" s="336" t="s">
        <v>72</v>
      </c>
      <c r="C1101" s="337" t="s">
        <v>73</v>
      </c>
      <c r="D1101" s="359">
        <f>SUM(D1102:D1103)</f>
        <v>0</v>
      </c>
      <c r="E1101" s="372"/>
      <c r="F1101" s="63"/>
    </row>
    <row r="1102" spans="1:6" ht="12" hidden="1">
      <c r="A1102" s="340" t="s">
        <v>64</v>
      </c>
      <c r="B1102" s="312" t="s">
        <v>74</v>
      </c>
      <c r="C1102" s="341" t="s">
        <v>75</v>
      </c>
      <c r="D1102" s="314">
        <v>0</v>
      </c>
      <c r="E1102" s="372"/>
      <c r="F1102" s="63"/>
    </row>
    <row r="1103" spans="1:6" ht="12" hidden="1">
      <c r="A1103" s="340" t="s">
        <v>64</v>
      </c>
      <c r="B1103" s="312" t="s">
        <v>76</v>
      </c>
      <c r="C1103" s="341" t="s">
        <v>77</v>
      </c>
      <c r="D1103" s="314">
        <v>0</v>
      </c>
      <c r="E1103" s="372"/>
      <c r="F1103" s="63"/>
    </row>
    <row r="1104" spans="1:6" ht="12" hidden="1">
      <c r="A1104" s="340"/>
      <c r="C1104" s="341"/>
      <c r="D1104" s="375"/>
      <c r="E1104" s="372"/>
      <c r="F1104" s="63"/>
    </row>
    <row r="1105" spans="1:6" ht="12" hidden="1">
      <c r="A1105" s="377" t="s">
        <v>64</v>
      </c>
      <c r="B1105" s="336" t="s">
        <v>279</v>
      </c>
      <c r="C1105" s="337" t="s">
        <v>78</v>
      </c>
      <c r="D1105" s="359">
        <f>SUM(D1106:D1108)</f>
        <v>0</v>
      </c>
      <c r="E1105" s="372"/>
      <c r="F1105" s="63"/>
    </row>
    <row r="1106" spans="1:6" ht="12" hidden="1">
      <c r="A1106" s="340" t="s">
        <v>64</v>
      </c>
      <c r="B1106" s="312" t="s">
        <v>79</v>
      </c>
      <c r="C1106" s="341" t="s">
        <v>80</v>
      </c>
      <c r="D1106" s="314">
        <v>0</v>
      </c>
      <c r="E1106" s="372"/>
      <c r="F1106" s="63"/>
    </row>
    <row r="1107" spans="1:6" ht="12" hidden="1">
      <c r="A1107" s="340" t="s">
        <v>64</v>
      </c>
      <c r="B1107" s="312" t="s">
        <v>214</v>
      </c>
      <c r="C1107" s="341" t="s">
        <v>215</v>
      </c>
      <c r="D1107" s="314">
        <v>0</v>
      </c>
      <c r="E1107" s="372"/>
      <c r="F1107" s="63"/>
    </row>
    <row r="1108" spans="1:6" ht="12" hidden="1">
      <c r="A1108" s="340" t="s">
        <v>64</v>
      </c>
      <c r="B1108" s="312" t="s">
        <v>85</v>
      </c>
      <c r="C1108" s="341" t="s">
        <v>86</v>
      </c>
      <c r="D1108" s="314">
        <v>0</v>
      </c>
      <c r="E1108" s="372"/>
      <c r="F1108" s="63"/>
    </row>
    <row r="1109" spans="1:6" ht="12" hidden="1">
      <c r="A1109" s="340"/>
      <c r="C1109" s="341"/>
      <c r="D1109" s="375"/>
      <c r="E1109" s="372"/>
      <c r="F1109" s="63"/>
    </row>
    <row r="1110" spans="1:6" ht="12" hidden="1">
      <c r="A1110" s="377" t="s">
        <v>64</v>
      </c>
      <c r="B1110" s="336" t="s">
        <v>251</v>
      </c>
      <c r="C1110" s="337" t="s">
        <v>103</v>
      </c>
      <c r="D1110" s="359">
        <f>SUM(D1111:D1114)</f>
        <v>0</v>
      </c>
      <c r="E1110" s="372"/>
      <c r="F1110" s="63"/>
    </row>
    <row r="1111" spans="1:6" ht="12" hidden="1">
      <c r="A1111" s="340" t="s">
        <v>64</v>
      </c>
      <c r="B1111" s="312" t="s">
        <v>104</v>
      </c>
      <c r="C1111" s="341" t="s">
        <v>105</v>
      </c>
      <c r="D1111" s="314">
        <v>0</v>
      </c>
      <c r="E1111" s="372"/>
      <c r="F1111" s="63"/>
    </row>
    <row r="1112" spans="1:6" ht="12" hidden="1">
      <c r="A1112" s="340" t="s">
        <v>64</v>
      </c>
      <c r="B1112" s="312" t="s">
        <v>568</v>
      </c>
      <c r="C1112" s="341" t="s">
        <v>569</v>
      </c>
      <c r="D1112" s="314">
        <v>0</v>
      </c>
      <c r="E1112" s="372"/>
      <c r="F1112" s="63"/>
    </row>
    <row r="1113" spans="1:6" ht="12" hidden="1">
      <c r="A1113" s="340" t="s">
        <v>64</v>
      </c>
      <c r="B1113" s="312" t="s">
        <v>252</v>
      </c>
      <c r="C1113" s="341" t="s">
        <v>253</v>
      </c>
      <c r="D1113" s="314">
        <v>0</v>
      </c>
      <c r="E1113" s="372"/>
      <c r="F1113" s="63"/>
    </row>
    <row r="1114" spans="1:6" ht="12" hidden="1">
      <c r="A1114" s="340" t="s">
        <v>64</v>
      </c>
      <c r="B1114" s="312" t="s">
        <v>106</v>
      </c>
      <c r="C1114" s="341" t="s">
        <v>107</v>
      </c>
      <c r="D1114" s="314">
        <v>0</v>
      </c>
      <c r="E1114" s="372"/>
      <c r="F1114" s="63"/>
    </row>
    <row r="1115" spans="1:6" ht="12" hidden="1">
      <c r="A1115" s="340"/>
      <c r="C1115" s="341"/>
      <c r="D1115" s="375"/>
      <c r="E1115" s="372"/>
      <c r="F1115" s="63"/>
    </row>
    <row r="1116" spans="1:6" ht="12" hidden="1">
      <c r="A1116" s="340"/>
      <c r="C1116" s="341"/>
      <c r="D1116" s="375"/>
      <c r="E1116" s="372"/>
      <c r="F1116" s="63"/>
    </row>
    <row r="1117" spans="1:6" hidden="1">
      <c r="A1117" s="357" t="s">
        <v>64</v>
      </c>
      <c r="B1117" s="351">
        <v>2</v>
      </c>
      <c r="C1117" s="352" t="s">
        <v>122</v>
      </c>
      <c r="D1117" s="358"/>
      <c r="E1117" s="324">
        <f>+D1123+D1119+D1127+D1130</f>
        <v>0</v>
      </c>
      <c r="F1117" s="63"/>
    </row>
    <row r="1118" spans="1:6" hidden="1">
      <c r="B1118" s="356"/>
      <c r="C1118" s="68"/>
      <c r="D1118" s="358"/>
      <c r="E1118" s="68"/>
      <c r="F1118" s="63"/>
    </row>
    <row r="1119" spans="1:6" ht="12" hidden="1">
      <c r="A1119" s="377" t="s">
        <v>64</v>
      </c>
      <c r="B1119" s="336" t="s">
        <v>123</v>
      </c>
      <c r="C1119" s="337" t="s">
        <v>124</v>
      </c>
      <c r="D1119" s="359">
        <f>SUM(D1120:D1121)</f>
        <v>0</v>
      </c>
      <c r="E1119" s="372"/>
      <c r="F1119" s="63"/>
    </row>
    <row r="1120" spans="1:6" ht="12" hidden="1">
      <c r="A1120" s="67" t="s">
        <v>64</v>
      </c>
      <c r="B1120" s="356" t="s">
        <v>127</v>
      </c>
      <c r="C1120" s="68" t="s">
        <v>128</v>
      </c>
      <c r="D1120" s="314">
        <v>0</v>
      </c>
      <c r="E1120" s="372"/>
      <c r="F1120" s="63"/>
    </row>
    <row r="1121" spans="1:6" ht="12" hidden="1">
      <c r="A1121" s="67" t="s">
        <v>64</v>
      </c>
      <c r="B1121" s="356" t="s">
        <v>129</v>
      </c>
      <c r="C1121" s="68" t="s">
        <v>130</v>
      </c>
      <c r="D1121" s="314">
        <v>0</v>
      </c>
      <c r="E1121" s="372"/>
      <c r="F1121" s="63"/>
    </row>
    <row r="1122" spans="1:6" ht="12" hidden="1">
      <c r="B1122" s="356"/>
      <c r="C1122" s="68"/>
      <c r="D1122" s="358"/>
      <c r="E1122" s="372"/>
      <c r="F1122" s="63"/>
    </row>
    <row r="1123" spans="1:6" ht="20.399999999999999" hidden="1">
      <c r="A1123" s="335" t="s">
        <v>64</v>
      </c>
      <c r="B1123" s="336" t="s">
        <v>131</v>
      </c>
      <c r="C1123" s="337" t="s">
        <v>132</v>
      </c>
      <c r="D1123" s="359">
        <f>SUM(D1124:D1125)</f>
        <v>0</v>
      </c>
      <c r="E1123" s="372"/>
      <c r="F1123" s="63"/>
    </row>
    <row r="1124" spans="1:6" ht="12" hidden="1">
      <c r="A1124" s="67" t="s">
        <v>64</v>
      </c>
      <c r="B1124" s="356" t="s">
        <v>254</v>
      </c>
      <c r="C1124" s="68" t="s">
        <v>255</v>
      </c>
      <c r="D1124" s="314">
        <v>0</v>
      </c>
      <c r="E1124" s="372"/>
      <c r="F1124" s="63"/>
    </row>
    <row r="1125" spans="1:6" ht="12" hidden="1">
      <c r="A1125" s="67" t="s">
        <v>64</v>
      </c>
      <c r="B1125" s="356" t="s">
        <v>240</v>
      </c>
      <c r="C1125" s="68" t="s">
        <v>241</v>
      </c>
      <c r="D1125" s="314">
        <v>0</v>
      </c>
      <c r="E1125" s="372"/>
      <c r="F1125" s="63"/>
    </row>
    <row r="1126" spans="1:6" ht="12" hidden="1">
      <c r="A1126" s="335"/>
      <c r="B1126" s="336"/>
      <c r="C1126" s="337"/>
      <c r="E1126" s="372"/>
      <c r="F1126" s="63"/>
    </row>
    <row r="1127" spans="1:6" ht="12" hidden="1">
      <c r="A1127" s="335" t="s">
        <v>64</v>
      </c>
      <c r="B1127" s="336" t="s">
        <v>139</v>
      </c>
      <c r="C1127" s="337" t="s">
        <v>140</v>
      </c>
      <c r="D1127" s="359">
        <f>+D1128</f>
        <v>0</v>
      </c>
      <c r="E1127" s="372"/>
      <c r="F1127" s="63"/>
    </row>
    <row r="1128" spans="1:6" ht="12" hidden="1">
      <c r="A1128" s="67" t="s">
        <v>64</v>
      </c>
      <c r="B1128" s="356" t="s">
        <v>141</v>
      </c>
      <c r="C1128" s="68" t="s">
        <v>142</v>
      </c>
      <c r="D1128" s="314">
        <v>0</v>
      </c>
      <c r="E1128" s="372"/>
      <c r="F1128" s="63"/>
    </row>
    <row r="1129" spans="1:6" ht="12" hidden="1">
      <c r="B1129" s="356"/>
      <c r="C1129" s="68"/>
      <c r="E1129" s="372"/>
      <c r="F1129" s="63"/>
    </row>
    <row r="1130" spans="1:6" ht="12" hidden="1">
      <c r="A1130" s="335" t="s">
        <v>64</v>
      </c>
      <c r="B1130" s="336" t="s">
        <v>145</v>
      </c>
      <c r="C1130" s="337" t="s">
        <v>146</v>
      </c>
      <c r="D1130" s="359">
        <f>+D1131+D1132</f>
        <v>0</v>
      </c>
      <c r="E1130" s="372"/>
      <c r="F1130" s="63"/>
    </row>
    <row r="1131" spans="1:6" ht="12" hidden="1">
      <c r="A1131" s="67" t="s">
        <v>64</v>
      </c>
      <c r="B1131" s="356" t="s">
        <v>149</v>
      </c>
      <c r="C1131" s="68" t="s">
        <v>150</v>
      </c>
      <c r="D1131" s="314">
        <v>0</v>
      </c>
      <c r="E1131" s="372"/>
      <c r="F1131" s="63"/>
    </row>
    <row r="1132" spans="1:6" ht="12" hidden="1">
      <c r="A1132" s="67" t="s">
        <v>64</v>
      </c>
      <c r="B1132" s="356" t="s">
        <v>151</v>
      </c>
      <c r="C1132" s="68" t="s">
        <v>152</v>
      </c>
      <c r="D1132" s="314">
        <v>0</v>
      </c>
      <c r="E1132" s="372"/>
      <c r="F1132" s="63"/>
    </row>
    <row r="1133" spans="1:6" ht="12" hidden="1">
      <c r="A1133" s="346"/>
      <c r="B1133" s="356"/>
      <c r="C1133" s="440"/>
      <c r="D1133" s="358"/>
      <c r="E1133" s="372"/>
      <c r="F1133" s="63"/>
    </row>
    <row r="1134" spans="1:6" ht="12" hidden="1">
      <c r="A1134" s="346"/>
      <c r="B1134" s="356"/>
      <c r="C1134" s="440"/>
      <c r="D1134" s="358"/>
      <c r="E1134" s="372"/>
      <c r="F1134" s="63"/>
    </row>
    <row r="1135" spans="1:6" hidden="1">
      <c r="A1135" s="357">
        <v>2</v>
      </c>
      <c r="B1135" s="351" t="s">
        <v>451</v>
      </c>
      <c r="C1135" s="352" t="s">
        <v>157</v>
      </c>
      <c r="E1135" s="324">
        <f>+D1137+D1147+D1144</f>
        <v>0</v>
      </c>
      <c r="F1135" s="63"/>
    </row>
    <row r="1136" spans="1:6" hidden="1">
      <c r="B1136" s="316"/>
      <c r="E1136" s="68"/>
      <c r="F1136" s="63"/>
    </row>
    <row r="1137" spans="1:6" hidden="1">
      <c r="A1137" s="335" t="s">
        <v>158</v>
      </c>
      <c r="B1137" s="336" t="s">
        <v>159</v>
      </c>
      <c r="C1137" s="337" t="s">
        <v>160</v>
      </c>
      <c r="D1137" s="359">
        <f>SUM(D1138:D1142)</f>
        <v>0</v>
      </c>
      <c r="F1137" s="63"/>
    </row>
    <row r="1138" spans="1:6" hidden="1">
      <c r="A1138" s="67" t="s">
        <v>158</v>
      </c>
      <c r="B1138" s="356" t="s">
        <v>161</v>
      </c>
      <c r="C1138" s="313" t="s">
        <v>162</v>
      </c>
      <c r="D1138" s="314">
        <v>0</v>
      </c>
      <c r="F1138" s="63"/>
    </row>
    <row r="1139" spans="1:6" hidden="1">
      <c r="A1139" s="67" t="s">
        <v>158</v>
      </c>
      <c r="B1139" s="356" t="s">
        <v>163</v>
      </c>
      <c r="C1139" s="313" t="s">
        <v>164</v>
      </c>
      <c r="D1139" s="314">
        <v>0</v>
      </c>
      <c r="F1139" s="63"/>
    </row>
    <row r="1140" spans="1:6" hidden="1">
      <c r="A1140" s="67" t="s">
        <v>158</v>
      </c>
      <c r="B1140" s="356" t="s">
        <v>165</v>
      </c>
      <c r="C1140" s="313" t="s">
        <v>166</v>
      </c>
      <c r="D1140" s="314">
        <v>0</v>
      </c>
      <c r="F1140" s="63"/>
    </row>
    <row r="1141" spans="1:6" hidden="1">
      <c r="A1141" s="67" t="s">
        <v>158</v>
      </c>
      <c r="B1141" s="356" t="s">
        <v>167</v>
      </c>
      <c r="C1141" s="313" t="s">
        <v>168</v>
      </c>
      <c r="D1141" s="314">
        <v>0</v>
      </c>
      <c r="F1141" s="63"/>
    </row>
    <row r="1142" spans="1:6" hidden="1">
      <c r="A1142" s="67" t="s">
        <v>158</v>
      </c>
      <c r="B1142" s="356" t="s">
        <v>169</v>
      </c>
      <c r="C1142" s="313" t="s">
        <v>170</v>
      </c>
      <c r="D1142" s="314">
        <v>0</v>
      </c>
      <c r="F1142" s="63"/>
    </row>
    <row r="1143" spans="1:6" hidden="1">
      <c r="B1143" s="356"/>
      <c r="F1143" s="63"/>
    </row>
    <row r="1144" spans="1:6" hidden="1">
      <c r="A1144" s="335"/>
      <c r="B1144" s="336" t="s">
        <v>171</v>
      </c>
      <c r="C1144" s="337" t="s">
        <v>172</v>
      </c>
      <c r="D1144" s="359">
        <f>+D1145</f>
        <v>0</v>
      </c>
      <c r="F1144" s="63"/>
    </row>
    <row r="1145" spans="1:6" hidden="1">
      <c r="A1145" s="67" t="s">
        <v>181</v>
      </c>
      <c r="B1145" s="356" t="s">
        <v>182</v>
      </c>
      <c r="C1145" s="313" t="s">
        <v>183</v>
      </c>
      <c r="D1145" s="314">
        <v>0</v>
      </c>
      <c r="F1145" s="63"/>
    </row>
    <row r="1146" spans="1:6" hidden="1">
      <c r="B1146" s="356"/>
      <c r="F1146" s="63"/>
    </row>
    <row r="1147" spans="1:6" hidden="1">
      <c r="A1147" s="335" t="s">
        <v>158</v>
      </c>
      <c r="B1147" s="336" t="s">
        <v>176</v>
      </c>
      <c r="C1147" s="337" t="s">
        <v>177</v>
      </c>
      <c r="D1147" s="359">
        <f>+D1148</f>
        <v>0</v>
      </c>
      <c r="F1147" s="63"/>
    </row>
    <row r="1148" spans="1:6" hidden="1">
      <c r="A1148" s="67" t="s">
        <v>178</v>
      </c>
      <c r="B1148" s="356" t="s">
        <v>179</v>
      </c>
      <c r="C1148" s="313" t="s">
        <v>258</v>
      </c>
      <c r="D1148" s="314">
        <v>0</v>
      </c>
      <c r="F1148" s="63"/>
    </row>
    <row r="1149" spans="1:6" hidden="1">
      <c r="B1149" s="356"/>
      <c r="F1149" s="63"/>
    </row>
    <row r="1150" spans="1:6" hidden="1">
      <c r="B1150" s="356"/>
      <c r="F1150" s="63"/>
    </row>
    <row r="1151" spans="1:6">
      <c r="A1151" s="346" t="s">
        <v>348</v>
      </c>
      <c r="B1151" s="321" t="s">
        <v>512</v>
      </c>
      <c r="C1151" s="322" t="s">
        <v>185</v>
      </c>
      <c r="D1151" s="345"/>
      <c r="E1151" s="324">
        <f>+D1153</f>
        <v>12669370.91</v>
      </c>
      <c r="F1151" s="63"/>
    </row>
    <row r="1152" spans="1:6" ht="12">
      <c r="A1152" s="342"/>
      <c r="B1152" s="343"/>
      <c r="C1152" s="344"/>
      <c r="D1152" s="345"/>
      <c r="E1152" s="372"/>
      <c r="F1152" s="63"/>
    </row>
    <row r="1153" spans="1:8" ht="12">
      <c r="A1153" s="335" t="s">
        <v>184</v>
      </c>
      <c r="B1153" s="327" t="s">
        <v>513</v>
      </c>
      <c r="C1153" s="337" t="s">
        <v>514</v>
      </c>
      <c r="D1153" s="338">
        <f>+D1154</f>
        <v>12669370.91</v>
      </c>
      <c r="E1153" s="372"/>
      <c r="F1153" s="63"/>
    </row>
    <row r="1154" spans="1:8" ht="12">
      <c r="A1154" s="67" t="s">
        <v>184</v>
      </c>
      <c r="B1154" s="312" t="s">
        <v>466</v>
      </c>
      <c r="C1154" s="341" t="s">
        <v>467</v>
      </c>
      <c r="D1154" s="69">
        <v>12669370.91</v>
      </c>
      <c r="E1154" s="372"/>
      <c r="F1154" s="63"/>
    </row>
    <row r="1155" spans="1:8" ht="12">
      <c r="B1155" s="356"/>
      <c r="C1155" s="440"/>
      <c r="D1155" s="358"/>
      <c r="E1155" s="372"/>
      <c r="F1155" s="63"/>
    </row>
    <row r="1156" spans="1:8" ht="12">
      <c r="B1156" s="356"/>
      <c r="C1156" s="440"/>
      <c r="D1156" s="358"/>
      <c r="E1156" s="372"/>
      <c r="F1156" s="63"/>
    </row>
    <row r="1157" spans="1:8" hidden="1">
      <c r="A1157" s="357"/>
      <c r="B1157" s="351">
        <v>9</v>
      </c>
      <c r="C1157" s="352" t="s">
        <v>192</v>
      </c>
      <c r="D1157" s="358"/>
      <c r="E1157" s="324">
        <f>+D1159</f>
        <v>0</v>
      </c>
      <c r="F1157" s="63"/>
    </row>
    <row r="1158" spans="1:8" ht="12" hidden="1">
      <c r="B1158" s="356"/>
      <c r="C1158" s="440"/>
      <c r="D1158" s="358"/>
      <c r="E1158" s="372"/>
      <c r="F1158" s="63"/>
    </row>
    <row r="1159" spans="1:8" ht="12" hidden="1">
      <c r="A1159" s="335">
        <v>4</v>
      </c>
      <c r="B1159" s="327" t="s">
        <v>193</v>
      </c>
      <c r="C1159" s="337" t="s">
        <v>194</v>
      </c>
      <c r="D1159" s="338">
        <f>+D1160</f>
        <v>0</v>
      </c>
      <c r="E1159" s="372"/>
      <c r="F1159" s="63"/>
    </row>
    <row r="1160" spans="1:8" ht="12" hidden="1">
      <c r="A1160" s="67">
        <v>4</v>
      </c>
      <c r="B1160" s="312" t="s">
        <v>197</v>
      </c>
      <c r="C1160" s="341" t="s">
        <v>198</v>
      </c>
      <c r="D1160" s="69">
        <v>0</v>
      </c>
      <c r="E1160" s="372"/>
      <c r="F1160" s="63"/>
    </row>
    <row r="1161" spans="1:8" ht="12" hidden="1">
      <c r="A1161" s="335"/>
      <c r="B1161" s="327"/>
      <c r="D1161" s="358"/>
      <c r="E1161" s="372"/>
      <c r="F1161" s="63"/>
    </row>
    <row r="1162" spans="1:8" ht="12" hidden="1">
      <c r="B1162" s="332"/>
      <c r="D1162" s="333"/>
      <c r="E1162" s="372"/>
      <c r="F1162" s="63"/>
      <c r="H1162" s="69"/>
    </row>
    <row r="1163" spans="1:8" ht="12">
      <c r="B1163" s="332"/>
      <c r="C1163" s="317" t="s">
        <v>570</v>
      </c>
      <c r="D1163" s="333"/>
      <c r="E1163" s="372">
        <f>SUM(E1074:E1160)</f>
        <v>12669370.91</v>
      </c>
      <c r="F1163" s="63"/>
      <c r="G1163" s="97">
        <f>+E1163+'IND-ESTR-CLASIF '!D1213</f>
        <v>12669370.91</v>
      </c>
    </row>
    <row r="1164" spans="1:8" ht="12">
      <c r="B1164" s="332"/>
      <c r="C1164" s="323"/>
      <c r="D1164" s="333"/>
      <c r="E1164" s="372"/>
      <c r="F1164" s="63"/>
    </row>
    <row r="1165" spans="1:8" ht="12">
      <c r="B1165" s="332"/>
      <c r="C1165" s="346"/>
      <c r="D1165" s="333"/>
      <c r="E1165" s="372"/>
      <c r="F1165" s="63"/>
    </row>
    <row r="1166" spans="1:8" ht="12">
      <c r="B1166" s="332"/>
      <c r="C1166" s="323"/>
      <c r="D1166" s="333"/>
      <c r="E1166" s="372"/>
      <c r="F1166" s="63"/>
    </row>
    <row r="1167" spans="1:8" ht="12">
      <c r="B1167" s="332"/>
      <c r="C1167" s="323"/>
      <c r="D1167" s="333"/>
      <c r="E1167" s="372"/>
      <c r="F1167" s="63"/>
    </row>
    <row r="1168" spans="1:8" ht="12">
      <c r="B1168" s="332"/>
      <c r="C1168" s="323"/>
      <c r="D1168" s="333"/>
      <c r="E1168" s="372"/>
    </row>
    <row r="1169" spans="1:6" ht="12" hidden="1">
      <c r="B1169" s="374" t="s">
        <v>571</v>
      </c>
      <c r="C1169" s="68"/>
      <c r="D1169" s="375" t="s">
        <v>335</v>
      </c>
      <c r="E1169" s="372"/>
      <c r="F1169" s="63"/>
    </row>
    <row r="1170" spans="1:6" ht="12" hidden="1">
      <c r="B1170" s="316"/>
      <c r="C1170" s="317"/>
      <c r="D1170" s="371"/>
      <c r="E1170" s="372"/>
      <c r="F1170" s="63"/>
    </row>
    <row r="1171" spans="1:6" hidden="1">
      <c r="A1171" s="320" t="s">
        <v>23</v>
      </c>
      <c r="B1171" s="321" t="s">
        <v>24</v>
      </c>
      <c r="C1171" s="322" t="s">
        <v>25</v>
      </c>
      <c r="D1171" s="359"/>
      <c r="E1171" s="358">
        <f>D1173+D1177+D1184+D1188</f>
        <v>0</v>
      </c>
      <c r="F1171" s="63"/>
    </row>
    <row r="1172" spans="1:6" hidden="1">
      <c r="A1172" s="320"/>
      <c r="B1172" s="321"/>
      <c r="C1172" s="322"/>
      <c r="D1172" s="359"/>
      <c r="E1172" s="358"/>
      <c r="F1172" s="63"/>
    </row>
    <row r="1173" spans="1:6" hidden="1">
      <c r="A1173" s="326" t="s">
        <v>26</v>
      </c>
      <c r="B1173" s="327" t="s">
        <v>27</v>
      </c>
      <c r="C1173" s="328" t="s">
        <v>28</v>
      </c>
      <c r="D1173" s="329">
        <f>SUM(D1174:D1176)</f>
        <v>0</v>
      </c>
      <c r="E1173" s="330"/>
    </row>
    <row r="1174" spans="1:6" hidden="1">
      <c r="A1174" s="331" t="s">
        <v>26</v>
      </c>
      <c r="B1174" s="332" t="s">
        <v>29</v>
      </c>
      <c r="C1174" s="323" t="s">
        <v>30</v>
      </c>
      <c r="D1174" s="333"/>
      <c r="E1174" s="358"/>
      <c r="F1174" s="63"/>
    </row>
    <row r="1175" spans="1:6" hidden="1">
      <c r="A1175" s="68"/>
      <c r="B1175" s="68"/>
      <c r="C1175" s="68"/>
      <c r="D1175" s="68"/>
      <c r="E1175" s="358"/>
      <c r="F1175" s="63"/>
    </row>
    <row r="1176" spans="1:6" ht="12" hidden="1">
      <c r="B1176" s="321"/>
      <c r="C1176" s="325"/>
      <c r="D1176" s="323"/>
      <c r="E1176" s="372"/>
      <c r="F1176" s="63"/>
    </row>
    <row r="1177" spans="1:6" ht="12" hidden="1">
      <c r="A1177" s="377" t="s">
        <v>26</v>
      </c>
      <c r="B1177" s="336" t="s">
        <v>41</v>
      </c>
      <c r="C1177" s="337" t="s">
        <v>42</v>
      </c>
      <c r="D1177" s="359">
        <f>SUM(D1178:D1182)</f>
        <v>0</v>
      </c>
      <c r="E1177" s="372"/>
      <c r="F1177" s="63"/>
    </row>
    <row r="1178" spans="1:6" ht="12" hidden="1">
      <c r="A1178" s="331" t="s">
        <v>26</v>
      </c>
      <c r="B1178" s="332" t="s">
        <v>43</v>
      </c>
      <c r="C1178" s="323" t="s">
        <v>531</v>
      </c>
      <c r="D1178" s="69"/>
      <c r="E1178" s="372"/>
      <c r="F1178" s="63"/>
    </row>
    <row r="1179" spans="1:6" ht="12" hidden="1">
      <c r="A1179" s="342" t="s">
        <v>26</v>
      </c>
      <c r="B1179" s="312" t="s">
        <v>227</v>
      </c>
      <c r="C1179" s="313" t="s">
        <v>228</v>
      </c>
      <c r="D1179" s="69">
        <v>0</v>
      </c>
      <c r="E1179" s="372"/>
      <c r="F1179" s="63"/>
    </row>
    <row r="1180" spans="1:6" ht="12" hidden="1">
      <c r="A1180" s="331" t="s">
        <v>26</v>
      </c>
      <c r="B1180" s="332" t="s">
        <v>45</v>
      </c>
      <c r="C1180" s="323" t="s">
        <v>46</v>
      </c>
      <c r="D1180" s="69">
        <v>0</v>
      </c>
      <c r="E1180" s="372"/>
      <c r="F1180" s="63"/>
    </row>
    <row r="1181" spans="1:6" ht="12" hidden="1">
      <c r="A1181" s="331" t="s">
        <v>26</v>
      </c>
      <c r="B1181" s="332" t="s">
        <v>47</v>
      </c>
      <c r="C1181" s="323" t="s">
        <v>48</v>
      </c>
      <c r="D1181" s="69">
        <v>0</v>
      </c>
      <c r="E1181" s="372"/>
      <c r="F1181" s="63"/>
    </row>
    <row r="1182" spans="1:6" ht="12" hidden="1">
      <c r="A1182" s="67" t="s">
        <v>26</v>
      </c>
      <c r="B1182" s="312" t="s">
        <v>342</v>
      </c>
      <c r="C1182" s="313" t="s">
        <v>343</v>
      </c>
      <c r="D1182" s="69">
        <v>0</v>
      </c>
      <c r="E1182" s="372"/>
      <c r="F1182" s="63"/>
    </row>
    <row r="1183" spans="1:6" ht="12" hidden="1">
      <c r="D1183" s="69"/>
      <c r="E1183" s="372"/>
      <c r="F1183" s="63"/>
    </row>
    <row r="1184" spans="1:6" ht="20.399999999999999" hidden="1">
      <c r="A1184" s="377" t="s">
        <v>49</v>
      </c>
      <c r="B1184" s="336" t="s">
        <v>50</v>
      </c>
      <c r="C1184" s="337" t="s">
        <v>51</v>
      </c>
      <c r="D1184" s="359">
        <f>SUM(D1185:D1186)</f>
        <v>0</v>
      </c>
      <c r="E1184" s="372"/>
      <c r="F1184" s="63"/>
    </row>
    <row r="1185" spans="1:6" ht="20.399999999999999" hidden="1">
      <c r="A1185" s="340" t="s">
        <v>49</v>
      </c>
      <c r="B1185" s="312" t="s">
        <v>52</v>
      </c>
      <c r="C1185" s="341" t="s">
        <v>262</v>
      </c>
      <c r="D1185" s="69">
        <f>+(+D1174+D1179+D1181+D1182+D1178)*9.25%</f>
        <v>0</v>
      </c>
      <c r="E1185" s="372"/>
      <c r="F1185" s="63"/>
    </row>
    <row r="1186" spans="1:6" ht="20.399999999999999" hidden="1">
      <c r="A1186" s="340" t="s">
        <v>49</v>
      </c>
      <c r="B1186" s="312" t="s">
        <v>54</v>
      </c>
      <c r="C1186" s="341" t="s">
        <v>55</v>
      </c>
      <c r="D1186" s="69">
        <f>+(D1174+D1179+D1181+D1182+D1178)*0.5%</f>
        <v>0</v>
      </c>
      <c r="E1186" s="372"/>
      <c r="F1186" s="63"/>
    </row>
    <row r="1187" spans="1:6" ht="12" hidden="1">
      <c r="D1187" s="69"/>
      <c r="E1187" s="372"/>
      <c r="F1187" s="63"/>
    </row>
    <row r="1188" spans="1:6" ht="20.399999999999999" hidden="1">
      <c r="A1188" s="377" t="s">
        <v>49</v>
      </c>
      <c r="B1188" s="336" t="s">
        <v>56</v>
      </c>
      <c r="C1188" s="337" t="s">
        <v>57</v>
      </c>
      <c r="D1188" s="359">
        <f>SUM(D1189:D1191)</f>
        <v>0</v>
      </c>
      <c r="E1188" s="372"/>
      <c r="F1188" s="63"/>
    </row>
    <row r="1189" spans="1:6" ht="20.399999999999999" hidden="1">
      <c r="A1189" s="340" t="s">
        <v>49</v>
      </c>
      <c r="B1189" s="312" t="s">
        <v>58</v>
      </c>
      <c r="C1189" s="341" t="s">
        <v>59</v>
      </c>
      <c r="D1189" s="69">
        <f>+(D1179+D1181+D1182+D1178)*5.42%</f>
        <v>0</v>
      </c>
      <c r="E1189" s="372"/>
      <c r="F1189" s="63"/>
    </row>
    <row r="1190" spans="1:6" ht="20.399999999999999" hidden="1">
      <c r="A1190" s="340" t="s">
        <v>49</v>
      </c>
      <c r="B1190" s="312" t="s">
        <v>60</v>
      </c>
      <c r="C1190" s="341" t="s">
        <v>263</v>
      </c>
      <c r="D1190" s="69">
        <f>+(D1179+D1181+D1182+D1178)*3%</f>
        <v>0</v>
      </c>
      <c r="E1190" s="372"/>
      <c r="F1190" s="63"/>
    </row>
    <row r="1191" spans="1:6" ht="12" hidden="1">
      <c r="A1191" s="340" t="s">
        <v>49</v>
      </c>
      <c r="B1191" s="312" t="s">
        <v>62</v>
      </c>
      <c r="C1191" s="313" t="s">
        <v>63</v>
      </c>
      <c r="D1191" s="69">
        <f>+(D1179+D1181+D1182+D1178)*1.5%</f>
        <v>0</v>
      </c>
      <c r="E1191" s="372"/>
      <c r="F1191" s="63"/>
    </row>
    <row r="1192" spans="1:6" ht="12" hidden="1">
      <c r="B1192" s="316"/>
      <c r="C1192" s="317"/>
      <c r="D1192" s="371"/>
      <c r="E1192" s="372"/>
      <c r="F1192" s="63"/>
    </row>
    <row r="1193" spans="1:6" ht="12" hidden="1">
      <c r="B1193" s="316"/>
      <c r="C1193" s="317"/>
      <c r="D1193" s="371"/>
      <c r="E1193" s="372"/>
      <c r="F1193" s="63"/>
    </row>
    <row r="1194" spans="1:6" hidden="1">
      <c r="A1194" s="346" t="s">
        <v>64</v>
      </c>
      <c r="B1194" s="321" t="s">
        <v>205</v>
      </c>
      <c r="C1194" s="322" t="s">
        <v>65</v>
      </c>
      <c r="D1194" s="345"/>
      <c r="E1194" s="324">
        <f>+D1196+D1203+D1200+D1206</f>
        <v>0</v>
      </c>
      <c r="F1194" s="63"/>
    </row>
    <row r="1195" spans="1:6" hidden="1">
      <c r="A1195" s="342"/>
      <c r="B1195" s="343"/>
      <c r="C1195" s="344"/>
      <c r="D1195" s="345"/>
      <c r="E1195" s="330"/>
      <c r="F1195" s="63"/>
    </row>
    <row r="1196" spans="1:6" hidden="1">
      <c r="A1196" s="335" t="s">
        <v>64</v>
      </c>
      <c r="B1196" s="336" t="s">
        <v>72</v>
      </c>
      <c r="C1196" s="347" t="s">
        <v>336</v>
      </c>
      <c r="D1196" s="329">
        <f>+D1198+D1197</f>
        <v>0</v>
      </c>
      <c r="E1196" s="330"/>
      <c r="F1196" s="63"/>
    </row>
    <row r="1197" spans="1:6" hidden="1">
      <c r="A1197" s="342" t="s">
        <v>64</v>
      </c>
      <c r="B1197" s="343" t="s">
        <v>70</v>
      </c>
      <c r="C1197" s="341" t="s">
        <v>71</v>
      </c>
      <c r="D1197" s="345">
        <v>0</v>
      </c>
      <c r="E1197" s="330"/>
      <c r="F1197" s="63"/>
    </row>
    <row r="1198" spans="1:6" hidden="1">
      <c r="A1198" s="342" t="s">
        <v>64</v>
      </c>
      <c r="B1198" s="343" t="s">
        <v>74</v>
      </c>
      <c r="C1198" s="341" t="s">
        <v>75</v>
      </c>
      <c r="D1198" s="345">
        <v>0</v>
      </c>
      <c r="E1198" s="330"/>
      <c r="F1198" s="63"/>
    </row>
    <row r="1199" spans="1:6" hidden="1">
      <c r="A1199" s="342"/>
      <c r="B1199" s="343"/>
      <c r="C1199" s="341"/>
      <c r="D1199" s="345"/>
      <c r="E1199" s="330"/>
      <c r="F1199" s="63"/>
    </row>
    <row r="1200" spans="1:6" hidden="1">
      <c r="A1200" s="336" t="s">
        <v>64</v>
      </c>
      <c r="B1200" s="336" t="s">
        <v>89</v>
      </c>
      <c r="C1200" s="337" t="s">
        <v>90</v>
      </c>
      <c r="D1200" s="359">
        <f>+D1201</f>
        <v>0</v>
      </c>
      <c r="E1200" s="330"/>
      <c r="F1200" s="63"/>
    </row>
    <row r="1201" spans="1:6" hidden="1">
      <c r="A1201" s="342" t="s">
        <v>64</v>
      </c>
      <c r="B1201" s="343" t="s">
        <v>91</v>
      </c>
      <c r="C1201" s="341" t="s">
        <v>92</v>
      </c>
      <c r="D1201" s="69">
        <v>0</v>
      </c>
      <c r="E1201" s="330"/>
      <c r="F1201" s="63"/>
    </row>
    <row r="1202" spans="1:6" hidden="1">
      <c r="A1202" s="342"/>
      <c r="B1202" s="343"/>
      <c r="C1202" s="341"/>
      <c r="D1202" s="345"/>
      <c r="E1202" s="330"/>
      <c r="F1202" s="63"/>
    </row>
    <row r="1203" spans="1:6" ht="12" hidden="1">
      <c r="A1203" s="336" t="s">
        <v>64</v>
      </c>
      <c r="B1203" s="336">
        <v>1.08</v>
      </c>
      <c r="C1203" s="337" t="s">
        <v>103</v>
      </c>
      <c r="D1203" s="359">
        <f>SUM(D1204)</f>
        <v>0</v>
      </c>
      <c r="E1203" s="372"/>
      <c r="F1203" s="63"/>
    </row>
    <row r="1204" spans="1:6" ht="12" hidden="1">
      <c r="A1204" s="356" t="s">
        <v>64</v>
      </c>
      <c r="B1204" s="356" t="s">
        <v>110</v>
      </c>
      <c r="C1204" s="68" t="s">
        <v>111</v>
      </c>
      <c r="D1204" s="69">
        <v>0</v>
      </c>
      <c r="E1204" s="372"/>
      <c r="F1204" s="63"/>
    </row>
    <row r="1205" spans="1:6" ht="12" hidden="1">
      <c r="A1205" s="356"/>
      <c r="B1205" s="356"/>
      <c r="C1205" s="68"/>
      <c r="D1205" s="69"/>
      <c r="E1205" s="372"/>
      <c r="F1205" s="63"/>
    </row>
    <row r="1206" spans="1:6" ht="12" hidden="1">
      <c r="A1206" s="336" t="s">
        <v>64</v>
      </c>
      <c r="B1206" s="336" t="s">
        <v>118</v>
      </c>
      <c r="C1206" s="337" t="s">
        <v>119</v>
      </c>
      <c r="D1206" s="359">
        <f>+D1207</f>
        <v>0</v>
      </c>
      <c r="E1206" s="372"/>
      <c r="F1206" s="63"/>
    </row>
    <row r="1207" spans="1:6" ht="12" hidden="1">
      <c r="A1207" s="356" t="s">
        <v>64</v>
      </c>
      <c r="B1207" s="356" t="s">
        <v>543</v>
      </c>
      <c r="C1207" s="68" t="s">
        <v>544</v>
      </c>
      <c r="D1207" s="69">
        <v>0</v>
      </c>
      <c r="E1207" s="372"/>
      <c r="F1207" s="63"/>
    </row>
    <row r="1208" spans="1:6" ht="12" hidden="1">
      <c r="A1208" s="356"/>
      <c r="B1208" s="356"/>
      <c r="C1208" s="68"/>
      <c r="D1208" s="69"/>
      <c r="E1208" s="372"/>
      <c r="F1208" s="63"/>
    </row>
    <row r="1209" spans="1:6" hidden="1">
      <c r="A1209" s="356"/>
      <c r="B1209" s="356"/>
      <c r="C1209" s="68"/>
      <c r="D1209" s="69"/>
      <c r="E1209" s="324"/>
      <c r="F1209" s="63"/>
    </row>
    <row r="1210" spans="1:6" hidden="1">
      <c r="A1210" s="346" t="s">
        <v>64</v>
      </c>
      <c r="B1210" s="321">
        <v>2</v>
      </c>
      <c r="C1210" s="322" t="s">
        <v>122</v>
      </c>
      <c r="D1210" s="69"/>
      <c r="E1210" s="324">
        <f>+D1215+D1212+D1218</f>
        <v>0</v>
      </c>
      <c r="F1210" s="63"/>
    </row>
    <row r="1211" spans="1:6" ht="12" hidden="1">
      <c r="A1211" s="356"/>
      <c r="B1211" s="356"/>
      <c r="C1211" s="68"/>
      <c r="D1211" s="69"/>
      <c r="E1211" s="372"/>
      <c r="F1211" s="63"/>
    </row>
    <row r="1212" spans="1:6" ht="12" hidden="1">
      <c r="A1212" s="335" t="s">
        <v>64</v>
      </c>
      <c r="B1212" s="336">
        <v>2.0099999999999998</v>
      </c>
      <c r="C1212" s="337" t="s">
        <v>124</v>
      </c>
      <c r="D1212" s="359">
        <f>+D1213</f>
        <v>0</v>
      </c>
      <c r="E1212" s="372"/>
      <c r="F1212" s="63"/>
    </row>
    <row r="1213" spans="1:6" ht="12" hidden="1">
      <c r="A1213" s="356" t="s">
        <v>64</v>
      </c>
      <c r="B1213" s="356" t="s">
        <v>127</v>
      </c>
      <c r="C1213" s="68" t="s">
        <v>128</v>
      </c>
      <c r="D1213" s="69">
        <v>0</v>
      </c>
      <c r="E1213" s="372"/>
      <c r="F1213" s="63"/>
    </row>
    <row r="1214" spans="1:6" ht="12" hidden="1">
      <c r="A1214" s="356"/>
      <c r="B1214" s="356"/>
      <c r="C1214" s="68"/>
      <c r="D1214" s="69"/>
      <c r="E1214" s="372"/>
      <c r="F1214" s="63"/>
    </row>
    <row r="1215" spans="1:6" ht="20.399999999999999" hidden="1">
      <c r="A1215" s="335" t="s">
        <v>64</v>
      </c>
      <c r="B1215" s="336" t="s">
        <v>131</v>
      </c>
      <c r="C1215" s="337" t="s">
        <v>132</v>
      </c>
      <c r="D1215" s="359">
        <f>+D1216</f>
        <v>0</v>
      </c>
      <c r="E1215" s="372"/>
      <c r="F1215" s="63"/>
    </row>
    <row r="1216" spans="1:6" ht="12" hidden="1">
      <c r="A1216" s="356" t="s">
        <v>64</v>
      </c>
      <c r="B1216" s="356" t="s">
        <v>135</v>
      </c>
      <c r="C1216" s="68" t="s">
        <v>136</v>
      </c>
      <c r="D1216" s="69">
        <v>0</v>
      </c>
      <c r="E1216" s="372"/>
      <c r="F1216" s="63"/>
    </row>
    <row r="1217" spans="1:7" ht="12" hidden="1">
      <c r="A1217" s="356"/>
      <c r="B1217" s="356"/>
      <c r="C1217" s="68"/>
      <c r="D1217" s="69"/>
      <c r="E1217" s="372"/>
      <c r="F1217" s="63"/>
    </row>
    <row r="1218" spans="1:7" ht="12" hidden="1">
      <c r="A1218" s="335" t="s">
        <v>64</v>
      </c>
      <c r="B1218" s="336">
        <v>2.04</v>
      </c>
      <c r="C1218" s="337" t="s">
        <v>220</v>
      </c>
      <c r="D1218" s="359">
        <f>SUM(D1219:D1220)</f>
        <v>0</v>
      </c>
      <c r="E1218" s="372"/>
      <c r="F1218" s="63"/>
    </row>
    <row r="1219" spans="1:7" ht="12" hidden="1">
      <c r="A1219" s="356" t="s">
        <v>64</v>
      </c>
      <c r="B1219" s="356" t="s">
        <v>141</v>
      </c>
      <c r="C1219" s="68" t="s">
        <v>142</v>
      </c>
      <c r="D1219" s="69">
        <v>0</v>
      </c>
      <c r="E1219" s="372"/>
      <c r="F1219" s="63"/>
      <c r="G1219" s="97">
        <f>+E1210+E1229</f>
        <v>0</v>
      </c>
    </row>
    <row r="1220" spans="1:7" ht="12" hidden="1">
      <c r="A1220" s="356" t="s">
        <v>64</v>
      </c>
      <c r="B1220" s="356" t="s">
        <v>143</v>
      </c>
      <c r="C1220" s="68" t="s">
        <v>144</v>
      </c>
      <c r="D1220" s="69">
        <v>0</v>
      </c>
      <c r="E1220" s="372"/>
      <c r="F1220" s="63"/>
    </row>
    <row r="1221" spans="1:7" ht="12" hidden="1">
      <c r="A1221" s="356"/>
      <c r="B1221" s="356"/>
      <c r="C1221" s="68"/>
      <c r="D1221" s="345"/>
      <c r="E1221" s="372"/>
      <c r="F1221" s="63"/>
    </row>
    <row r="1222" spans="1:7" ht="12" hidden="1">
      <c r="A1222" s="356"/>
      <c r="B1222" s="356"/>
      <c r="C1222" s="68"/>
      <c r="D1222" s="69"/>
      <c r="E1222" s="372"/>
      <c r="F1222" s="63"/>
    </row>
    <row r="1223" spans="1:7" hidden="1">
      <c r="A1223" s="346" t="s">
        <v>545</v>
      </c>
      <c r="B1223" s="321">
        <v>3</v>
      </c>
      <c r="C1223" s="322" t="s">
        <v>546</v>
      </c>
      <c r="D1223" s="333"/>
      <c r="E1223" s="324">
        <f>+D1225</f>
        <v>0</v>
      </c>
      <c r="F1223" s="63"/>
    </row>
    <row r="1224" spans="1:7" hidden="1">
      <c r="B1224" s="332"/>
      <c r="C1224" s="323"/>
      <c r="D1224" s="333"/>
      <c r="E1224" s="324"/>
      <c r="F1224" s="63"/>
    </row>
    <row r="1225" spans="1:7" hidden="1">
      <c r="A1225" s="335" t="s">
        <v>545</v>
      </c>
      <c r="B1225" s="336">
        <v>3.02</v>
      </c>
      <c r="C1225" s="347" t="s">
        <v>547</v>
      </c>
      <c r="D1225" s="329">
        <f>+D1226</f>
        <v>0</v>
      </c>
      <c r="E1225" s="324"/>
      <c r="F1225" s="63"/>
    </row>
    <row r="1226" spans="1:7" ht="20.399999999999999" hidden="1">
      <c r="A1226" s="342" t="s">
        <v>545</v>
      </c>
      <c r="B1226" s="343" t="s">
        <v>548</v>
      </c>
      <c r="C1226" s="341" t="s">
        <v>549</v>
      </c>
      <c r="D1226" s="333">
        <v>0</v>
      </c>
      <c r="E1226" s="324"/>
      <c r="F1226" s="63"/>
    </row>
    <row r="1227" spans="1:7" hidden="1">
      <c r="A1227" s="342"/>
      <c r="B1227" s="343"/>
      <c r="C1227" s="341"/>
      <c r="D1227" s="333"/>
      <c r="E1227" s="324"/>
      <c r="F1227" s="63"/>
    </row>
    <row r="1228" spans="1:7" hidden="1">
      <c r="A1228" s="342"/>
      <c r="B1228" s="343"/>
      <c r="C1228" s="341"/>
      <c r="D1228" s="333"/>
      <c r="E1228" s="324"/>
      <c r="F1228" s="63"/>
    </row>
    <row r="1229" spans="1:7" hidden="1">
      <c r="A1229" s="346">
        <v>2</v>
      </c>
      <c r="B1229" s="321">
        <v>5</v>
      </c>
      <c r="C1229" s="322" t="s">
        <v>157</v>
      </c>
      <c r="D1229" s="346"/>
      <c r="E1229" s="324">
        <f>+D1234+D1231</f>
        <v>0</v>
      </c>
      <c r="F1229" s="63"/>
    </row>
    <row r="1230" spans="1:7" hidden="1">
      <c r="A1230" s="342"/>
      <c r="B1230" s="343"/>
      <c r="C1230" s="341"/>
      <c r="D1230" s="333"/>
      <c r="E1230" s="324"/>
      <c r="F1230" s="63"/>
    </row>
    <row r="1231" spans="1:7" hidden="1">
      <c r="A1231" s="335" t="s">
        <v>158</v>
      </c>
      <c r="B1231" s="327" t="s">
        <v>159</v>
      </c>
      <c r="C1231" s="337" t="s">
        <v>160</v>
      </c>
      <c r="D1231" s="329">
        <f>+D1232</f>
        <v>0</v>
      </c>
      <c r="E1231" s="324"/>
      <c r="F1231" s="63"/>
    </row>
    <row r="1232" spans="1:7" hidden="1">
      <c r="A1232" s="342" t="s">
        <v>158</v>
      </c>
      <c r="B1232" s="343" t="s">
        <v>221</v>
      </c>
      <c r="C1232" s="341" t="s">
        <v>222</v>
      </c>
      <c r="D1232" s="333">
        <v>0</v>
      </c>
      <c r="E1232" s="324"/>
      <c r="F1232" s="63"/>
    </row>
    <row r="1233" spans="1:8" hidden="1">
      <c r="A1233" s="342"/>
      <c r="B1233" s="343"/>
      <c r="C1233" s="341"/>
      <c r="D1233" s="333"/>
      <c r="E1233" s="324"/>
      <c r="F1233" s="63"/>
    </row>
    <row r="1234" spans="1:8" hidden="1">
      <c r="A1234" s="335"/>
      <c r="B1234" s="327" t="s">
        <v>171</v>
      </c>
      <c r="C1234" s="337" t="s">
        <v>172</v>
      </c>
      <c r="D1234" s="329">
        <f>+D1235</f>
        <v>0</v>
      </c>
      <c r="E1234" s="324"/>
      <c r="F1234" s="63"/>
    </row>
    <row r="1235" spans="1:8" hidden="1">
      <c r="A1235" s="342" t="s">
        <v>173</v>
      </c>
      <c r="B1235" s="343" t="s">
        <v>174</v>
      </c>
      <c r="C1235" s="341" t="s">
        <v>175</v>
      </c>
      <c r="D1235" s="333">
        <v>0</v>
      </c>
      <c r="E1235" s="324"/>
      <c r="F1235" s="63"/>
    </row>
    <row r="1236" spans="1:8" hidden="1">
      <c r="A1236" s="342"/>
      <c r="B1236" s="343"/>
      <c r="C1236" s="341"/>
      <c r="D1236" s="333"/>
      <c r="E1236" s="324"/>
      <c r="F1236" s="63"/>
    </row>
    <row r="1237" spans="1:8" hidden="1">
      <c r="A1237" s="342"/>
      <c r="B1237" s="343"/>
      <c r="C1237" s="341"/>
      <c r="D1237" s="333"/>
      <c r="E1237" s="324"/>
      <c r="F1237" s="63"/>
    </row>
    <row r="1238" spans="1:8" hidden="1">
      <c r="A1238" s="346" t="s">
        <v>348</v>
      </c>
      <c r="B1238" s="321" t="s">
        <v>512</v>
      </c>
      <c r="C1238" s="322" t="s">
        <v>185</v>
      </c>
      <c r="D1238" s="345"/>
      <c r="E1238" s="324">
        <f>+D1240</f>
        <v>0</v>
      </c>
      <c r="F1238" s="63"/>
    </row>
    <row r="1239" spans="1:8" hidden="1">
      <c r="A1239" s="342"/>
      <c r="B1239" s="343"/>
      <c r="C1239" s="344"/>
      <c r="D1239" s="345"/>
      <c r="E1239" s="324"/>
      <c r="F1239" s="63"/>
    </row>
    <row r="1240" spans="1:8" hidden="1">
      <c r="A1240" s="335" t="s">
        <v>184</v>
      </c>
      <c r="B1240" s="327" t="s">
        <v>513</v>
      </c>
      <c r="C1240" s="337" t="s">
        <v>514</v>
      </c>
      <c r="D1240" s="329">
        <f>+D1241</f>
        <v>0</v>
      </c>
      <c r="E1240" s="324"/>
      <c r="F1240" s="63"/>
    </row>
    <row r="1241" spans="1:8" hidden="1">
      <c r="A1241" s="67" t="s">
        <v>184</v>
      </c>
      <c r="B1241" s="312" t="s">
        <v>466</v>
      </c>
      <c r="C1241" s="341" t="s">
        <v>467</v>
      </c>
      <c r="D1241" s="333">
        <v>0</v>
      </c>
      <c r="E1241" s="324"/>
      <c r="F1241" s="63"/>
    </row>
    <row r="1242" spans="1:8" hidden="1">
      <c r="C1242" s="341"/>
      <c r="D1242" s="388"/>
      <c r="E1242" s="324"/>
      <c r="F1242" s="63"/>
    </row>
    <row r="1243" spans="1:8" hidden="1">
      <c r="A1243" s="342"/>
      <c r="B1243" s="343"/>
      <c r="C1243" s="341"/>
      <c r="D1243" s="333"/>
      <c r="E1243" s="324"/>
      <c r="F1243" s="63"/>
      <c r="H1243" s="69"/>
    </row>
    <row r="1244" spans="1:8" ht="12" hidden="1">
      <c r="B1244" s="316"/>
      <c r="C1244" s="317" t="s">
        <v>572</v>
      </c>
      <c r="D1244" s="371"/>
      <c r="E1244" s="372">
        <f>SUM(E1169:E1243)</f>
        <v>0</v>
      </c>
      <c r="F1244" s="63"/>
      <c r="G1244" s="97">
        <f>+E1244+'IND-ESTR-CLASIF '!D1279</f>
        <v>-10000000</v>
      </c>
    </row>
    <row r="1245" spans="1:8" ht="12" hidden="1">
      <c r="B1245" s="316"/>
      <c r="C1245" s="317"/>
      <c r="D1245" s="371"/>
      <c r="E1245" s="372"/>
      <c r="F1245" s="63"/>
    </row>
    <row r="1246" spans="1:8" ht="12" hidden="1">
      <c r="B1246" s="316"/>
      <c r="C1246" s="317"/>
      <c r="D1246" s="371"/>
      <c r="E1246" s="372"/>
      <c r="F1246" s="63"/>
    </row>
    <row r="1247" spans="1:8" ht="12" hidden="1">
      <c r="B1247" s="316"/>
      <c r="C1247" s="317"/>
      <c r="D1247" s="371"/>
      <c r="E1247" s="372"/>
      <c r="F1247" s="63"/>
    </row>
    <row r="1248" spans="1:8" ht="12" hidden="1">
      <c r="B1248" s="316"/>
      <c r="C1248" s="317"/>
      <c r="D1248" s="371"/>
      <c r="E1248" s="372"/>
      <c r="F1248" s="63"/>
    </row>
    <row r="1249" spans="1:6" ht="12" hidden="1">
      <c r="B1249" s="316"/>
      <c r="C1249" s="317"/>
      <c r="D1249" s="371"/>
      <c r="E1249" s="372"/>
      <c r="F1249" s="63"/>
    </row>
    <row r="1250" spans="1:6" ht="12" hidden="1">
      <c r="B1250" s="374" t="s">
        <v>573</v>
      </c>
      <c r="C1250" s="68"/>
      <c r="D1250" s="375" t="s">
        <v>341</v>
      </c>
      <c r="E1250" s="372"/>
      <c r="F1250" s="63"/>
    </row>
    <row r="1251" spans="1:6" ht="12" hidden="1">
      <c r="B1251" s="316"/>
      <c r="C1251" s="317"/>
      <c r="D1251" s="371"/>
      <c r="E1251" s="372"/>
      <c r="F1251" s="63"/>
    </row>
    <row r="1252" spans="1:6" hidden="1">
      <c r="A1252" s="320" t="s">
        <v>23</v>
      </c>
      <c r="B1252" s="321" t="s">
        <v>24</v>
      </c>
      <c r="C1252" s="322" t="s">
        <v>25</v>
      </c>
      <c r="D1252" s="323"/>
      <c r="E1252" s="358">
        <f>+D1254+D1261+D1265</f>
        <v>0</v>
      </c>
      <c r="F1252" s="63"/>
    </row>
    <row r="1253" spans="1:6" ht="12" hidden="1">
      <c r="B1253" s="321"/>
      <c r="C1253" s="325"/>
      <c r="D1253" s="323"/>
      <c r="E1253" s="372"/>
      <c r="F1253" s="63"/>
    </row>
    <row r="1254" spans="1:6" ht="12" hidden="1">
      <c r="A1254" s="377" t="s">
        <v>26</v>
      </c>
      <c r="B1254" s="336" t="s">
        <v>41</v>
      </c>
      <c r="C1254" s="337" t="s">
        <v>42</v>
      </c>
      <c r="D1254" s="359">
        <f>SUM(D1255:D1259)</f>
        <v>0</v>
      </c>
      <c r="E1254" s="372"/>
      <c r="F1254" s="63"/>
    </row>
    <row r="1255" spans="1:6" ht="12" hidden="1">
      <c r="A1255" s="331" t="s">
        <v>26</v>
      </c>
      <c r="B1255" s="332" t="s">
        <v>43</v>
      </c>
      <c r="C1255" s="323" t="s">
        <v>531</v>
      </c>
      <c r="D1255" s="69">
        <v>0</v>
      </c>
      <c r="E1255" s="372"/>
      <c r="F1255" s="63"/>
    </row>
    <row r="1256" spans="1:6" ht="12" hidden="1">
      <c r="A1256" s="342" t="s">
        <v>26</v>
      </c>
      <c r="B1256" s="312" t="s">
        <v>227</v>
      </c>
      <c r="C1256" s="313" t="s">
        <v>228</v>
      </c>
      <c r="D1256" s="69">
        <v>0</v>
      </c>
      <c r="E1256" s="372"/>
      <c r="F1256" s="63"/>
    </row>
    <row r="1257" spans="1:6" ht="12" hidden="1">
      <c r="A1257" s="331" t="s">
        <v>26</v>
      </c>
      <c r="B1257" s="332" t="s">
        <v>45</v>
      </c>
      <c r="C1257" s="323" t="s">
        <v>46</v>
      </c>
      <c r="D1257" s="69">
        <f>+(D1256+D1258+D1259+D1255)/12</f>
        <v>0</v>
      </c>
      <c r="E1257" s="372"/>
      <c r="F1257" s="63"/>
    </row>
    <row r="1258" spans="1:6" ht="12" hidden="1">
      <c r="A1258" s="331" t="s">
        <v>26</v>
      </c>
      <c r="B1258" s="332" t="s">
        <v>47</v>
      </c>
      <c r="C1258" s="323" t="s">
        <v>48</v>
      </c>
      <c r="D1258" s="69">
        <v>0</v>
      </c>
      <c r="E1258" s="372"/>
      <c r="F1258" s="63"/>
    </row>
    <row r="1259" spans="1:6" ht="12" hidden="1">
      <c r="A1259" s="67" t="s">
        <v>26</v>
      </c>
      <c r="B1259" s="312" t="s">
        <v>342</v>
      </c>
      <c r="C1259" s="313" t="s">
        <v>343</v>
      </c>
      <c r="D1259" s="69">
        <v>0</v>
      </c>
      <c r="E1259" s="372"/>
      <c r="F1259" s="63"/>
    </row>
    <row r="1260" spans="1:6" ht="12" hidden="1">
      <c r="A1260" s="331"/>
      <c r="B1260" s="332"/>
      <c r="C1260" s="323"/>
      <c r="D1260" s="69"/>
      <c r="E1260" s="372"/>
      <c r="F1260" s="63"/>
    </row>
    <row r="1261" spans="1:6" ht="20.399999999999999" hidden="1">
      <c r="A1261" s="377" t="s">
        <v>49</v>
      </c>
      <c r="B1261" s="336" t="s">
        <v>50</v>
      </c>
      <c r="C1261" s="337" t="s">
        <v>51</v>
      </c>
      <c r="D1261" s="359">
        <f>SUM(D1262:D1263)</f>
        <v>0</v>
      </c>
      <c r="E1261" s="372"/>
      <c r="F1261" s="63"/>
    </row>
    <row r="1262" spans="1:6" ht="20.399999999999999" hidden="1">
      <c r="A1262" s="340" t="s">
        <v>49</v>
      </c>
      <c r="B1262" s="312" t="s">
        <v>52</v>
      </c>
      <c r="C1262" s="341" t="s">
        <v>262</v>
      </c>
      <c r="D1262" s="69">
        <f>+(D1256+D1258+D1259+D1255)*9.25%</f>
        <v>0</v>
      </c>
      <c r="E1262" s="68"/>
      <c r="F1262" s="63"/>
    </row>
    <row r="1263" spans="1:6" ht="20.399999999999999" hidden="1">
      <c r="A1263" s="340" t="s">
        <v>49</v>
      </c>
      <c r="B1263" s="312" t="s">
        <v>54</v>
      </c>
      <c r="C1263" s="341" t="s">
        <v>55</v>
      </c>
      <c r="D1263" s="69">
        <f>+(D1256+D1258+D1259+D1255)*0.5%</f>
        <v>0</v>
      </c>
      <c r="E1263" s="372"/>
      <c r="F1263" s="63"/>
    </row>
    <row r="1264" spans="1:6" ht="12" hidden="1">
      <c r="D1264" s="69"/>
      <c r="E1264" s="372"/>
      <c r="F1264" s="63"/>
    </row>
    <row r="1265" spans="1:6" ht="20.399999999999999" hidden="1">
      <c r="A1265" s="377" t="s">
        <v>49</v>
      </c>
      <c r="B1265" s="336" t="s">
        <v>56</v>
      </c>
      <c r="C1265" s="337" t="s">
        <v>57</v>
      </c>
      <c r="D1265" s="359">
        <f>SUM(D1266:D1268)</f>
        <v>0</v>
      </c>
      <c r="E1265" s="372"/>
      <c r="F1265" s="63"/>
    </row>
    <row r="1266" spans="1:6" ht="20.399999999999999" hidden="1">
      <c r="A1266" s="340" t="s">
        <v>49</v>
      </c>
      <c r="B1266" s="312" t="s">
        <v>58</v>
      </c>
      <c r="C1266" s="341" t="s">
        <v>59</v>
      </c>
      <c r="D1266" s="69">
        <f>+(D1256+D1258+D1259+D1255)*5.42%</f>
        <v>0</v>
      </c>
      <c r="E1266" s="372"/>
      <c r="F1266" s="63"/>
    </row>
    <row r="1267" spans="1:6" ht="20.399999999999999" hidden="1">
      <c r="A1267" s="340" t="s">
        <v>49</v>
      </c>
      <c r="B1267" s="312" t="s">
        <v>60</v>
      </c>
      <c r="C1267" s="341" t="s">
        <v>263</v>
      </c>
      <c r="D1267" s="69">
        <f>+(D1256+D1258+D1259+D1255)*3%</f>
        <v>0</v>
      </c>
      <c r="E1267" s="372"/>
      <c r="F1267" s="63"/>
    </row>
    <row r="1268" spans="1:6" ht="12" hidden="1">
      <c r="A1268" s="340" t="s">
        <v>49</v>
      </c>
      <c r="B1268" s="312" t="s">
        <v>62</v>
      </c>
      <c r="C1268" s="313" t="s">
        <v>63</v>
      </c>
      <c r="D1268" s="69">
        <f>+(D1256+D1258+D1259+D1255)*1.5%</f>
        <v>0</v>
      </c>
      <c r="E1268" s="372"/>
      <c r="F1268" s="63"/>
    </row>
    <row r="1269" spans="1:6" ht="12" hidden="1">
      <c r="B1269" s="316"/>
      <c r="C1269" s="317"/>
      <c r="D1269" s="371"/>
      <c r="E1269" s="372"/>
      <c r="F1269" s="63"/>
    </row>
    <row r="1270" spans="1:6" hidden="1">
      <c r="B1270" s="316"/>
      <c r="C1270" s="317"/>
      <c r="D1270" s="371"/>
      <c r="E1270" s="68"/>
      <c r="F1270" s="63"/>
    </row>
    <row r="1271" spans="1:6" hidden="1">
      <c r="A1271" s="346" t="s">
        <v>64</v>
      </c>
      <c r="B1271" s="321" t="s">
        <v>205</v>
      </c>
      <c r="C1271" s="322" t="s">
        <v>65</v>
      </c>
      <c r="D1271" s="345"/>
      <c r="E1271" s="324">
        <f>+D1273</f>
        <v>0</v>
      </c>
      <c r="F1271" s="63"/>
    </row>
    <row r="1272" spans="1:6" hidden="1">
      <c r="A1272" s="342"/>
      <c r="B1272" s="343"/>
      <c r="C1272" s="344"/>
      <c r="D1272" s="345"/>
      <c r="E1272" s="330"/>
      <c r="F1272" s="63"/>
    </row>
    <row r="1273" spans="1:6" hidden="1">
      <c r="A1273" s="335" t="s">
        <v>64</v>
      </c>
      <c r="B1273" s="336" t="s">
        <v>72</v>
      </c>
      <c r="C1273" s="347" t="s">
        <v>336</v>
      </c>
      <c r="D1273" s="329">
        <f>+D1274</f>
        <v>0</v>
      </c>
      <c r="E1273" s="330"/>
      <c r="F1273" s="63"/>
    </row>
    <row r="1274" spans="1:6" hidden="1">
      <c r="A1274" s="342" t="s">
        <v>64</v>
      </c>
      <c r="B1274" s="343" t="s">
        <v>74</v>
      </c>
      <c r="C1274" s="341" t="s">
        <v>75</v>
      </c>
      <c r="D1274" s="345">
        <v>0</v>
      </c>
      <c r="E1274" s="330"/>
      <c r="F1274" s="63"/>
    </row>
    <row r="1275" spans="1:6" ht="12" hidden="1">
      <c r="A1275" s="342"/>
      <c r="B1275" s="343"/>
      <c r="C1275" s="341"/>
      <c r="D1275" s="345"/>
      <c r="E1275" s="372"/>
      <c r="F1275" s="63"/>
    </row>
    <row r="1276" spans="1:6" hidden="1">
      <c r="B1276" s="316"/>
      <c r="C1276" s="317"/>
      <c r="D1276" s="371"/>
      <c r="E1276" s="68"/>
      <c r="F1276" s="63"/>
    </row>
    <row r="1277" spans="1:6" hidden="1">
      <c r="A1277" s="346" t="s">
        <v>545</v>
      </c>
      <c r="B1277" s="321">
        <v>3</v>
      </c>
      <c r="C1277" s="322" t="s">
        <v>546</v>
      </c>
      <c r="D1277" s="333"/>
      <c r="E1277" s="324">
        <f>+D1279</f>
        <v>0</v>
      </c>
      <c r="F1277" s="63"/>
    </row>
    <row r="1278" spans="1:6" hidden="1">
      <c r="B1278" s="332"/>
      <c r="C1278" s="323"/>
      <c r="D1278" s="333"/>
      <c r="E1278" s="324"/>
      <c r="F1278" s="63"/>
    </row>
    <row r="1279" spans="1:6" hidden="1">
      <c r="A1279" s="335" t="s">
        <v>545</v>
      </c>
      <c r="B1279" s="336">
        <v>3.02</v>
      </c>
      <c r="C1279" s="347" t="s">
        <v>547</v>
      </c>
      <c r="D1279" s="329">
        <f>+D1280</f>
        <v>0</v>
      </c>
      <c r="E1279" s="324"/>
      <c r="F1279" s="63"/>
    </row>
    <row r="1280" spans="1:6" ht="20.399999999999999" hidden="1">
      <c r="A1280" s="342" t="s">
        <v>545</v>
      </c>
      <c r="B1280" s="343" t="s">
        <v>548</v>
      </c>
      <c r="C1280" s="341" t="s">
        <v>549</v>
      </c>
      <c r="D1280" s="333">
        <v>0</v>
      </c>
      <c r="E1280" s="324"/>
      <c r="F1280" s="63"/>
    </row>
    <row r="1281" spans="1:6" hidden="1">
      <c r="A1281" s="342"/>
      <c r="B1281" s="343"/>
      <c r="C1281" s="341"/>
      <c r="D1281" s="333"/>
      <c r="E1281" s="324"/>
      <c r="F1281" s="63"/>
    </row>
    <row r="1282" spans="1:6" hidden="1">
      <c r="A1282" s="342"/>
      <c r="B1282" s="343"/>
      <c r="C1282" s="341"/>
      <c r="D1282" s="333"/>
      <c r="E1282" s="68"/>
      <c r="F1282" s="63"/>
    </row>
    <row r="1283" spans="1:6" hidden="1">
      <c r="A1283" s="346" t="s">
        <v>348</v>
      </c>
      <c r="B1283" s="321" t="s">
        <v>512</v>
      </c>
      <c r="C1283" s="322" t="s">
        <v>185</v>
      </c>
      <c r="D1283" s="345"/>
      <c r="E1283" s="324">
        <f>+D1285</f>
        <v>0</v>
      </c>
      <c r="F1283" s="63"/>
    </row>
    <row r="1284" spans="1:6" hidden="1">
      <c r="A1284" s="342"/>
      <c r="B1284" s="343"/>
      <c r="C1284" s="344"/>
      <c r="D1284" s="345"/>
      <c r="E1284" s="324"/>
      <c r="F1284" s="63"/>
    </row>
    <row r="1285" spans="1:6" hidden="1">
      <c r="A1285" s="335" t="s">
        <v>184</v>
      </c>
      <c r="B1285" s="327" t="s">
        <v>513</v>
      </c>
      <c r="C1285" s="337" t="s">
        <v>514</v>
      </c>
      <c r="D1285" s="338">
        <f>+D1286</f>
        <v>0</v>
      </c>
      <c r="E1285" s="324"/>
      <c r="F1285" s="63"/>
    </row>
    <row r="1286" spans="1:6" hidden="1">
      <c r="A1286" s="67" t="s">
        <v>184</v>
      </c>
      <c r="B1286" s="312" t="s">
        <v>466</v>
      </c>
      <c r="C1286" s="341" t="s">
        <v>467</v>
      </c>
      <c r="D1286" s="333">
        <v>0</v>
      </c>
      <c r="E1286" s="324"/>
      <c r="F1286" s="63"/>
    </row>
    <row r="1287" spans="1:6" hidden="1">
      <c r="B1287" s="316"/>
      <c r="C1287" s="348"/>
      <c r="E1287" s="324"/>
      <c r="F1287" s="63"/>
    </row>
    <row r="1288" spans="1:6" hidden="1">
      <c r="A1288" s="342"/>
      <c r="B1288" s="343"/>
      <c r="C1288" s="341"/>
      <c r="D1288" s="333"/>
      <c r="E1288" s="68"/>
      <c r="F1288" s="63"/>
    </row>
    <row r="1289" spans="1:6" ht="12" hidden="1">
      <c r="B1289" s="316"/>
      <c r="C1289" s="317" t="s">
        <v>574</v>
      </c>
      <c r="D1289" s="371"/>
      <c r="E1289" s="372">
        <f>SUM(E1250:E1287)</f>
        <v>0</v>
      </c>
      <c r="F1289" s="63"/>
    </row>
    <row r="1290" spans="1:6" ht="12" hidden="1">
      <c r="B1290" s="316"/>
      <c r="C1290" s="317"/>
      <c r="D1290" s="371"/>
      <c r="E1290" s="372"/>
      <c r="F1290" s="63"/>
    </row>
    <row r="1291" spans="1:6" ht="12" hidden="1">
      <c r="B1291" s="316"/>
      <c r="C1291" s="317"/>
      <c r="D1291" s="371"/>
      <c r="E1291" s="372"/>
      <c r="F1291" s="63"/>
    </row>
    <row r="1292" spans="1:6" ht="12" hidden="1">
      <c r="B1292" s="316"/>
      <c r="C1292" s="317"/>
      <c r="D1292" s="371"/>
      <c r="E1292" s="372"/>
      <c r="F1292" s="63"/>
    </row>
    <row r="1293" spans="1:6" ht="12" hidden="1">
      <c r="B1293" s="316"/>
      <c r="C1293" s="317"/>
      <c r="D1293" s="371"/>
      <c r="E1293" s="372"/>
      <c r="F1293" s="63"/>
    </row>
    <row r="1294" spans="1:6" ht="12" hidden="1">
      <c r="B1294" s="316"/>
      <c r="C1294" s="317"/>
      <c r="D1294" s="371"/>
      <c r="E1294" s="372"/>
      <c r="F1294" s="63"/>
    </row>
    <row r="1295" spans="1:6" hidden="1">
      <c r="A1295" s="68"/>
      <c r="B1295" s="433" t="s">
        <v>575</v>
      </c>
      <c r="C1295" s="433"/>
      <c r="D1295" s="375" t="s">
        <v>347</v>
      </c>
      <c r="E1295" s="358"/>
      <c r="F1295" s="63"/>
    </row>
    <row r="1296" spans="1:6" hidden="1">
      <c r="A1296" s="68"/>
      <c r="D1296" s="69"/>
      <c r="E1296" s="69"/>
      <c r="F1296" s="63"/>
    </row>
    <row r="1297" spans="1:6" hidden="1">
      <c r="A1297" s="351" t="s">
        <v>64</v>
      </c>
      <c r="B1297" s="316" t="s">
        <v>205</v>
      </c>
      <c r="C1297" s="456" t="s">
        <v>65</v>
      </c>
      <c r="D1297" s="358"/>
      <c r="E1297" s="358">
        <f>+D1304+D1319+D1299+D1316+D1313+D1309</f>
        <v>0</v>
      </c>
      <c r="F1297" s="63"/>
    </row>
    <row r="1298" spans="1:6" hidden="1">
      <c r="A1298" s="356" t="s">
        <v>576</v>
      </c>
      <c r="D1298" s="69"/>
      <c r="E1298" s="69"/>
      <c r="F1298" s="63"/>
    </row>
    <row r="1299" spans="1:6" hidden="1">
      <c r="A1299" s="336" t="s">
        <v>64</v>
      </c>
      <c r="B1299" s="336" t="s">
        <v>279</v>
      </c>
      <c r="C1299" s="337" t="s">
        <v>78</v>
      </c>
      <c r="D1299" s="359">
        <f>SUM(D1300:D1302)</f>
        <v>0</v>
      </c>
      <c r="E1299" s="69"/>
      <c r="F1299" s="63"/>
    </row>
    <row r="1300" spans="1:6" hidden="1">
      <c r="A1300" s="312" t="s">
        <v>64</v>
      </c>
      <c r="B1300" s="312" t="s">
        <v>79</v>
      </c>
      <c r="C1300" s="341" t="s">
        <v>80</v>
      </c>
      <c r="D1300" s="69">
        <v>0</v>
      </c>
      <c r="E1300" s="69"/>
      <c r="F1300" s="63"/>
    </row>
    <row r="1301" spans="1:6" hidden="1">
      <c r="A1301" s="356" t="s">
        <v>64</v>
      </c>
      <c r="B1301" s="312" t="s">
        <v>214</v>
      </c>
      <c r="C1301" s="313" t="s">
        <v>215</v>
      </c>
      <c r="D1301" s="69">
        <v>0</v>
      </c>
      <c r="E1301" s="69"/>
      <c r="F1301" s="63"/>
    </row>
    <row r="1302" spans="1:6" hidden="1">
      <c r="A1302" s="356" t="s">
        <v>64</v>
      </c>
      <c r="B1302" s="312" t="s">
        <v>81</v>
      </c>
      <c r="C1302" s="313" t="s">
        <v>577</v>
      </c>
      <c r="D1302" s="69">
        <v>0</v>
      </c>
      <c r="E1302" s="69"/>
      <c r="F1302" s="63"/>
    </row>
    <row r="1303" spans="1:6" hidden="1">
      <c r="A1303" s="356"/>
      <c r="D1303" s="69"/>
      <c r="E1303" s="69"/>
      <c r="F1303" s="63"/>
    </row>
    <row r="1304" spans="1:6" hidden="1">
      <c r="A1304" s="336" t="s">
        <v>64</v>
      </c>
      <c r="B1304" s="336">
        <v>1.04</v>
      </c>
      <c r="C1304" s="337" t="s">
        <v>90</v>
      </c>
      <c r="D1304" s="359">
        <f>SUM(D1305:D1306)</f>
        <v>0</v>
      </c>
      <c r="E1304" s="358"/>
      <c r="F1304" s="63"/>
    </row>
    <row r="1305" spans="1:6" hidden="1">
      <c r="A1305" s="356" t="s">
        <v>64</v>
      </c>
      <c r="B1305" s="356" t="s">
        <v>207</v>
      </c>
      <c r="C1305" s="68" t="s">
        <v>216</v>
      </c>
      <c r="D1305" s="69">
        <v>0</v>
      </c>
      <c r="E1305" s="358"/>
      <c r="F1305" s="63"/>
    </row>
    <row r="1306" spans="1:6" hidden="1">
      <c r="A1306" s="356" t="s">
        <v>64</v>
      </c>
      <c r="B1306" s="356" t="s">
        <v>95</v>
      </c>
      <c r="C1306" s="68" t="s">
        <v>96</v>
      </c>
      <c r="D1306" s="69"/>
      <c r="E1306" s="358"/>
      <c r="F1306" s="63"/>
    </row>
    <row r="1307" spans="1:6" hidden="1">
      <c r="A1307" s="356" t="s">
        <v>64</v>
      </c>
      <c r="B1307" s="356" t="s">
        <v>97</v>
      </c>
      <c r="C1307" s="68" t="s">
        <v>98</v>
      </c>
      <c r="D1307" s="69">
        <v>0</v>
      </c>
      <c r="E1307" s="457"/>
      <c r="F1307" s="63"/>
    </row>
    <row r="1308" spans="1:6" hidden="1">
      <c r="A1308" s="356"/>
      <c r="B1308" s="356"/>
      <c r="C1308" s="68"/>
      <c r="D1308" s="69"/>
      <c r="E1308" s="69"/>
      <c r="F1308" s="63"/>
    </row>
    <row r="1309" spans="1:6" hidden="1">
      <c r="A1309" s="336" t="s">
        <v>64</v>
      </c>
      <c r="B1309" s="336">
        <v>1.05</v>
      </c>
      <c r="C1309" s="337" t="s">
        <v>362</v>
      </c>
      <c r="D1309" s="359">
        <f>+D1311+D1310</f>
        <v>0</v>
      </c>
      <c r="E1309" s="358"/>
      <c r="F1309" s="63"/>
    </row>
    <row r="1310" spans="1:6" hidden="1">
      <c r="A1310" s="356" t="s">
        <v>64</v>
      </c>
      <c r="B1310" s="356" t="s">
        <v>249</v>
      </c>
      <c r="C1310" s="68" t="s">
        <v>250</v>
      </c>
      <c r="D1310" s="69">
        <v>0</v>
      </c>
      <c r="E1310" s="358"/>
      <c r="F1310" s="63"/>
    </row>
    <row r="1311" spans="1:6" hidden="1">
      <c r="A1311" s="356" t="s">
        <v>64</v>
      </c>
      <c r="B1311" s="356" t="s">
        <v>578</v>
      </c>
      <c r="C1311" s="68" t="s">
        <v>579</v>
      </c>
      <c r="D1311" s="69">
        <v>0</v>
      </c>
      <c r="E1311" s="358"/>
      <c r="F1311" s="63"/>
    </row>
    <row r="1312" spans="1:6" hidden="1">
      <c r="A1312" s="68"/>
      <c r="B1312" s="356"/>
      <c r="C1312" s="68"/>
      <c r="D1312" s="69"/>
      <c r="E1312" s="69"/>
      <c r="F1312" s="63"/>
    </row>
    <row r="1313" spans="1:6" hidden="1">
      <c r="A1313" s="336" t="s">
        <v>64</v>
      </c>
      <c r="B1313" s="336" t="s">
        <v>99</v>
      </c>
      <c r="C1313" s="337" t="s">
        <v>100</v>
      </c>
      <c r="D1313" s="359">
        <f>+D1314</f>
        <v>0</v>
      </c>
      <c r="E1313" s="69"/>
      <c r="F1313" s="63"/>
    </row>
    <row r="1314" spans="1:6" hidden="1">
      <c r="A1314" s="356" t="s">
        <v>64</v>
      </c>
      <c r="B1314" s="312" t="s">
        <v>101</v>
      </c>
      <c r="C1314" s="313" t="s">
        <v>102</v>
      </c>
      <c r="D1314" s="69">
        <v>0</v>
      </c>
      <c r="E1314" s="69"/>
      <c r="F1314" s="63"/>
    </row>
    <row r="1315" spans="1:6" hidden="1">
      <c r="A1315" s="356"/>
      <c r="D1315" s="69"/>
      <c r="E1315" s="69"/>
      <c r="F1315" s="63"/>
    </row>
    <row r="1316" spans="1:6" hidden="1">
      <c r="A1316" s="336" t="s">
        <v>64</v>
      </c>
      <c r="B1316" s="336">
        <v>1.07</v>
      </c>
      <c r="C1316" s="337" t="s">
        <v>282</v>
      </c>
      <c r="D1316" s="359">
        <f>+D1317</f>
        <v>0</v>
      </c>
      <c r="E1316" s="69"/>
      <c r="F1316" s="63"/>
    </row>
    <row r="1317" spans="1:6" hidden="1">
      <c r="A1317" s="356" t="s">
        <v>64</v>
      </c>
      <c r="B1317" s="356" t="s">
        <v>363</v>
      </c>
      <c r="C1317" s="68" t="s">
        <v>364</v>
      </c>
      <c r="D1317" s="69">
        <v>0</v>
      </c>
      <c r="E1317" s="69"/>
      <c r="F1317" s="63"/>
    </row>
    <row r="1318" spans="1:6" hidden="1">
      <c r="A1318" s="68"/>
      <c r="B1318" s="356"/>
      <c r="C1318" s="68"/>
      <c r="D1318" s="69"/>
      <c r="E1318" s="69"/>
      <c r="F1318" s="63"/>
    </row>
    <row r="1319" spans="1:6" hidden="1">
      <c r="A1319" s="336" t="s">
        <v>64</v>
      </c>
      <c r="B1319" s="336">
        <v>1.08</v>
      </c>
      <c r="C1319" s="337" t="s">
        <v>103</v>
      </c>
      <c r="D1319" s="359">
        <f>SUM(D1320:D1326)</f>
        <v>0</v>
      </c>
      <c r="E1319" s="358"/>
      <c r="F1319" s="63"/>
    </row>
    <row r="1320" spans="1:6" hidden="1">
      <c r="A1320" s="356" t="s">
        <v>64</v>
      </c>
      <c r="B1320" s="356" t="s">
        <v>104</v>
      </c>
      <c r="C1320" s="68" t="s">
        <v>105</v>
      </c>
      <c r="D1320" s="69">
        <v>0</v>
      </c>
      <c r="E1320" s="69"/>
      <c r="F1320" s="63"/>
    </row>
    <row r="1321" spans="1:6" hidden="1">
      <c r="A1321" s="356" t="s">
        <v>64</v>
      </c>
      <c r="B1321" s="356" t="s">
        <v>568</v>
      </c>
      <c r="C1321" s="68" t="s">
        <v>569</v>
      </c>
      <c r="D1321" s="69">
        <v>0</v>
      </c>
      <c r="E1321" s="69"/>
      <c r="F1321" s="63"/>
    </row>
    <row r="1322" spans="1:6" hidden="1">
      <c r="A1322" s="356" t="s">
        <v>64</v>
      </c>
      <c r="B1322" s="356" t="s">
        <v>108</v>
      </c>
      <c r="C1322" s="68" t="s">
        <v>109</v>
      </c>
      <c r="D1322" s="69">
        <v>0</v>
      </c>
      <c r="E1322" s="69"/>
      <c r="F1322" s="63"/>
    </row>
    <row r="1323" spans="1:6" hidden="1">
      <c r="A1323" s="356" t="s">
        <v>64</v>
      </c>
      <c r="B1323" s="356" t="s">
        <v>110</v>
      </c>
      <c r="C1323" s="68" t="s">
        <v>111</v>
      </c>
      <c r="D1323" s="69">
        <v>0</v>
      </c>
      <c r="E1323" s="69"/>
      <c r="F1323" s="63"/>
    </row>
    <row r="1324" spans="1:6" hidden="1">
      <c r="A1324" s="356" t="s">
        <v>64</v>
      </c>
      <c r="B1324" s="356" t="s">
        <v>106</v>
      </c>
      <c r="C1324" s="68" t="s">
        <v>107</v>
      </c>
      <c r="D1324" s="69">
        <v>0</v>
      </c>
      <c r="E1324" s="69"/>
      <c r="F1324" s="63"/>
    </row>
    <row r="1325" spans="1:6" hidden="1">
      <c r="A1325" s="356" t="s">
        <v>64</v>
      </c>
      <c r="B1325" s="356" t="s">
        <v>112</v>
      </c>
      <c r="C1325" s="68" t="s">
        <v>113</v>
      </c>
      <c r="D1325" s="69">
        <v>0</v>
      </c>
      <c r="E1325" s="69"/>
      <c r="F1325" s="63"/>
    </row>
    <row r="1326" spans="1:6" hidden="1">
      <c r="A1326" s="356" t="s">
        <v>64</v>
      </c>
      <c r="B1326" s="356" t="s">
        <v>116</v>
      </c>
      <c r="C1326" s="68" t="s">
        <v>117</v>
      </c>
      <c r="D1326" s="69">
        <v>0</v>
      </c>
      <c r="E1326" s="69"/>
      <c r="F1326" s="63"/>
    </row>
    <row r="1327" spans="1:6" hidden="1">
      <c r="A1327" s="356"/>
      <c r="B1327" s="356"/>
      <c r="C1327" s="458"/>
      <c r="D1327" s="69"/>
      <c r="E1327" s="69"/>
      <c r="F1327" s="63"/>
    </row>
    <row r="1328" spans="1:6" hidden="1">
      <c r="A1328" s="356"/>
      <c r="B1328" s="356"/>
      <c r="C1328" s="458"/>
      <c r="D1328" s="69"/>
      <c r="E1328" s="69"/>
      <c r="F1328" s="63"/>
    </row>
    <row r="1329" spans="1:6" hidden="1">
      <c r="A1329" s="351" t="s">
        <v>64</v>
      </c>
      <c r="B1329" s="351">
        <v>2</v>
      </c>
      <c r="C1329" s="352" t="s">
        <v>122</v>
      </c>
      <c r="D1329" s="358"/>
      <c r="E1329" s="358">
        <f>+D1331+D1342+D1353+D1349+D1337</f>
        <v>0</v>
      </c>
      <c r="F1329" s="63"/>
    </row>
    <row r="1330" spans="1:6" hidden="1">
      <c r="A1330" s="68"/>
      <c r="B1330" s="356"/>
      <c r="C1330" s="458"/>
      <c r="D1330" s="69"/>
      <c r="E1330" s="69"/>
      <c r="F1330" s="63"/>
    </row>
    <row r="1331" spans="1:6" hidden="1">
      <c r="A1331" s="336" t="s">
        <v>64</v>
      </c>
      <c r="B1331" s="336">
        <v>2.0099999999999998</v>
      </c>
      <c r="C1331" s="337" t="s">
        <v>124</v>
      </c>
      <c r="D1331" s="359">
        <f>SUM(D1332:D1335)</f>
        <v>0</v>
      </c>
      <c r="E1331" s="358"/>
      <c r="F1331" s="63"/>
    </row>
    <row r="1332" spans="1:6" hidden="1">
      <c r="A1332" s="356" t="s">
        <v>64</v>
      </c>
      <c r="B1332" s="356" t="s">
        <v>125</v>
      </c>
      <c r="C1332" s="68" t="s">
        <v>126</v>
      </c>
      <c r="D1332" s="69">
        <v>0</v>
      </c>
      <c r="E1332" s="69"/>
      <c r="F1332" s="63"/>
    </row>
    <row r="1333" spans="1:6" hidden="1">
      <c r="A1333" s="356" t="s">
        <v>64</v>
      </c>
      <c r="B1333" s="356" t="s">
        <v>127</v>
      </c>
      <c r="C1333" s="68" t="s">
        <v>128</v>
      </c>
      <c r="D1333" s="69">
        <v>0</v>
      </c>
      <c r="E1333" s="69"/>
      <c r="F1333" s="63"/>
    </row>
    <row r="1334" spans="1:6" hidden="1">
      <c r="A1334" s="356" t="s">
        <v>64</v>
      </c>
      <c r="B1334" s="356" t="s">
        <v>129</v>
      </c>
      <c r="C1334" s="68" t="s">
        <v>130</v>
      </c>
      <c r="D1334" s="69">
        <v>0</v>
      </c>
      <c r="E1334" s="69"/>
      <c r="F1334" s="63"/>
    </row>
    <row r="1335" spans="1:6" hidden="1">
      <c r="A1335" s="356" t="s">
        <v>64</v>
      </c>
      <c r="B1335" s="356" t="s">
        <v>218</v>
      </c>
      <c r="C1335" s="68" t="s">
        <v>219</v>
      </c>
      <c r="D1335" s="69">
        <v>0</v>
      </c>
      <c r="E1335" s="69"/>
      <c r="F1335" s="63"/>
    </row>
    <row r="1336" spans="1:6" hidden="1">
      <c r="A1336" s="356"/>
      <c r="B1336" s="356"/>
      <c r="C1336" s="68"/>
      <c r="D1336" s="69"/>
      <c r="E1336" s="69"/>
      <c r="F1336" s="63"/>
    </row>
    <row r="1337" spans="1:6" ht="10.8" hidden="1" customHeight="1">
      <c r="A1337" s="336" t="s">
        <v>64</v>
      </c>
      <c r="B1337" s="336">
        <v>2.02</v>
      </c>
      <c r="C1337" s="337" t="s">
        <v>237</v>
      </c>
      <c r="D1337" s="359">
        <f>SUM(D1338:D1340)</f>
        <v>0</v>
      </c>
      <c r="E1337" s="358"/>
      <c r="F1337" s="63"/>
    </row>
    <row r="1338" spans="1:6" hidden="1">
      <c r="A1338" s="356" t="s">
        <v>64</v>
      </c>
      <c r="B1338" s="356" t="s">
        <v>238</v>
      </c>
      <c r="C1338" s="68" t="s">
        <v>239</v>
      </c>
      <c r="D1338" s="69">
        <v>0</v>
      </c>
      <c r="E1338" s="69"/>
      <c r="F1338" s="63"/>
    </row>
    <row r="1339" spans="1:6" hidden="1">
      <c r="A1339" s="356" t="s">
        <v>64</v>
      </c>
      <c r="B1339" s="356" t="s">
        <v>285</v>
      </c>
      <c r="C1339" s="68" t="s">
        <v>286</v>
      </c>
      <c r="D1339" s="69">
        <v>0</v>
      </c>
      <c r="E1339" s="69"/>
      <c r="F1339" s="63"/>
    </row>
    <row r="1340" spans="1:6" hidden="1">
      <c r="A1340" s="356" t="s">
        <v>64</v>
      </c>
      <c r="B1340" s="356" t="s">
        <v>580</v>
      </c>
      <c r="C1340" s="68" t="s">
        <v>581</v>
      </c>
      <c r="D1340" s="69">
        <v>0</v>
      </c>
      <c r="E1340" s="69"/>
      <c r="F1340" s="63"/>
    </row>
    <row r="1341" spans="1:6" hidden="1">
      <c r="A1341" s="68"/>
      <c r="B1341" s="356"/>
      <c r="C1341" s="68"/>
      <c r="D1341" s="69"/>
      <c r="E1341" s="69"/>
      <c r="F1341" s="63"/>
    </row>
    <row r="1342" spans="1:6" ht="20.399999999999999" hidden="1">
      <c r="A1342" s="336" t="s">
        <v>64</v>
      </c>
      <c r="B1342" s="336">
        <v>2.0299999999999998</v>
      </c>
      <c r="C1342" s="337" t="s">
        <v>132</v>
      </c>
      <c r="D1342" s="359">
        <f>SUM(D1343:D1347)</f>
        <v>0</v>
      </c>
      <c r="E1342" s="358"/>
      <c r="F1342" s="63"/>
    </row>
    <row r="1343" spans="1:6" hidden="1">
      <c r="A1343" s="356" t="s">
        <v>64</v>
      </c>
      <c r="B1343" s="356" t="s">
        <v>133</v>
      </c>
      <c r="C1343" s="68" t="s">
        <v>134</v>
      </c>
      <c r="D1343" s="69">
        <v>0</v>
      </c>
      <c r="E1343" s="69"/>
      <c r="F1343" s="63"/>
    </row>
    <row r="1344" spans="1:6" hidden="1">
      <c r="A1344" s="356" t="s">
        <v>64</v>
      </c>
      <c r="B1344" s="356" t="s">
        <v>135</v>
      </c>
      <c r="C1344" s="68" t="s">
        <v>136</v>
      </c>
      <c r="D1344" s="69">
        <v>0</v>
      </c>
      <c r="E1344" s="69"/>
      <c r="F1344" s="63"/>
    </row>
    <row r="1345" spans="1:6" hidden="1">
      <c r="A1345" s="356" t="s">
        <v>64</v>
      </c>
      <c r="B1345" s="356" t="s">
        <v>254</v>
      </c>
      <c r="C1345" s="68" t="s">
        <v>255</v>
      </c>
      <c r="D1345" s="69">
        <v>0</v>
      </c>
      <c r="E1345" s="69"/>
      <c r="F1345" s="63"/>
    </row>
    <row r="1346" spans="1:6" hidden="1">
      <c r="A1346" s="356" t="s">
        <v>64</v>
      </c>
      <c r="B1346" s="356" t="s">
        <v>240</v>
      </c>
      <c r="C1346" s="68" t="s">
        <v>241</v>
      </c>
      <c r="D1346" s="69">
        <v>0</v>
      </c>
      <c r="E1346" s="69"/>
      <c r="F1346" s="63"/>
    </row>
    <row r="1347" spans="1:6" ht="20.399999999999999" hidden="1">
      <c r="A1347" s="356" t="s">
        <v>64</v>
      </c>
      <c r="B1347" s="356" t="s">
        <v>256</v>
      </c>
      <c r="C1347" s="310" t="s">
        <v>257</v>
      </c>
      <c r="D1347" s="69">
        <v>0</v>
      </c>
      <c r="E1347" s="69"/>
      <c r="F1347" s="63"/>
    </row>
    <row r="1348" spans="1:6" hidden="1">
      <c r="A1348" s="68"/>
      <c r="B1348" s="356"/>
      <c r="C1348" s="68"/>
      <c r="D1348" s="69"/>
      <c r="E1348" s="69"/>
      <c r="F1348" s="63"/>
    </row>
    <row r="1349" spans="1:6" hidden="1">
      <c r="A1349" s="336" t="s">
        <v>64</v>
      </c>
      <c r="B1349" s="336">
        <v>2.04</v>
      </c>
      <c r="C1349" s="337" t="s">
        <v>220</v>
      </c>
      <c r="D1349" s="359">
        <f>SUM(D1350:D1351)</f>
        <v>0</v>
      </c>
      <c r="E1349" s="358"/>
      <c r="F1349" s="63"/>
    </row>
    <row r="1350" spans="1:6" hidden="1">
      <c r="A1350" s="356" t="s">
        <v>64</v>
      </c>
      <c r="B1350" s="356" t="s">
        <v>141</v>
      </c>
      <c r="C1350" s="68" t="s">
        <v>142</v>
      </c>
      <c r="D1350" s="69">
        <v>0</v>
      </c>
      <c r="E1350" s="69"/>
      <c r="F1350" s="63"/>
    </row>
    <row r="1351" spans="1:6" hidden="1">
      <c r="A1351" s="356" t="s">
        <v>64</v>
      </c>
      <c r="B1351" s="356" t="s">
        <v>143</v>
      </c>
      <c r="C1351" s="68" t="s">
        <v>144</v>
      </c>
      <c r="D1351" s="69">
        <v>0</v>
      </c>
      <c r="E1351" s="69"/>
      <c r="F1351" s="63"/>
    </row>
    <row r="1352" spans="1:6" hidden="1">
      <c r="A1352" s="68"/>
      <c r="B1352" s="356"/>
      <c r="C1352" s="68"/>
      <c r="D1352" s="69"/>
      <c r="E1352" s="69"/>
      <c r="F1352" s="63"/>
    </row>
    <row r="1353" spans="1:6" hidden="1">
      <c r="A1353" s="336" t="s">
        <v>64</v>
      </c>
      <c r="B1353" s="336">
        <v>2.99</v>
      </c>
      <c r="C1353" s="337" t="s">
        <v>146</v>
      </c>
      <c r="D1353" s="359">
        <f>SUM(D1354:D1359)</f>
        <v>0</v>
      </c>
      <c r="E1353" s="358"/>
      <c r="F1353" s="63"/>
    </row>
    <row r="1354" spans="1:6" hidden="1">
      <c r="A1354" s="356" t="s">
        <v>64</v>
      </c>
      <c r="B1354" s="356" t="s">
        <v>147</v>
      </c>
      <c r="C1354" s="68" t="s">
        <v>148</v>
      </c>
      <c r="D1354" s="69">
        <v>0</v>
      </c>
      <c r="E1354" s="459"/>
      <c r="F1354" s="63"/>
    </row>
    <row r="1355" spans="1:6" hidden="1">
      <c r="A1355" s="356" t="s">
        <v>64</v>
      </c>
      <c r="B1355" s="356" t="s">
        <v>149</v>
      </c>
      <c r="C1355" s="68" t="s">
        <v>150</v>
      </c>
      <c r="D1355" s="69">
        <v>0</v>
      </c>
      <c r="E1355" s="459"/>
      <c r="F1355" s="63"/>
    </row>
    <row r="1356" spans="1:6" hidden="1">
      <c r="A1356" s="356" t="s">
        <v>64</v>
      </c>
      <c r="B1356" s="356" t="s">
        <v>151</v>
      </c>
      <c r="C1356" s="68" t="s">
        <v>152</v>
      </c>
      <c r="D1356" s="69">
        <v>0</v>
      </c>
      <c r="E1356" s="459"/>
      <c r="F1356" s="63"/>
    </row>
    <row r="1357" spans="1:6" hidden="1">
      <c r="A1357" s="356" t="s">
        <v>64</v>
      </c>
      <c r="B1357" s="356" t="s">
        <v>153</v>
      </c>
      <c r="C1357" s="68" t="s">
        <v>154</v>
      </c>
      <c r="D1357" s="69">
        <v>0</v>
      </c>
      <c r="E1357" s="459"/>
      <c r="F1357" s="63"/>
    </row>
    <row r="1358" spans="1:6" hidden="1">
      <c r="A1358" s="356" t="s">
        <v>64</v>
      </c>
      <c r="B1358" s="356" t="s">
        <v>155</v>
      </c>
      <c r="C1358" s="68" t="s">
        <v>156</v>
      </c>
      <c r="D1358" s="69">
        <v>0</v>
      </c>
      <c r="E1358" s="459"/>
      <c r="F1358" s="63"/>
    </row>
    <row r="1359" spans="1:6" hidden="1">
      <c r="A1359" s="356" t="s">
        <v>64</v>
      </c>
      <c r="B1359" s="356" t="s">
        <v>291</v>
      </c>
      <c r="C1359" s="68" t="s">
        <v>292</v>
      </c>
      <c r="D1359" s="69">
        <v>0</v>
      </c>
      <c r="E1359" s="459"/>
      <c r="F1359" s="63"/>
    </row>
    <row r="1360" spans="1:6" hidden="1">
      <c r="A1360" s="356"/>
      <c r="B1360" s="356"/>
      <c r="C1360" s="68"/>
      <c r="D1360" s="69"/>
      <c r="E1360" s="459"/>
      <c r="F1360" s="63"/>
    </row>
    <row r="1361" spans="1:6" hidden="1">
      <c r="A1361" s="68"/>
      <c r="B1361" s="356"/>
      <c r="C1361" s="68"/>
      <c r="D1361" s="69"/>
      <c r="E1361" s="459"/>
      <c r="F1361" s="63"/>
    </row>
    <row r="1362" spans="1:6" hidden="1">
      <c r="A1362" s="351">
        <v>2</v>
      </c>
      <c r="B1362" s="351">
        <v>5</v>
      </c>
      <c r="C1362" s="352" t="s">
        <v>157</v>
      </c>
      <c r="D1362" s="358"/>
      <c r="E1362" s="358">
        <f>+D1364+D1373</f>
        <v>0</v>
      </c>
      <c r="F1362" s="63"/>
    </row>
    <row r="1363" spans="1:6" hidden="1">
      <c r="A1363" s="68"/>
      <c r="B1363" s="356"/>
      <c r="C1363" s="458"/>
      <c r="D1363" s="69"/>
      <c r="E1363" s="68"/>
      <c r="F1363" s="63"/>
    </row>
    <row r="1364" spans="1:6" hidden="1">
      <c r="A1364" s="336" t="s">
        <v>158</v>
      </c>
      <c r="B1364" s="336">
        <v>5.01</v>
      </c>
      <c r="C1364" s="337" t="s">
        <v>582</v>
      </c>
      <c r="D1364" s="359">
        <f>SUM(D1365:D1371)</f>
        <v>0</v>
      </c>
      <c r="E1364" s="358"/>
      <c r="F1364" s="63"/>
    </row>
    <row r="1365" spans="1:6" hidden="1">
      <c r="A1365" s="356" t="s">
        <v>158</v>
      </c>
      <c r="B1365" s="356" t="s">
        <v>221</v>
      </c>
      <c r="C1365" s="68" t="s">
        <v>583</v>
      </c>
      <c r="D1365" s="69">
        <v>0</v>
      </c>
      <c r="E1365" s="459"/>
      <c r="F1365" s="63"/>
    </row>
    <row r="1366" spans="1:6" hidden="1">
      <c r="A1366" s="356" t="s">
        <v>158</v>
      </c>
      <c r="B1366" s="356" t="s">
        <v>161</v>
      </c>
      <c r="C1366" s="68" t="s">
        <v>162</v>
      </c>
      <c r="D1366" s="69">
        <v>0</v>
      </c>
      <c r="E1366" s="459"/>
      <c r="F1366" s="63"/>
    </row>
    <row r="1367" spans="1:6" hidden="1">
      <c r="A1367" s="356" t="s">
        <v>158</v>
      </c>
      <c r="B1367" s="356" t="s">
        <v>163</v>
      </c>
      <c r="C1367" s="68" t="s">
        <v>164</v>
      </c>
      <c r="D1367" s="69">
        <v>0</v>
      </c>
      <c r="E1367" s="459"/>
      <c r="F1367" s="63"/>
    </row>
    <row r="1368" spans="1:6" hidden="1">
      <c r="A1368" s="356" t="s">
        <v>158</v>
      </c>
      <c r="B1368" s="356" t="s">
        <v>165</v>
      </c>
      <c r="C1368" s="68" t="s">
        <v>166</v>
      </c>
      <c r="D1368" s="69">
        <v>0</v>
      </c>
      <c r="E1368" s="459"/>
      <c r="F1368" s="63"/>
    </row>
    <row r="1369" spans="1:6" hidden="1">
      <c r="A1369" s="356" t="s">
        <v>158</v>
      </c>
      <c r="B1369" s="356" t="s">
        <v>167</v>
      </c>
      <c r="C1369" s="68" t="s">
        <v>561</v>
      </c>
      <c r="D1369" s="69">
        <v>0</v>
      </c>
      <c r="E1369" s="459"/>
      <c r="F1369" s="63"/>
    </row>
    <row r="1370" spans="1:6" hidden="1">
      <c r="A1370" s="356" t="s">
        <v>158</v>
      </c>
      <c r="B1370" s="356" t="s">
        <v>293</v>
      </c>
      <c r="C1370" s="68" t="s">
        <v>584</v>
      </c>
      <c r="D1370" s="69">
        <v>0</v>
      </c>
      <c r="E1370" s="459"/>
      <c r="F1370" s="63"/>
    </row>
    <row r="1371" spans="1:6" hidden="1">
      <c r="A1371" s="356" t="s">
        <v>158</v>
      </c>
      <c r="B1371" s="356" t="s">
        <v>169</v>
      </c>
      <c r="C1371" s="68" t="s">
        <v>170</v>
      </c>
      <c r="D1371" s="69">
        <v>0</v>
      </c>
      <c r="E1371" s="459"/>
      <c r="F1371" s="63"/>
    </row>
    <row r="1372" spans="1:6" hidden="1">
      <c r="A1372" s="356"/>
      <c r="B1372" s="356"/>
      <c r="C1372" s="68"/>
      <c r="D1372" s="69"/>
      <c r="E1372" s="459"/>
      <c r="F1372" s="63"/>
    </row>
    <row r="1373" spans="1:6" hidden="1">
      <c r="A1373" s="336"/>
      <c r="B1373" s="336">
        <v>5.0199999999999996</v>
      </c>
      <c r="C1373" s="337" t="s">
        <v>585</v>
      </c>
      <c r="D1373" s="359">
        <f>SUM(D1374:D1375)</f>
        <v>0</v>
      </c>
      <c r="E1373" s="358"/>
      <c r="F1373" s="63"/>
    </row>
    <row r="1374" spans="1:6" hidden="1">
      <c r="A1374" s="356" t="s">
        <v>414</v>
      </c>
      <c r="B1374" s="356" t="s">
        <v>415</v>
      </c>
      <c r="C1374" s="68" t="s">
        <v>416</v>
      </c>
      <c r="D1374" s="69">
        <v>0</v>
      </c>
      <c r="E1374" s="459"/>
      <c r="F1374" s="63"/>
    </row>
    <row r="1375" spans="1:6" hidden="1">
      <c r="A1375" s="356" t="s">
        <v>414</v>
      </c>
      <c r="B1375" s="356" t="s">
        <v>182</v>
      </c>
      <c r="C1375" s="68" t="s">
        <v>183</v>
      </c>
      <c r="D1375" s="69">
        <v>0</v>
      </c>
      <c r="E1375" s="459"/>
      <c r="F1375" s="63"/>
    </row>
    <row r="1376" spans="1:6" hidden="1">
      <c r="A1376" s="356"/>
      <c r="B1376" s="356"/>
      <c r="C1376" s="68"/>
      <c r="D1376" s="69"/>
      <c r="E1376" s="459"/>
      <c r="F1376" s="63"/>
    </row>
    <row r="1377" spans="1:7" hidden="1">
      <c r="A1377" s="356"/>
      <c r="B1377" s="356"/>
      <c r="C1377" s="68"/>
      <c r="D1377" s="69"/>
      <c r="E1377" s="459"/>
      <c r="F1377" s="63"/>
    </row>
    <row r="1378" spans="1:7" hidden="1">
      <c r="A1378" s="351" t="s">
        <v>348</v>
      </c>
      <c r="B1378" s="351">
        <v>6</v>
      </c>
      <c r="C1378" s="352" t="s">
        <v>185</v>
      </c>
      <c r="D1378" s="358"/>
      <c r="E1378" s="358">
        <f>+D1380</f>
        <v>0</v>
      </c>
      <c r="F1378" s="63"/>
    </row>
    <row r="1379" spans="1:7" hidden="1">
      <c r="A1379" s="356"/>
      <c r="B1379" s="356"/>
      <c r="C1379" s="68"/>
      <c r="D1379" s="69"/>
      <c r="E1379" s="459"/>
      <c r="F1379" s="63"/>
    </row>
    <row r="1380" spans="1:7" ht="20.399999999999999" hidden="1">
      <c r="A1380" s="336" t="s">
        <v>184</v>
      </c>
      <c r="B1380" s="336" t="s">
        <v>186</v>
      </c>
      <c r="C1380" s="337" t="s">
        <v>187</v>
      </c>
      <c r="D1380" s="359">
        <f>+D1381</f>
        <v>0</v>
      </c>
      <c r="E1380" s="459"/>
      <c r="F1380" s="63"/>
    </row>
    <row r="1381" spans="1:7" hidden="1">
      <c r="A1381" s="356" t="s">
        <v>184</v>
      </c>
      <c r="B1381" s="356" t="s">
        <v>349</v>
      </c>
      <c r="C1381" s="68" t="s">
        <v>350</v>
      </c>
      <c r="D1381" s="69">
        <v>0</v>
      </c>
      <c r="E1381" s="459"/>
      <c r="F1381" s="63"/>
    </row>
    <row r="1382" spans="1:7" hidden="1">
      <c r="A1382" s="356"/>
      <c r="B1382" s="356"/>
      <c r="C1382" s="68"/>
      <c r="D1382" s="69"/>
      <c r="E1382" s="459"/>
      <c r="F1382" s="63"/>
    </row>
    <row r="1383" spans="1:7" hidden="1">
      <c r="A1383" s="356"/>
      <c r="B1383" s="356"/>
      <c r="C1383" s="68"/>
      <c r="D1383" s="69"/>
      <c r="E1383" s="459"/>
      <c r="F1383" s="63"/>
    </row>
    <row r="1384" spans="1:7" hidden="1">
      <c r="A1384" s="68"/>
      <c r="B1384" s="316" t="s">
        <v>191</v>
      </c>
      <c r="C1384" s="352" t="s">
        <v>192</v>
      </c>
      <c r="D1384" s="69"/>
      <c r="E1384" s="358">
        <f>+D1386</f>
        <v>0</v>
      </c>
      <c r="F1384" s="63"/>
    </row>
    <row r="1385" spans="1:7" ht="10.8" hidden="1" customHeight="1">
      <c r="A1385" s="68"/>
      <c r="C1385" s="68"/>
      <c r="D1385" s="69"/>
      <c r="E1385" s="68"/>
      <c r="F1385" s="63"/>
    </row>
    <row r="1386" spans="1:7" hidden="1">
      <c r="A1386" s="336"/>
      <c r="B1386" s="336" t="s">
        <v>193</v>
      </c>
      <c r="C1386" s="337" t="s">
        <v>194</v>
      </c>
      <c r="D1386" s="359">
        <f>+D1387</f>
        <v>0</v>
      </c>
      <c r="E1386" s="460"/>
      <c r="F1386" s="63"/>
    </row>
    <row r="1387" spans="1:7" hidden="1">
      <c r="A1387" s="356">
        <v>4</v>
      </c>
      <c r="B1387" s="312" t="s">
        <v>197</v>
      </c>
      <c r="C1387" s="68" t="s">
        <v>198</v>
      </c>
      <c r="D1387" s="69">
        <v>0</v>
      </c>
      <c r="E1387" s="460"/>
      <c r="F1387" s="63"/>
    </row>
    <row r="1388" spans="1:7" hidden="1">
      <c r="A1388" s="68"/>
      <c r="B1388" s="356"/>
      <c r="C1388" s="68"/>
      <c r="D1388" s="69"/>
      <c r="E1388" s="460"/>
      <c r="F1388" s="63"/>
    </row>
    <row r="1389" spans="1:7" hidden="1">
      <c r="A1389" s="68"/>
      <c r="B1389" s="356"/>
      <c r="C1389" s="68"/>
      <c r="D1389" s="69"/>
      <c r="E1389" s="69"/>
      <c r="F1389" s="63"/>
    </row>
    <row r="1390" spans="1:7" ht="12" hidden="1">
      <c r="A1390" s="68"/>
      <c r="B1390" s="316"/>
      <c r="C1390" s="317" t="s">
        <v>586</v>
      </c>
      <c r="D1390" s="358"/>
      <c r="E1390" s="372">
        <f>SUM(E1295:E1388)</f>
        <v>0</v>
      </c>
      <c r="F1390" s="63"/>
      <c r="G1390" s="97">
        <f>+E1390+'IND-ESTR-CLASIF '!D1394</f>
        <v>0</v>
      </c>
    </row>
    <row r="1391" spans="1:7" hidden="1">
      <c r="B1391" s="316"/>
      <c r="C1391" s="317"/>
      <c r="D1391" s="371"/>
      <c r="E1391" s="68"/>
      <c r="F1391" s="63"/>
    </row>
    <row r="1392" spans="1:7" hidden="1">
      <c r="B1392" s="316"/>
      <c r="C1392" s="317"/>
      <c r="D1392" s="371"/>
      <c r="F1392" s="63"/>
    </row>
    <row r="1393" spans="1:6" ht="12" hidden="1">
      <c r="B1393" s="316"/>
      <c r="C1393" s="317"/>
      <c r="D1393" s="371"/>
      <c r="E1393" s="372"/>
      <c r="F1393" s="63"/>
    </row>
    <row r="1394" spans="1:6" ht="12" hidden="1">
      <c r="B1394" s="316"/>
      <c r="C1394" s="317"/>
      <c r="D1394" s="371"/>
      <c r="E1394" s="372"/>
      <c r="F1394" s="63"/>
    </row>
    <row r="1395" spans="1:6" ht="12" hidden="1">
      <c r="B1395" s="316"/>
      <c r="C1395" s="317"/>
      <c r="D1395" s="371"/>
      <c r="E1395" s="372"/>
    </row>
    <row r="1396" spans="1:6" ht="12" hidden="1">
      <c r="B1396" s="374" t="s">
        <v>587</v>
      </c>
      <c r="C1396" s="68"/>
      <c r="D1396" s="375" t="s">
        <v>354</v>
      </c>
      <c r="E1396" s="372"/>
      <c r="F1396" s="63"/>
    </row>
    <row r="1397" spans="1:6" ht="12" hidden="1">
      <c r="A1397" s="331"/>
      <c r="B1397" s="321"/>
      <c r="C1397" s="322"/>
      <c r="D1397" s="333"/>
      <c r="E1397" s="372"/>
      <c r="F1397" s="63"/>
    </row>
    <row r="1398" spans="1:6" hidden="1">
      <c r="A1398" s="320" t="s">
        <v>23</v>
      </c>
      <c r="B1398" s="321" t="s">
        <v>24</v>
      </c>
      <c r="C1398" s="322" t="s">
        <v>25</v>
      </c>
      <c r="D1398" s="323"/>
      <c r="E1398" s="358">
        <f>+D1403+D1410+D1414+D1400</f>
        <v>0</v>
      </c>
      <c r="F1398" s="63"/>
    </row>
    <row r="1399" spans="1:6" hidden="1">
      <c r="B1399" s="321"/>
      <c r="C1399" s="325"/>
      <c r="D1399" s="323"/>
      <c r="E1399" s="68"/>
      <c r="F1399" s="63"/>
    </row>
    <row r="1400" spans="1:6" ht="12" hidden="1">
      <c r="A1400" s="326" t="s">
        <v>26</v>
      </c>
      <c r="B1400" s="327" t="s">
        <v>35</v>
      </c>
      <c r="C1400" s="328" t="s">
        <v>36</v>
      </c>
      <c r="D1400" s="329">
        <f>+D1401</f>
        <v>0</v>
      </c>
      <c r="E1400" s="372"/>
      <c r="F1400" s="63"/>
    </row>
    <row r="1401" spans="1:6" ht="12" hidden="1">
      <c r="A1401" s="331" t="s">
        <v>26</v>
      </c>
      <c r="B1401" s="332" t="s">
        <v>37</v>
      </c>
      <c r="C1401" s="323" t="s">
        <v>38</v>
      </c>
      <c r="D1401" s="333">
        <v>0</v>
      </c>
      <c r="E1401" s="372"/>
      <c r="F1401" s="63"/>
    </row>
    <row r="1402" spans="1:6" ht="12" hidden="1">
      <c r="D1402" s="69"/>
      <c r="E1402" s="372"/>
      <c r="F1402" s="63"/>
    </row>
    <row r="1403" spans="1:6" ht="12" hidden="1">
      <c r="A1403" s="377" t="s">
        <v>26</v>
      </c>
      <c r="B1403" s="336" t="s">
        <v>41</v>
      </c>
      <c r="C1403" s="337" t="s">
        <v>42</v>
      </c>
      <c r="D1403" s="359">
        <f>SUM(D1404:D1408)</f>
        <v>0</v>
      </c>
      <c r="E1403" s="372"/>
      <c r="F1403" s="63"/>
    </row>
    <row r="1404" spans="1:6" ht="12" hidden="1">
      <c r="A1404" s="331" t="s">
        <v>26</v>
      </c>
      <c r="B1404" s="332" t="s">
        <v>43</v>
      </c>
      <c r="C1404" s="323" t="s">
        <v>531</v>
      </c>
      <c r="D1404" s="69">
        <v>0</v>
      </c>
      <c r="E1404" s="372"/>
      <c r="F1404" s="63"/>
    </row>
    <row r="1405" spans="1:6" ht="12" hidden="1" customHeight="1">
      <c r="A1405" s="342" t="s">
        <v>26</v>
      </c>
      <c r="B1405" s="312" t="s">
        <v>227</v>
      </c>
      <c r="C1405" s="313" t="s">
        <v>228</v>
      </c>
      <c r="D1405" s="69">
        <v>0</v>
      </c>
      <c r="E1405" s="372"/>
      <c r="F1405" s="63"/>
    </row>
    <row r="1406" spans="1:6" ht="12" hidden="1">
      <c r="A1406" s="331" t="s">
        <v>26</v>
      </c>
      <c r="B1406" s="332" t="s">
        <v>45</v>
      </c>
      <c r="C1406" s="323" t="s">
        <v>46</v>
      </c>
      <c r="D1406" s="69">
        <f>+(D1400+D1405+D1407+D1408+D1404)/12</f>
        <v>0</v>
      </c>
      <c r="E1406" s="372"/>
      <c r="F1406" s="63"/>
    </row>
    <row r="1407" spans="1:6" ht="12" hidden="1">
      <c r="A1407" s="331" t="s">
        <v>26</v>
      </c>
      <c r="B1407" s="332" t="s">
        <v>47</v>
      </c>
      <c r="C1407" s="323" t="s">
        <v>48</v>
      </c>
      <c r="D1407" s="69">
        <v>0</v>
      </c>
      <c r="E1407" s="372"/>
      <c r="F1407" s="63"/>
    </row>
    <row r="1408" spans="1:6" ht="12" hidden="1">
      <c r="A1408" s="67" t="s">
        <v>26</v>
      </c>
      <c r="B1408" s="312" t="s">
        <v>342</v>
      </c>
      <c r="C1408" s="313" t="s">
        <v>343</v>
      </c>
      <c r="D1408" s="69">
        <v>0</v>
      </c>
      <c r="E1408" s="372"/>
      <c r="F1408" s="63"/>
    </row>
    <row r="1409" spans="1:6" ht="12" hidden="1">
      <c r="D1409" s="69"/>
      <c r="E1409" s="372"/>
      <c r="F1409" s="63"/>
    </row>
    <row r="1410" spans="1:6" ht="20.399999999999999" hidden="1">
      <c r="A1410" s="377" t="s">
        <v>49</v>
      </c>
      <c r="B1410" s="336" t="s">
        <v>50</v>
      </c>
      <c r="C1410" s="337" t="s">
        <v>51</v>
      </c>
      <c r="D1410" s="359">
        <f>SUM(D1411:D1412)</f>
        <v>0</v>
      </c>
      <c r="E1410" s="372"/>
      <c r="F1410" s="63"/>
    </row>
    <row r="1411" spans="1:6" ht="20.399999999999999" hidden="1">
      <c r="A1411" s="340" t="s">
        <v>49</v>
      </c>
      <c r="B1411" s="312" t="s">
        <v>52</v>
      </c>
      <c r="C1411" s="341" t="s">
        <v>262</v>
      </c>
      <c r="D1411" s="69">
        <f>+(D1400+D1405+D1407+D1408+D1404)*9.25%</f>
        <v>0</v>
      </c>
      <c r="E1411" s="372"/>
      <c r="F1411" s="63"/>
    </row>
    <row r="1412" spans="1:6" ht="20.399999999999999" hidden="1">
      <c r="A1412" s="340" t="s">
        <v>49</v>
      </c>
      <c r="B1412" s="312" t="s">
        <v>54</v>
      </c>
      <c r="C1412" s="341" t="s">
        <v>55</v>
      </c>
      <c r="D1412" s="69">
        <f>+(D1400+D1405+D1407+D1408+D1404)*0.5%</f>
        <v>0</v>
      </c>
      <c r="E1412" s="372"/>
      <c r="F1412" s="63"/>
    </row>
    <row r="1413" spans="1:6" ht="12" hidden="1">
      <c r="D1413" s="69"/>
      <c r="E1413" s="372"/>
      <c r="F1413" s="63"/>
    </row>
    <row r="1414" spans="1:6" ht="20.399999999999999" hidden="1">
      <c r="A1414" s="377" t="s">
        <v>49</v>
      </c>
      <c r="B1414" s="336" t="s">
        <v>56</v>
      </c>
      <c r="C1414" s="337" t="s">
        <v>57</v>
      </c>
      <c r="D1414" s="359">
        <f>SUM(D1415:D1417)</f>
        <v>0</v>
      </c>
      <c r="E1414" s="372"/>
      <c r="F1414" s="63"/>
    </row>
    <row r="1415" spans="1:6" ht="20.399999999999999" hidden="1">
      <c r="A1415" s="340" t="s">
        <v>49</v>
      </c>
      <c r="B1415" s="312" t="s">
        <v>58</v>
      </c>
      <c r="C1415" s="341" t="s">
        <v>59</v>
      </c>
      <c r="D1415" s="69">
        <f>+(D1400+D1405+D1407+D1408+D1404)*5.42%</f>
        <v>0</v>
      </c>
      <c r="E1415" s="372"/>
      <c r="F1415" s="63"/>
    </row>
    <row r="1416" spans="1:6" ht="20.399999999999999" hidden="1">
      <c r="A1416" s="340" t="s">
        <v>49</v>
      </c>
      <c r="B1416" s="312" t="s">
        <v>60</v>
      </c>
      <c r="C1416" s="341" t="s">
        <v>263</v>
      </c>
      <c r="D1416" s="69">
        <f>+(D1400+D1405+D1407+D1408+D1404)*3%</f>
        <v>0</v>
      </c>
      <c r="E1416" s="372"/>
      <c r="F1416" s="63"/>
    </row>
    <row r="1417" spans="1:6" ht="12" hidden="1">
      <c r="A1417" s="340" t="s">
        <v>49</v>
      </c>
      <c r="B1417" s="312" t="s">
        <v>62</v>
      </c>
      <c r="C1417" s="313" t="s">
        <v>63</v>
      </c>
      <c r="D1417" s="69">
        <f>+(D1400+D1405+D1407+D1408+D1404)*1.5%</f>
        <v>0</v>
      </c>
      <c r="E1417" s="372"/>
      <c r="F1417" s="63"/>
    </row>
    <row r="1418" spans="1:6" ht="12" hidden="1">
      <c r="A1418" s="331"/>
      <c r="B1418" s="321"/>
      <c r="C1418" s="322"/>
      <c r="D1418" s="333"/>
      <c r="E1418" s="372"/>
      <c r="F1418" s="63"/>
    </row>
    <row r="1419" spans="1:6" ht="12" hidden="1">
      <c r="A1419" s="331"/>
      <c r="B1419" s="321"/>
      <c r="C1419" s="322"/>
      <c r="D1419" s="333"/>
      <c r="E1419" s="372"/>
      <c r="F1419" s="63"/>
    </row>
    <row r="1420" spans="1:6" hidden="1">
      <c r="A1420" s="357" t="s">
        <v>64</v>
      </c>
      <c r="B1420" s="316" t="s">
        <v>205</v>
      </c>
      <c r="C1420" s="456" t="s">
        <v>65</v>
      </c>
      <c r="D1420" s="333"/>
      <c r="E1420" s="358">
        <f>+D1422+D1426+D1433+D1430</f>
        <v>0</v>
      </c>
      <c r="F1420" s="63"/>
    </row>
    <row r="1421" spans="1:6" hidden="1">
      <c r="D1421" s="333"/>
      <c r="E1421" s="68"/>
      <c r="F1421" s="63"/>
    </row>
    <row r="1422" spans="1:6" ht="12" hidden="1">
      <c r="A1422" s="335" t="s">
        <v>64</v>
      </c>
      <c r="B1422" s="336" t="s">
        <v>66</v>
      </c>
      <c r="C1422" s="337" t="s">
        <v>67</v>
      </c>
      <c r="D1422" s="359">
        <f>SUM(D1423:D1424)</f>
        <v>0</v>
      </c>
      <c r="E1422" s="372"/>
      <c r="F1422" s="63"/>
    </row>
    <row r="1423" spans="1:6" ht="12" hidden="1">
      <c r="A1423" s="67" t="s">
        <v>64</v>
      </c>
      <c r="B1423" s="312" t="s">
        <v>70</v>
      </c>
      <c r="C1423" s="68" t="s">
        <v>71</v>
      </c>
      <c r="D1423" s="333">
        <v>0</v>
      </c>
      <c r="E1423" s="372"/>
      <c r="F1423" s="63"/>
    </row>
    <row r="1424" spans="1:6" ht="12" hidden="1">
      <c r="A1424" s="67" t="s">
        <v>64</v>
      </c>
      <c r="B1424" s="312" t="s">
        <v>330</v>
      </c>
      <c r="C1424" s="68" t="s">
        <v>588</v>
      </c>
      <c r="D1424" s="333">
        <v>0</v>
      </c>
      <c r="E1424" s="372"/>
      <c r="F1424" s="63"/>
    </row>
    <row r="1425" spans="1:6" hidden="1">
      <c r="D1425" s="68"/>
      <c r="E1425" s="324"/>
      <c r="F1425" s="63"/>
    </row>
    <row r="1426" spans="1:6" hidden="1">
      <c r="A1426" s="335" t="s">
        <v>64</v>
      </c>
      <c r="B1426" s="336" t="s">
        <v>72</v>
      </c>
      <c r="C1426" s="337" t="s">
        <v>73</v>
      </c>
      <c r="D1426" s="359">
        <f>SUM(D1427:D1428)</f>
        <v>0</v>
      </c>
      <c r="E1426" s="334"/>
      <c r="F1426" s="63"/>
    </row>
    <row r="1427" spans="1:6" hidden="1">
      <c r="A1427" s="67" t="s">
        <v>64</v>
      </c>
      <c r="B1427" s="392" t="s">
        <v>74</v>
      </c>
      <c r="C1427" s="190" t="s">
        <v>589</v>
      </c>
      <c r="D1427" s="333">
        <v>0</v>
      </c>
      <c r="E1427" s="68"/>
    </row>
    <row r="1428" spans="1:6" hidden="1">
      <c r="A1428" s="67" t="s">
        <v>64</v>
      </c>
      <c r="B1428" s="392" t="s">
        <v>76</v>
      </c>
      <c r="C1428" s="190" t="s">
        <v>77</v>
      </c>
      <c r="D1428" s="333">
        <v>0</v>
      </c>
      <c r="E1428" s="334"/>
    </row>
    <row r="1429" spans="1:6" hidden="1">
      <c r="B1429" s="392"/>
      <c r="C1429" s="190"/>
      <c r="D1429" s="333"/>
      <c r="E1429" s="334"/>
    </row>
    <row r="1430" spans="1:6" hidden="1">
      <c r="A1430" s="335" t="s">
        <v>64</v>
      </c>
      <c r="B1430" s="336" t="s">
        <v>251</v>
      </c>
      <c r="C1430" s="337" t="s">
        <v>103</v>
      </c>
      <c r="D1430" s="359">
        <f>+D1431</f>
        <v>0</v>
      </c>
      <c r="E1430" s="334"/>
    </row>
    <row r="1431" spans="1:6" hidden="1">
      <c r="A1431" s="67" t="s">
        <v>64</v>
      </c>
      <c r="B1431" s="392" t="s">
        <v>110</v>
      </c>
      <c r="C1431" s="190" t="s">
        <v>111</v>
      </c>
      <c r="D1431" s="333">
        <v>0</v>
      </c>
      <c r="E1431" s="334"/>
    </row>
    <row r="1432" spans="1:6" hidden="1">
      <c r="B1432" s="392"/>
      <c r="C1432" s="190"/>
      <c r="D1432" s="333"/>
      <c r="E1432" s="334"/>
    </row>
    <row r="1433" spans="1:6" hidden="1">
      <c r="A1433" s="335" t="s">
        <v>64</v>
      </c>
      <c r="B1433" s="336" t="s">
        <v>118</v>
      </c>
      <c r="C1433" s="337" t="s">
        <v>119</v>
      </c>
      <c r="D1433" s="359">
        <f>SUM(D1434:D1435)</f>
        <v>0</v>
      </c>
      <c r="E1433" s="334"/>
    </row>
    <row r="1434" spans="1:6" hidden="1">
      <c r="A1434" s="67" t="s">
        <v>64</v>
      </c>
      <c r="B1434" s="392" t="s">
        <v>120</v>
      </c>
      <c r="C1434" s="190" t="s">
        <v>121</v>
      </c>
      <c r="D1434" s="333">
        <v>0</v>
      </c>
      <c r="E1434" s="334"/>
    </row>
    <row r="1435" spans="1:6" hidden="1">
      <c r="B1435" s="392"/>
      <c r="C1435" s="190"/>
      <c r="D1435" s="333"/>
      <c r="E1435" s="334"/>
    </row>
    <row r="1436" spans="1:6" hidden="1">
      <c r="B1436" s="392"/>
      <c r="C1436" s="190"/>
      <c r="D1436" s="333"/>
      <c r="E1436" s="334"/>
    </row>
    <row r="1437" spans="1:6" hidden="1">
      <c r="A1437" s="357" t="s">
        <v>64</v>
      </c>
      <c r="B1437" s="316" t="s">
        <v>3</v>
      </c>
      <c r="C1437" s="456" t="s">
        <v>122</v>
      </c>
      <c r="D1437" s="333"/>
      <c r="E1437" s="358">
        <f>+D1439+D1442+D1446</f>
        <v>0</v>
      </c>
    </row>
    <row r="1438" spans="1:6" hidden="1">
      <c r="B1438" s="392"/>
      <c r="C1438" s="190"/>
      <c r="D1438" s="333"/>
      <c r="E1438" s="68"/>
    </row>
    <row r="1439" spans="1:6" hidden="1">
      <c r="A1439" s="335" t="s">
        <v>64</v>
      </c>
      <c r="B1439" s="336" t="s">
        <v>123</v>
      </c>
      <c r="C1439" s="337" t="s">
        <v>124</v>
      </c>
      <c r="D1439" s="359">
        <f>+D1440</f>
        <v>0</v>
      </c>
      <c r="E1439" s="334"/>
    </row>
    <row r="1440" spans="1:6" hidden="1">
      <c r="A1440" s="67" t="s">
        <v>64</v>
      </c>
      <c r="B1440" s="392" t="s">
        <v>127</v>
      </c>
      <c r="C1440" s="190" t="s">
        <v>128</v>
      </c>
      <c r="D1440" s="333">
        <v>0</v>
      </c>
      <c r="E1440" s="334"/>
    </row>
    <row r="1441" spans="1:8" hidden="1">
      <c r="B1441" s="392"/>
      <c r="C1441" s="190"/>
      <c r="D1441" s="333"/>
      <c r="E1441" s="334"/>
    </row>
    <row r="1442" spans="1:8" hidden="1">
      <c r="A1442" s="335" t="s">
        <v>64</v>
      </c>
      <c r="B1442" s="336" t="s">
        <v>139</v>
      </c>
      <c r="C1442" s="337" t="s">
        <v>140</v>
      </c>
      <c r="D1442" s="359">
        <f>+D1443</f>
        <v>0</v>
      </c>
      <c r="E1442" s="334"/>
    </row>
    <row r="1443" spans="1:8" hidden="1">
      <c r="A1443" s="67" t="s">
        <v>64</v>
      </c>
      <c r="B1443" s="392" t="s">
        <v>143</v>
      </c>
      <c r="C1443" s="190" t="s">
        <v>144</v>
      </c>
      <c r="D1443" s="333">
        <v>0</v>
      </c>
      <c r="E1443" s="334"/>
    </row>
    <row r="1444" spans="1:8" hidden="1">
      <c r="B1444" s="392"/>
      <c r="C1444" s="190"/>
      <c r="D1444" s="333"/>
      <c r="E1444" s="334"/>
    </row>
    <row r="1445" spans="1:8" hidden="1">
      <c r="A1445" s="335" t="s">
        <v>64</v>
      </c>
      <c r="B1445" s="336">
        <v>2.99</v>
      </c>
      <c r="C1445" s="337" t="s">
        <v>209</v>
      </c>
      <c r="D1445" s="359">
        <f>+D1446</f>
        <v>0</v>
      </c>
      <c r="E1445" s="334"/>
    </row>
    <row r="1446" spans="1:8" hidden="1">
      <c r="A1446" s="67" t="s">
        <v>64</v>
      </c>
      <c r="B1446" s="392" t="s">
        <v>151</v>
      </c>
      <c r="C1446" s="190" t="s">
        <v>152</v>
      </c>
      <c r="D1446" s="333"/>
      <c r="E1446" s="334"/>
    </row>
    <row r="1447" spans="1:8" hidden="1">
      <c r="B1447" s="392"/>
      <c r="C1447" s="190"/>
      <c r="D1447" s="333"/>
      <c r="E1447" s="334"/>
    </row>
    <row r="1448" spans="1:8" hidden="1">
      <c r="B1448" s="392"/>
      <c r="C1448" s="190"/>
      <c r="D1448" s="333"/>
      <c r="E1448" s="334"/>
    </row>
    <row r="1449" spans="1:8" hidden="1">
      <c r="B1449" s="392"/>
      <c r="C1449" s="190"/>
      <c r="D1449" s="333"/>
      <c r="E1449" s="334"/>
    </row>
    <row r="1450" spans="1:8" hidden="1">
      <c r="A1450" s="320">
        <v>1.3</v>
      </c>
      <c r="B1450" s="321" t="s">
        <v>512</v>
      </c>
      <c r="C1450" s="322" t="s">
        <v>185</v>
      </c>
      <c r="D1450" s="333"/>
      <c r="E1450" s="68"/>
    </row>
    <row r="1451" spans="1:8" hidden="1">
      <c r="A1451" s="342"/>
      <c r="B1451" s="343"/>
      <c r="C1451" s="362"/>
      <c r="D1451" s="333"/>
      <c r="E1451" s="324">
        <f>+D1452</f>
        <v>0</v>
      </c>
    </row>
    <row r="1452" spans="1:8" hidden="1">
      <c r="A1452" s="326" t="s">
        <v>184</v>
      </c>
      <c r="B1452" s="363" t="s">
        <v>513</v>
      </c>
      <c r="C1452" s="461" t="s">
        <v>590</v>
      </c>
      <c r="D1452" s="359">
        <f>+D1453</f>
        <v>0</v>
      </c>
      <c r="E1452" s="324"/>
    </row>
    <row r="1453" spans="1:8" hidden="1">
      <c r="A1453" s="67" t="s">
        <v>184</v>
      </c>
      <c r="B1453" s="332" t="s">
        <v>466</v>
      </c>
      <c r="C1453" s="323" t="s">
        <v>467</v>
      </c>
      <c r="D1453" s="333">
        <v>0</v>
      </c>
      <c r="E1453" s="324"/>
    </row>
    <row r="1454" spans="1:8" hidden="1">
      <c r="B1454" s="332"/>
      <c r="C1454" s="323"/>
      <c r="D1454" s="333"/>
      <c r="E1454" s="324"/>
    </row>
    <row r="1455" spans="1:8" hidden="1">
      <c r="A1455" s="331"/>
      <c r="B1455" s="321"/>
      <c r="C1455" s="462"/>
      <c r="D1455" s="333"/>
      <c r="E1455" s="330"/>
      <c r="H1455" s="69"/>
    </row>
    <row r="1456" spans="1:8" hidden="1">
      <c r="A1456" s="331"/>
      <c r="B1456" s="351"/>
      <c r="C1456" s="357" t="s">
        <v>591</v>
      </c>
      <c r="D1456" s="68"/>
      <c r="E1456" s="463">
        <f>SUM(E1398:E1455)</f>
        <v>0</v>
      </c>
      <c r="G1456" s="97">
        <f>+E1456+'IND-ESTR-CLASIF '!D1455</f>
        <v>0</v>
      </c>
    </row>
    <row r="1457" spans="1:5" hidden="1">
      <c r="B1457" s="356"/>
      <c r="C1457" s="68"/>
      <c r="D1457" s="68"/>
      <c r="E1457" s="68"/>
    </row>
    <row r="1458" spans="1:5" ht="12" hidden="1">
      <c r="B1458" s="356"/>
      <c r="C1458" s="68"/>
      <c r="D1458" s="68"/>
      <c r="E1458" s="372"/>
    </row>
    <row r="1459" spans="1:5" ht="12" hidden="1">
      <c r="B1459" s="316"/>
      <c r="E1459" s="372"/>
    </row>
    <row r="1460" spans="1:5" ht="12" hidden="1">
      <c r="B1460" s="316"/>
      <c r="E1460" s="372"/>
    </row>
    <row r="1461" spans="1:5" ht="12" hidden="1">
      <c r="B1461" s="316"/>
      <c r="E1461" s="372"/>
    </row>
    <row r="1462" spans="1:5" ht="12" customHeight="1">
      <c r="A1462" s="464"/>
      <c r="B1462" s="374" t="s">
        <v>592</v>
      </c>
      <c r="C1462" s="68"/>
      <c r="E1462" s="372"/>
    </row>
    <row r="1463" spans="1:5" ht="12" customHeight="1">
      <c r="C1463" s="376"/>
      <c r="E1463" s="358"/>
    </row>
    <row r="1464" spans="1:5" ht="12" hidden="1" customHeight="1">
      <c r="A1464" s="320" t="s">
        <v>23</v>
      </c>
      <c r="B1464" s="321" t="s">
        <v>24</v>
      </c>
      <c r="C1464" s="322" t="s">
        <v>25</v>
      </c>
      <c r="D1464" s="323"/>
      <c r="E1464" s="324">
        <f>+D1475+D1482+D1486+D1469+D1466+D1472</f>
        <v>0</v>
      </c>
    </row>
    <row r="1465" spans="1:5" ht="12" hidden="1" customHeight="1">
      <c r="B1465" s="321"/>
      <c r="C1465" s="325"/>
      <c r="D1465" s="323"/>
      <c r="E1465" s="68"/>
    </row>
    <row r="1466" spans="1:5" ht="12" hidden="1" customHeight="1">
      <c r="A1466" s="377" t="s">
        <v>26</v>
      </c>
      <c r="B1466" s="327" t="s">
        <v>27</v>
      </c>
      <c r="C1466" s="328" t="s">
        <v>28</v>
      </c>
      <c r="D1466" s="329">
        <f>SUM(D1467:D1467)</f>
        <v>0</v>
      </c>
      <c r="E1466" s="68"/>
    </row>
    <row r="1467" spans="1:5" ht="12" hidden="1" customHeight="1">
      <c r="A1467" s="67" t="s">
        <v>26</v>
      </c>
      <c r="B1467" s="332" t="s">
        <v>29</v>
      </c>
      <c r="C1467" s="323" t="s">
        <v>30</v>
      </c>
      <c r="D1467" s="333">
        <f>+D1663+D1582</f>
        <v>0</v>
      </c>
      <c r="E1467" s="68"/>
    </row>
    <row r="1468" spans="1:5" hidden="1">
      <c r="B1468" s="321"/>
      <c r="C1468" s="325"/>
      <c r="D1468" s="323"/>
      <c r="E1468" s="68"/>
    </row>
    <row r="1469" spans="1:5" hidden="1">
      <c r="A1469" s="377" t="s">
        <v>26</v>
      </c>
      <c r="B1469" s="336" t="s">
        <v>27</v>
      </c>
      <c r="C1469" s="337" t="s">
        <v>28</v>
      </c>
      <c r="D1469" s="359">
        <f>+D1470</f>
        <v>0</v>
      </c>
      <c r="E1469" s="68"/>
    </row>
    <row r="1470" spans="1:5" hidden="1">
      <c r="A1470" s="67" t="s">
        <v>26</v>
      </c>
      <c r="B1470" s="312" t="s">
        <v>31</v>
      </c>
      <c r="C1470" s="313" t="s">
        <v>32</v>
      </c>
      <c r="D1470" s="333">
        <f>+D1583+D1628+D1664</f>
        <v>0</v>
      </c>
      <c r="E1470" s="68"/>
    </row>
    <row r="1471" spans="1:5" hidden="1">
      <c r="B1471" s="321"/>
      <c r="C1471" s="325"/>
      <c r="D1471" s="323"/>
      <c r="E1471" s="68"/>
    </row>
    <row r="1472" spans="1:5" hidden="1">
      <c r="A1472" s="326" t="s">
        <v>26</v>
      </c>
      <c r="B1472" s="327" t="s">
        <v>35</v>
      </c>
      <c r="C1472" s="328" t="s">
        <v>36</v>
      </c>
      <c r="D1472" s="329">
        <f>+D1473</f>
        <v>0</v>
      </c>
      <c r="E1472" s="68"/>
    </row>
    <row r="1473" spans="1:7" hidden="1">
      <c r="A1473" s="331" t="s">
        <v>26</v>
      </c>
      <c r="B1473" s="332" t="s">
        <v>37</v>
      </c>
      <c r="C1473" s="323" t="s">
        <v>38</v>
      </c>
      <c r="D1473" s="333">
        <f>+D1584+D1708</f>
        <v>0</v>
      </c>
      <c r="E1473" s="68"/>
    </row>
    <row r="1474" spans="1:7" hidden="1">
      <c r="B1474" s="321"/>
      <c r="C1474" s="325"/>
      <c r="D1474" s="323"/>
      <c r="E1474" s="68"/>
    </row>
    <row r="1475" spans="1:7" hidden="1">
      <c r="A1475" s="377" t="s">
        <v>26</v>
      </c>
      <c r="B1475" s="336" t="s">
        <v>41</v>
      </c>
      <c r="C1475" s="337" t="s">
        <v>42</v>
      </c>
      <c r="D1475" s="359">
        <f>SUM(D1476:D1480)</f>
        <v>0</v>
      </c>
      <c r="E1475" s="68"/>
    </row>
    <row r="1476" spans="1:7" hidden="1">
      <c r="A1476" s="67" t="s">
        <v>26</v>
      </c>
      <c r="B1476" s="312" t="s">
        <v>43</v>
      </c>
      <c r="C1476" s="313" t="s">
        <v>44</v>
      </c>
      <c r="D1476" s="69">
        <f>+D1585+D1690+D1629+D1665</f>
        <v>0</v>
      </c>
      <c r="E1476" s="324"/>
    </row>
    <row r="1477" spans="1:7" hidden="1">
      <c r="A1477" s="342" t="s">
        <v>26</v>
      </c>
      <c r="B1477" s="312" t="s">
        <v>227</v>
      </c>
      <c r="C1477" s="313" t="s">
        <v>228</v>
      </c>
      <c r="D1477" s="69">
        <f>+D1586+D1630+D1666+D1691+D1709</f>
        <v>0</v>
      </c>
      <c r="E1477" s="324"/>
    </row>
    <row r="1478" spans="1:7" hidden="1">
      <c r="A1478" s="342" t="s">
        <v>26</v>
      </c>
      <c r="B1478" s="312" t="s">
        <v>45</v>
      </c>
      <c r="C1478" s="313" t="s">
        <v>46</v>
      </c>
      <c r="D1478" s="69">
        <f>+D1587+D1631+D1692+D1667+D1710</f>
        <v>0</v>
      </c>
      <c r="E1478" s="324"/>
      <c r="G1478" s="97"/>
    </row>
    <row r="1479" spans="1:7" hidden="1">
      <c r="A1479" s="331" t="s">
        <v>26</v>
      </c>
      <c r="B1479" s="332" t="s">
        <v>47</v>
      </c>
      <c r="C1479" s="323" t="s">
        <v>48</v>
      </c>
      <c r="D1479" s="69">
        <f>+D1588+D1632+D1668+D1693+D1711</f>
        <v>0</v>
      </c>
      <c r="E1479" s="324"/>
    </row>
    <row r="1480" spans="1:7" hidden="1">
      <c r="A1480" s="67" t="s">
        <v>26</v>
      </c>
      <c r="B1480" s="312" t="s">
        <v>342</v>
      </c>
      <c r="C1480" s="313" t="s">
        <v>343</v>
      </c>
      <c r="D1480" s="69">
        <f>+D1589+D1633+D1669+D1694+D1712</f>
        <v>0</v>
      </c>
      <c r="E1480" s="324"/>
    </row>
    <row r="1481" spans="1:7" hidden="1">
      <c r="D1481" s="69"/>
      <c r="E1481" s="324"/>
    </row>
    <row r="1482" spans="1:7" ht="20.399999999999999" hidden="1">
      <c r="A1482" s="377" t="s">
        <v>49</v>
      </c>
      <c r="B1482" s="336" t="s">
        <v>50</v>
      </c>
      <c r="C1482" s="337" t="s">
        <v>51</v>
      </c>
      <c r="D1482" s="359">
        <f>SUM(D1483:D1484)</f>
        <v>0</v>
      </c>
      <c r="E1482" s="324"/>
    </row>
    <row r="1483" spans="1:7" ht="20.399999999999999" hidden="1">
      <c r="A1483" s="340" t="s">
        <v>49</v>
      </c>
      <c r="B1483" s="312" t="s">
        <v>52</v>
      </c>
      <c r="C1483" s="341" t="s">
        <v>262</v>
      </c>
      <c r="D1483" s="69">
        <f>+D1590+D1634+D1695+D1670+D1713</f>
        <v>0</v>
      </c>
      <c r="E1483" s="324"/>
    </row>
    <row r="1484" spans="1:7" ht="20.399999999999999" hidden="1">
      <c r="A1484" s="340" t="s">
        <v>49</v>
      </c>
      <c r="B1484" s="312" t="s">
        <v>54</v>
      </c>
      <c r="C1484" s="341" t="s">
        <v>55</v>
      </c>
      <c r="D1484" s="69">
        <f>+D1591+D1635+D1671+D1696+D1714</f>
        <v>0</v>
      </c>
      <c r="E1484" s="324"/>
    </row>
    <row r="1485" spans="1:7" hidden="1">
      <c r="D1485" s="69"/>
      <c r="E1485" s="324"/>
    </row>
    <row r="1486" spans="1:7" ht="20.399999999999999" hidden="1">
      <c r="A1486" s="377" t="s">
        <v>49</v>
      </c>
      <c r="B1486" s="336" t="s">
        <v>56</v>
      </c>
      <c r="C1486" s="337" t="s">
        <v>57</v>
      </c>
      <c r="D1486" s="359">
        <f>SUM(D1487:D1489)</f>
        <v>0</v>
      </c>
      <c r="E1486" s="324"/>
    </row>
    <row r="1487" spans="1:7" ht="20.399999999999999" hidden="1">
      <c r="A1487" s="340" t="s">
        <v>49</v>
      </c>
      <c r="B1487" s="312" t="s">
        <v>58</v>
      </c>
      <c r="C1487" s="341" t="s">
        <v>59</v>
      </c>
      <c r="D1487" s="69">
        <f>+D1592+D1636+D1697+D1672+D1715</f>
        <v>0</v>
      </c>
      <c r="E1487" s="324"/>
    </row>
    <row r="1488" spans="1:7" ht="20.399999999999999" hidden="1">
      <c r="A1488" s="340" t="s">
        <v>49</v>
      </c>
      <c r="B1488" s="312" t="s">
        <v>60</v>
      </c>
      <c r="C1488" s="341" t="s">
        <v>263</v>
      </c>
      <c r="D1488" s="69">
        <f>+D1593+D1637+D1698+D1673+D1716</f>
        <v>0</v>
      </c>
      <c r="E1488" s="324"/>
    </row>
    <row r="1489" spans="1:6" hidden="1">
      <c r="A1489" s="340" t="s">
        <v>49</v>
      </c>
      <c r="B1489" s="312" t="s">
        <v>62</v>
      </c>
      <c r="C1489" s="313" t="s">
        <v>63</v>
      </c>
      <c r="D1489" s="69">
        <f>+D1594+D1638+D1674+D1699+D1717</f>
        <v>0</v>
      </c>
      <c r="E1489" s="324"/>
    </row>
    <row r="1490" spans="1:6" hidden="1">
      <c r="B1490" s="332"/>
      <c r="C1490" s="323"/>
      <c r="D1490" s="333"/>
      <c r="E1490" s="324"/>
    </row>
    <row r="1491" spans="1:6" hidden="1">
      <c r="B1491" s="332"/>
      <c r="C1491" s="323"/>
      <c r="D1491" s="333"/>
      <c r="E1491" s="324"/>
    </row>
    <row r="1492" spans="1:6">
      <c r="A1492" s="357" t="s">
        <v>64</v>
      </c>
      <c r="B1492" s="316" t="s">
        <v>205</v>
      </c>
      <c r="C1492" s="456" t="s">
        <v>65</v>
      </c>
      <c r="D1492" s="333"/>
      <c r="E1492" s="358">
        <f>+D1494+D1498+D1506+D1513+D1516++D1503+D1520</f>
        <v>100000</v>
      </c>
    </row>
    <row r="1493" spans="1:6">
      <c r="D1493" s="333"/>
      <c r="E1493" s="68"/>
    </row>
    <row r="1494" spans="1:6" hidden="1">
      <c r="A1494" s="335" t="s">
        <v>64</v>
      </c>
      <c r="B1494" s="336" t="s">
        <v>66</v>
      </c>
      <c r="C1494" s="337" t="s">
        <v>67</v>
      </c>
      <c r="D1494" s="359">
        <f>SUM(D1495:D1496)</f>
        <v>0</v>
      </c>
      <c r="E1494" s="358"/>
    </row>
    <row r="1495" spans="1:6" hidden="1">
      <c r="A1495" s="67" t="s">
        <v>64</v>
      </c>
      <c r="B1495" s="312" t="s">
        <v>70</v>
      </c>
      <c r="C1495" s="68" t="s">
        <v>71</v>
      </c>
      <c r="D1495" s="333">
        <f>+D1595</f>
        <v>0</v>
      </c>
      <c r="E1495" s="358"/>
    </row>
    <row r="1496" spans="1:6" hidden="1">
      <c r="A1496" s="67" t="s">
        <v>64</v>
      </c>
      <c r="B1496" s="312" t="s">
        <v>330</v>
      </c>
      <c r="C1496" s="68" t="s">
        <v>588</v>
      </c>
      <c r="D1496" s="333">
        <v>0</v>
      </c>
      <c r="E1496" s="358"/>
    </row>
    <row r="1497" spans="1:6" hidden="1">
      <c r="D1497" s="68"/>
      <c r="E1497" s="324"/>
    </row>
    <row r="1498" spans="1:6" hidden="1">
      <c r="A1498" s="335" t="s">
        <v>64</v>
      </c>
      <c r="B1498" s="336" t="s">
        <v>72</v>
      </c>
      <c r="C1498" s="337" t="s">
        <v>73</v>
      </c>
      <c r="D1498" s="359">
        <f>SUM(D1499:D1501)</f>
        <v>0</v>
      </c>
      <c r="E1498" s="334"/>
    </row>
    <row r="1499" spans="1:6" hidden="1">
      <c r="A1499" s="67" t="s">
        <v>64</v>
      </c>
      <c r="B1499" s="392" t="s">
        <v>358</v>
      </c>
      <c r="C1499" s="310" t="s">
        <v>359</v>
      </c>
      <c r="D1499" s="333">
        <f>+D1639</f>
        <v>0</v>
      </c>
      <c r="E1499" s="334"/>
      <c r="F1499" s="333"/>
    </row>
    <row r="1500" spans="1:6" hidden="1">
      <c r="A1500" s="67" t="s">
        <v>64</v>
      </c>
      <c r="B1500" s="392" t="s">
        <v>74</v>
      </c>
      <c r="C1500" s="190" t="s">
        <v>589</v>
      </c>
      <c r="D1500" s="333">
        <v>0</v>
      </c>
      <c r="E1500" s="68"/>
    </row>
    <row r="1501" spans="1:6" hidden="1">
      <c r="A1501" s="67" t="s">
        <v>64</v>
      </c>
      <c r="B1501" s="392" t="s">
        <v>76</v>
      </c>
      <c r="C1501" s="190" t="s">
        <v>77</v>
      </c>
      <c r="D1501" s="333">
        <f>+D1701+D1720</f>
        <v>0</v>
      </c>
      <c r="E1501" s="334"/>
    </row>
    <row r="1502" spans="1:6" hidden="1">
      <c r="B1502" s="392"/>
      <c r="C1502" s="190"/>
      <c r="D1502" s="333"/>
      <c r="E1502" s="334"/>
    </row>
    <row r="1503" spans="1:6" hidden="1">
      <c r="A1503" s="335" t="s">
        <v>64</v>
      </c>
      <c r="B1503" s="336" t="s">
        <v>279</v>
      </c>
      <c r="C1503" s="337" t="s">
        <v>78</v>
      </c>
      <c r="D1503" s="359">
        <f>SUM(D1504)</f>
        <v>0</v>
      </c>
      <c r="E1503" s="334"/>
    </row>
    <row r="1504" spans="1:6" hidden="1">
      <c r="A1504" s="67" t="s">
        <v>64</v>
      </c>
      <c r="B1504" s="392" t="s">
        <v>79</v>
      </c>
      <c r="C1504" s="190" t="s">
        <v>80</v>
      </c>
      <c r="D1504" s="333">
        <f>+D1596</f>
        <v>0</v>
      </c>
      <c r="E1504" s="334"/>
    </row>
    <row r="1505" spans="1:5" hidden="1">
      <c r="B1505" s="392"/>
      <c r="C1505" s="190"/>
      <c r="D1505" s="333"/>
      <c r="E1505" s="334"/>
    </row>
    <row r="1506" spans="1:5">
      <c r="A1506" s="335" t="s">
        <v>64</v>
      </c>
      <c r="B1506" s="336" t="s">
        <v>89</v>
      </c>
      <c r="C1506" s="337" t="s">
        <v>90</v>
      </c>
      <c r="D1506" s="359">
        <f>SUM(D1507:D1511)</f>
        <v>100000</v>
      </c>
      <c r="E1506" s="334"/>
    </row>
    <row r="1507" spans="1:5" hidden="1">
      <c r="A1507" s="67" t="s">
        <v>64</v>
      </c>
      <c r="B1507" s="392" t="s">
        <v>360</v>
      </c>
      <c r="C1507" s="190" t="s">
        <v>361</v>
      </c>
      <c r="D1507" s="333">
        <f>+D1721</f>
        <v>0</v>
      </c>
      <c r="E1507" s="334"/>
    </row>
    <row r="1508" spans="1:5" hidden="1">
      <c r="A1508" s="67" t="s">
        <v>64</v>
      </c>
      <c r="B1508" s="392" t="s">
        <v>207</v>
      </c>
      <c r="C1508" s="190" t="s">
        <v>216</v>
      </c>
      <c r="D1508" s="333">
        <f>+D1675</f>
        <v>0</v>
      </c>
      <c r="E1508" s="334"/>
    </row>
    <row r="1509" spans="1:5" hidden="1">
      <c r="A1509" s="67" t="s">
        <v>64</v>
      </c>
      <c r="B1509" s="392" t="s">
        <v>91</v>
      </c>
      <c r="C1509" s="190" t="s">
        <v>92</v>
      </c>
      <c r="D1509" s="333">
        <v>0</v>
      </c>
      <c r="E1509" s="334"/>
    </row>
    <row r="1510" spans="1:5" hidden="1">
      <c r="A1510" s="67" t="s">
        <v>64</v>
      </c>
      <c r="B1510" s="392" t="s">
        <v>95</v>
      </c>
      <c r="C1510" s="190" t="s">
        <v>96</v>
      </c>
      <c r="D1510" s="333">
        <f>+D1640</f>
        <v>0</v>
      </c>
      <c r="E1510" s="334"/>
    </row>
    <row r="1511" spans="1:5">
      <c r="A1511" s="67" t="s">
        <v>64</v>
      </c>
      <c r="B1511" s="392" t="s">
        <v>97</v>
      </c>
      <c r="C1511" s="190" t="s">
        <v>98</v>
      </c>
      <c r="D1511" s="333">
        <f>+D1597+D1676+D1722</f>
        <v>100000</v>
      </c>
      <c r="E1511" s="334"/>
    </row>
    <row r="1512" spans="1:5" hidden="1">
      <c r="B1512" s="392"/>
      <c r="C1512" s="190"/>
      <c r="D1512" s="333"/>
      <c r="E1512" s="334"/>
    </row>
    <row r="1513" spans="1:5" hidden="1">
      <c r="A1513" s="335" t="s">
        <v>64</v>
      </c>
      <c r="B1513" s="336" t="s">
        <v>247</v>
      </c>
      <c r="C1513" s="337" t="s">
        <v>248</v>
      </c>
      <c r="D1513" s="359">
        <f>SUM(D1514)</f>
        <v>0</v>
      </c>
      <c r="E1513" s="334"/>
    </row>
    <row r="1514" spans="1:5" hidden="1">
      <c r="A1514" s="67" t="s">
        <v>64</v>
      </c>
      <c r="B1514" s="392" t="s">
        <v>249</v>
      </c>
      <c r="C1514" s="190" t="s">
        <v>250</v>
      </c>
      <c r="D1514" s="333">
        <v>0</v>
      </c>
      <c r="E1514" s="334"/>
    </row>
    <row r="1515" spans="1:5" hidden="1">
      <c r="B1515" s="392"/>
      <c r="C1515" s="190"/>
      <c r="D1515" s="333"/>
      <c r="E1515" s="334"/>
    </row>
    <row r="1516" spans="1:5" hidden="1">
      <c r="A1516" s="335" t="s">
        <v>64</v>
      </c>
      <c r="B1516" s="336" t="s">
        <v>281</v>
      </c>
      <c r="C1516" s="337" t="s">
        <v>282</v>
      </c>
      <c r="D1516" s="359">
        <f>SUM(D1517:D1518)</f>
        <v>0</v>
      </c>
      <c r="E1516" s="334"/>
    </row>
    <row r="1517" spans="1:5" hidden="1">
      <c r="A1517" s="67" t="s">
        <v>64</v>
      </c>
      <c r="B1517" s="392" t="s">
        <v>363</v>
      </c>
      <c r="C1517" s="190" t="s">
        <v>364</v>
      </c>
      <c r="D1517" s="333">
        <v>0</v>
      </c>
      <c r="E1517" s="334"/>
    </row>
    <row r="1518" spans="1:5" hidden="1">
      <c r="A1518" s="67" t="s">
        <v>64</v>
      </c>
      <c r="B1518" s="392" t="s">
        <v>283</v>
      </c>
      <c r="C1518" s="190" t="s">
        <v>284</v>
      </c>
      <c r="D1518" s="333">
        <f>+D1598</f>
        <v>0</v>
      </c>
      <c r="E1518" s="334"/>
    </row>
    <row r="1519" spans="1:5" hidden="1">
      <c r="B1519" s="392"/>
      <c r="C1519" s="190"/>
      <c r="D1519" s="333"/>
      <c r="E1519" s="334"/>
    </row>
    <row r="1520" spans="1:5" hidden="1">
      <c r="A1520" s="335" t="s">
        <v>64</v>
      </c>
      <c r="B1520" s="336" t="s">
        <v>251</v>
      </c>
      <c r="C1520" s="337" t="s">
        <v>103</v>
      </c>
      <c r="D1520" s="359">
        <f>SUM(D1521:D1524)</f>
        <v>0</v>
      </c>
      <c r="E1520" s="334"/>
    </row>
    <row r="1521" spans="1:5" hidden="1">
      <c r="A1521" s="67" t="s">
        <v>64</v>
      </c>
      <c r="B1521" s="392" t="s">
        <v>104</v>
      </c>
      <c r="C1521" s="190" t="s">
        <v>105</v>
      </c>
      <c r="D1521" s="333">
        <f>+D1599+D1718</f>
        <v>0</v>
      </c>
      <c r="E1521" s="334"/>
    </row>
    <row r="1522" spans="1:5" hidden="1">
      <c r="A1522" s="67" t="s">
        <v>64</v>
      </c>
      <c r="B1522" s="392" t="s">
        <v>110</v>
      </c>
      <c r="C1522" s="190" t="s">
        <v>111</v>
      </c>
      <c r="D1522" s="333">
        <f>+D1600</f>
        <v>0</v>
      </c>
      <c r="E1522" s="334"/>
    </row>
    <row r="1523" spans="1:5" hidden="1">
      <c r="A1523" s="67" t="s">
        <v>64</v>
      </c>
      <c r="B1523" s="392" t="s">
        <v>114</v>
      </c>
      <c r="C1523" s="190" t="s">
        <v>115</v>
      </c>
      <c r="D1523" s="333">
        <v>0</v>
      </c>
      <c r="E1523" s="334"/>
    </row>
    <row r="1524" spans="1:5" hidden="1">
      <c r="A1524" s="67" t="s">
        <v>64</v>
      </c>
      <c r="B1524" s="392" t="s">
        <v>116</v>
      </c>
      <c r="C1524" s="190" t="s">
        <v>117</v>
      </c>
      <c r="D1524" s="333">
        <f>+D1601+D1719+D1677</f>
        <v>0</v>
      </c>
      <c r="E1524" s="334"/>
    </row>
    <row r="1525" spans="1:5" ht="11.4" hidden="1" customHeight="1">
      <c r="B1525" s="392"/>
      <c r="C1525" s="190"/>
      <c r="D1525" s="333"/>
      <c r="E1525" s="334"/>
    </row>
    <row r="1526" spans="1:5" ht="11.4" hidden="1" customHeight="1">
      <c r="B1526" s="392"/>
      <c r="C1526" s="190"/>
      <c r="D1526" s="333"/>
      <c r="E1526" s="334"/>
    </row>
    <row r="1527" spans="1:5" ht="11.4" hidden="1" customHeight="1">
      <c r="A1527" s="357" t="s">
        <v>64</v>
      </c>
      <c r="B1527" s="351">
        <v>2</v>
      </c>
      <c r="C1527" s="352" t="s">
        <v>122</v>
      </c>
      <c r="D1527" s="333"/>
      <c r="E1527" s="358">
        <f>+D1534+D1545+D1540+D1529</f>
        <v>0</v>
      </c>
    </row>
    <row r="1528" spans="1:5" ht="11.4" hidden="1" customHeight="1">
      <c r="A1528" s="357"/>
      <c r="B1528" s="351"/>
      <c r="C1528" s="352"/>
      <c r="D1528" s="333"/>
      <c r="E1528" s="68"/>
    </row>
    <row r="1529" spans="1:5" ht="11.4" hidden="1" customHeight="1">
      <c r="A1529" s="335" t="s">
        <v>64</v>
      </c>
      <c r="B1529" s="336" t="s">
        <v>123</v>
      </c>
      <c r="C1529" s="337" t="s">
        <v>124</v>
      </c>
      <c r="D1529" s="359">
        <f>SUM(D1530:D1532)</f>
        <v>0</v>
      </c>
      <c r="E1529" s="68"/>
    </row>
    <row r="1530" spans="1:5" ht="11.4" hidden="1" customHeight="1">
      <c r="A1530" s="67" t="s">
        <v>64</v>
      </c>
      <c r="B1530" s="392" t="s">
        <v>125</v>
      </c>
      <c r="C1530" s="190" t="s">
        <v>217</v>
      </c>
      <c r="D1530" s="333">
        <f>+D1602</f>
        <v>0</v>
      </c>
      <c r="E1530" s="68"/>
    </row>
    <row r="1531" spans="1:5" ht="11.4" hidden="1" customHeight="1">
      <c r="A1531" s="67" t="s">
        <v>64</v>
      </c>
      <c r="B1531" s="392" t="s">
        <v>129</v>
      </c>
      <c r="C1531" s="190" t="s">
        <v>130</v>
      </c>
      <c r="D1531" s="333">
        <f>+D1603</f>
        <v>0</v>
      </c>
      <c r="E1531" s="68"/>
    </row>
    <row r="1532" spans="1:5" ht="11.4" hidden="1" customHeight="1">
      <c r="A1532" s="67" t="s">
        <v>64</v>
      </c>
      <c r="B1532" s="392" t="s">
        <v>218</v>
      </c>
      <c r="C1532" s="190" t="s">
        <v>219</v>
      </c>
      <c r="D1532" s="333">
        <f>+D1604</f>
        <v>0</v>
      </c>
      <c r="E1532" s="68"/>
    </row>
    <row r="1533" spans="1:5" hidden="1">
      <c r="A1533" s="357"/>
      <c r="B1533" s="351"/>
      <c r="C1533" s="352"/>
      <c r="D1533" s="333"/>
      <c r="E1533" s="68"/>
    </row>
    <row r="1534" spans="1:5" ht="20.399999999999999" hidden="1">
      <c r="A1534" s="335" t="s">
        <v>64</v>
      </c>
      <c r="B1534" s="336" t="s">
        <v>131</v>
      </c>
      <c r="C1534" s="337" t="s">
        <v>132</v>
      </c>
      <c r="D1534" s="359">
        <f>SUM(D1535:D1538)</f>
        <v>0</v>
      </c>
      <c r="E1534" s="68"/>
    </row>
    <row r="1535" spans="1:5" hidden="1">
      <c r="A1535" s="67" t="s">
        <v>64</v>
      </c>
      <c r="B1535" s="392" t="s">
        <v>133</v>
      </c>
      <c r="C1535" s="190" t="s">
        <v>134</v>
      </c>
      <c r="D1535" s="333">
        <f>+D1678</f>
        <v>0</v>
      </c>
      <c r="E1535" s="68"/>
    </row>
    <row r="1536" spans="1:5" hidden="1">
      <c r="A1536" s="67" t="s">
        <v>64</v>
      </c>
      <c r="B1536" s="392" t="s">
        <v>287</v>
      </c>
      <c r="C1536" s="190" t="s">
        <v>288</v>
      </c>
      <c r="D1536" s="333">
        <f>+D1641</f>
        <v>0</v>
      </c>
      <c r="E1536" s="68"/>
    </row>
    <row r="1537" spans="1:7" hidden="1">
      <c r="A1537" s="67" t="s">
        <v>64</v>
      </c>
      <c r="B1537" s="392" t="s">
        <v>254</v>
      </c>
      <c r="C1537" s="190" t="s">
        <v>255</v>
      </c>
      <c r="D1537" s="333">
        <f>+D1607</f>
        <v>0</v>
      </c>
      <c r="E1537" s="68"/>
    </row>
    <row r="1538" spans="1:7" hidden="1">
      <c r="A1538" s="67" t="s">
        <v>64</v>
      </c>
      <c r="B1538" s="392" t="s">
        <v>240</v>
      </c>
      <c r="C1538" s="190" t="s">
        <v>241</v>
      </c>
      <c r="D1538" s="333">
        <f>+D1608</f>
        <v>0</v>
      </c>
      <c r="E1538" s="68"/>
    </row>
    <row r="1539" spans="1:7" hidden="1">
      <c r="A1539" s="335"/>
      <c r="B1539" s="336"/>
      <c r="C1539" s="337"/>
      <c r="D1539" s="333"/>
      <c r="E1539" s="68"/>
    </row>
    <row r="1540" spans="1:7" hidden="1">
      <c r="A1540" s="335" t="s">
        <v>64</v>
      </c>
      <c r="B1540" s="336" t="s">
        <v>139</v>
      </c>
      <c r="C1540" s="337" t="s">
        <v>140</v>
      </c>
      <c r="D1540" s="359">
        <f>SUM(D1541:D1542)</f>
        <v>0</v>
      </c>
      <c r="E1540" s="68"/>
    </row>
    <row r="1541" spans="1:7" hidden="1">
      <c r="A1541" s="67" t="s">
        <v>64</v>
      </c>
      <c r="B1541" s="392" t="s">
        <v>141</v>
      </c>
      <c r="C1541" s="190" t="s">
        <v>142</v>
      </c>
      <c r="D1541" s="333">
        <f>+D1605</f>
        <v>0</v>
      </c>
      <c r="E1541" s="68"/>
    </row>
    <row r="1542" spans="1:7" hidden="1">
      <c r="A1542" s="67" t="s">
        <v>64</v>
      </c>
      <c r="B1542" s="392" t="s">
        <v>143</v>
      </c>
      <c r="C1542" s="190" t="s">
        <v>144</v>
      </c>
      <c r="D1542" s="333">
        <f>+D1606+D1679+D1724</f>
        <v>0</v>
      </c>
      <c r="E1542" s="68"/>
    </row>
    <row r="1543" spans="1:7" hidden="1">
      <c r="B1543" s="392"/>
      <c r="C1543" s="190"/>
      <c r="D1543" s="333"/>
      <c r="E1543" s="68"/>
    </row>
    <row r="1544" spans="1:7" ht="10.8" hidden="1" customHeight="1">
      <c r="A1544" s="335"/>
      <c r="B1544" s="336"/>
      <c r="C1544" s="337"/>
      <c r="D1544" s="333"/>
      <c r="E1544" s="68"/>
    </row>
    <row r="1545" spans="1:7" hidden="1">
      <c r="A1545" s="335" t="s">
        <v>64</v>
      </c>
      <c r="B1545" s="336" t="s">
        <v>145</v>
      </c>
      <c r="C1545" s="337" t="s">
        <v>146</v>
      </c>
      <c r="D1545" s="359">
        <f>SUM(D1546:D1552)</f>
        <v>0</v>
      </c>
      <c r="E1545" s="68"/>
    </row>
    <row r="1546" spans="1:7" hidden="1">
      <c r="A1546" s="67" t="s">
        <v>64</v>
      </c>
      <c r="B1546" s="392" t="s">
        <v>147</v>
      </c>
      <c r="C1546" s="190" t="s">
        <v>148</v>
      </c>
      <c r="D1546" s="333">
        <f>+D1609</f>
        <v>0</v>
      </c>
      <c r="E1546" s="68"/>
    </row>
    <row r="1547" spans="1:7" hidden="1">
      <c r="A1547" s="67" t="s">
        <v>64</v>
      </c>
      <c r="B1547" s="392" t="s">
        <v>369</v>
      </c>
      <c r="C1547" s="190" t="s">
        <v>370</v>
      </c>
      <c r="D1547" s="333">
        <f>+D1610</f>
        <v>0</v>
      </c>
      <c r="E1547" s="68"/>
      <c r="G1547" s="97"/>
    </row>
    <row r="1548" spans="1:7" hidden="1">
      <c r="A1548" s="67" t="s">
        <v>64</v>
      </c>
      <c r="B1548" s="392" t="s">
        <v>149</v>
      </c>
      <c r="C1548" s="190" t="s">
        <v>150</v>
      </c>
      <c r="D1548" s="333">
        <f>+D1611+D1656+D1681</f>
        <v>0</v>
      </c>
      <c r="E1548" s="69"/>
    </row>
    <row r="1549" spans="1:7" hidden="1">
      <c r="A1549" s="67" t="s">
        <v>64</v>
      </c>
      <c r="B1549" s="392" t="s">
        <v>151</v>
      </c>
      <c r="C1549" s="190" t="s">
        <v>152</v>
      </c>
      <c r="D1549" s="333">
        <f>+D1612+D1680</f>
        <v>0</v>
      </c>
      <c r="E1549" s="68"/>
    </row>
    <row r="1550" spans="1:7" hidden="1">
      <c r="A1550" s="67" t="s">
        <v>64</v>
      </c>
      <c r="B1550" s="392" t="s">
        <v>153</v>
      </c>
      <c r="C1550" s="190" t="s">
        <v>154</v>
      </c>
      <c r="D1550" s="333">
        <f>+D1613</f>
        <v>0</v>
      </c>
      <c r="E1550" s="68"/>
    </row>
    <row r="1551" spans="1:7" hidden="1">
      <c r="A1551" s="67" t="s">
        <v>64</v>
      </c>
      <c r="B1551" s="392" t="s">
        <v>155</v>
      </c>
      <c r="C1551" s="190" t="s">
        <v>156</v>
      </c>
      <c r="D1551" s="333">
        <f>+D1614</f>
        <v>0</v>
      </c>
      <c r="E1551" s="68"/>
    </row>
    <row r="1552" spans="1:7" hidden="1">
      <c r="A1552" s="67" t="s">
        <v>64</v>
      </c>
      <c r="B1552" s="392" t="s">
        <v>291</v>
      </c>
      <c r="C1552" s="190" t="s">
        <v>292</v>
      </c>
      <c r="D1552" s="333">
        <f>+D1615</f>
        <v>0</v>
      </c>
      <c r="E1552" s="68"/>
    </row>
    <row r="1553" spans="1:5" ht="11.4" hidden="1" customHeight="1">
      <c r="A1553" s="335"/>
      <c r="B1553" s="336"/>
      <c r="C1553" s="337"/>
      <c r="D1553" s="333"/>
      <c r="E1553" s="68"/>
    </row>
    <row r="1554" spans="1:5" hidden="1">
      <c r="B1554" s="392"/>
      <c r="C1554" s="190"/>
      <c r="D1554" s="333"/>
      <c r="E1554" s="68"/>
    </row>
    <row r="1555" spans="1:5" hidden="1">
      <c r="A1555" s="357">
        <v>2</v>
      </c>
      <c r="B1555" s="351">
        <v>5</v>
      </c>
      <c r="C1555" s="352" t="s">
        <v>157</v>
      </c>
      <c r="D1555" s="358"/>
      <c r="E1555" s="358">
        <f>+D1557+D1562</f>
        <v>0</v>
      </c>
    </row>
    <row r="1556" spans="1:5" hidden="1">
      <c r="A1556" s="335"/>
      <c r="B1556" s="336"/>
      <c r="C1556" s="337"/>
      <c r="D1556" s="333"/>
      <c r="E1556" s="68"/>
    </row>
    <row r="1557" spans="1:5" hidden="1">
      <c r="A1557" s="335" t="s">
        <v>158</v>
      </c>
      <c r="B1557" s="336" t="s">
        <v>159</v>
      </c>
      <c r="C1557" s="337" t="s">
        <v>160</v>
      </c>
      <c r="D1557" s="359">
        <f>SUM(D1558:D1560)</f>
        <v>0</v>
      </c>
      <c r="E1557" s="334"/>
    </row>
    <row r="1558" spans="1:5" hidden="1">
      <c r="A1558" s="340" t="s">
        <v>158</v>
      </c>
      <c r="B1558" s="312" t="s">
        <v>221</v>
      </c>
      <c r="C1558" s="341" t="s">
        <v>222</v>
      </c>
      <c r="D1558" s="333">
        <f>+D1616+D1642</f>
        <v>0</v>
      </c>
      <c r="E1558" s="334"/>
    </row>
    <row r="1559" spans="1:5" hidden="1">
      <c r="A1559" s="340" t="s">
        <v>158</v>
      </c>
      <c r="B1559" s="312" t="s">
        <v>167</v>
      </c>
      <c r="C1559" s="341" t="s">
        <v>168</v>
      </c>
      <c r="D1559" s="333">
        <f>+D1617+D1727</f>
        <v>0</v>
      </c>
      <c r="E1559" s="334"/>
    </row>
    <row r="1560" spans="1:5" hidden="1">
      <c r="A1560" s="340" t="s">
        <v>158</v>
      </c>
      <c r="B1560" s="312" t="s">
        <v>169</v>
      </c>
      <c r="C1560" s="341" t="s">
        <v>170</v>
      </c>
      <c r="D1560" s="333">
        <f>+D1618+D1643</f>
        <v>0</v>
      </c>
      <c r="E1560" s="334"/>
    </row>
    <row r="1561" spans="1:5" hidden="1">
      <c r="A1561" s="340"/>
      <c r="C1561" s="341"/>
      <c r="D1561" s="333"/>
      <c r="E1561" s="334"/>
    </row>
    <row r="1562" spans="1:5" hidden="1">
      <c r="A1562" s="335"/>
      <c r="B1562" s="336" t="s">
        <v>171</v>
      </c>
      <c r="C1562" s="337" t="s">
        <v>172</v>
      </c>
      <c r="D1562" s="359">
        <f>+D1564+D1563</f>
        <v>0</v>
      </c>
      <c r="E1562" s="334"/>
    </row>
    <row r="1563" spans="1:5" hidden="1">
      <c r="A1563" s="340" t="s">
        <v>173</v>
      </c>
      <c r="B1563" s="312" t="s">
        <v>174</v>
      </c>
      <c r="C1563" s="341" t="s">
        <v>175</v>
      </c>
      <c r="D1563" s="333">
        <f>+D1619</f>
        <v>0</v>
      </c>
      <c r="E1563" s="334"/>
    </row>
    <row r="1564" spans="1:5" hidden="1">
      <c r="A1564" s="340" t="s">
        <v>181</v>
      </c>
      <c r="B1564" s="312" t="s">
        <v>182</v>
      </c>
      <c r="C1564" s="341" t="s">
        <v>183</v>
      </c>
      <c r="D1564" s="333">
        <f>+D1682</f>
        <v>0</v>
      </c>
      <c r="E1564" s="334"/>
    </row>
    <row r="1565" spans="1:5">
      <c r="A1565" s="340"/>
      <c r="C1565" s="341"/>
      <c r="D1565" s="333"/>
      <c r="E1565" s="334"/>
    </row>
    <row r="1566" spans="1:5">
      <c r="A1566" s="335"/>
      <c r="B1566" s="336"/>
      <c r="C1566" s="337"/>
      <c r="D1566" s="333"/>
      <c r="E1566" s="334"/>
    </row>
    <row r="1567" spans="1:5">
      <c r="A1567" s="351" t="s">
        <v>348</v>
      </c>
      <c r="B1567" s="351">
        <v>6</v>
      </c>
      <c r="C1567" s="352" t="s">
        <v>185</v>
      </c>
      <c r="D1567" s="358"/>
      <c r="E1567" s="358">
        <f>+D1569+D1573</f>
        <v>1426227.5</v>
      </c>
    </row>
    <row r="1568" spans="1:5">
      <c r="A1568" s="351"/>
      <c r="B1568" s="351"/>
      <c r="C1568" s="352"/>
      <c r="D1568" s="358"/>
      <c r="E1568" s="68"/>
    </row>
    <row r="1569" spans="1:9" hidden="1">
      <c r="A1569" s="336" t="s">
        <v>374</v>
      </c>
      <c r="B1569" s="336" t="s">
        <v>375</v>
      </c>
      <c r="C1569" s="337" t="s">
        <v>593</v>
      </c>
      <c r="D1569" s="359">
        <f>+D1570</f>
        <v>0</v>
      </c>
      <c r="E1569" s="358"/>
    </row>
    <row r="1570" spans="1:9" hidden="1">
      <c r="A1570" s="356" t="s">
        <v>374</v>
      </c>
      <c r="B1570" s="312" t="s">
        <v>377</v>
      </c>
      <c r="C1570" s="68" t="s">
        <v>378</v>
      </c>
      <c r="D1570" s="69">
        <f>+D1571</f>
        <v>0</v>
      </c>
      <c r="E1570" s="460"/>
    </row>
    <row r="1571" spans="1:9" ht="11.4" hidden="1">
      <c r="A1571" s="68"/>
      <c r="B1571" s="465" t="s">
        <v>379</v>
      </c>
      <c r="C1571" s="464" t="s">
        <v>380</v>
      </c>
      <c r="D1571" s="69">
        <f>+D1621</f>
        <v>0</v>
      </c>
      <c r="E1571" s="460"/>
    </row>
    <row r="1572" spans="1:9" ht="11.4" hidden="1">
      <c r="A1572" s="68"/>
      <c r="B1572" s="465"/>
      <c r="C1572" s="464"/>
      <c r="D1572" s="69"/>
      <c r="E1572" s="460"/>
    </row>
    <row r="1573" spans="1:9">
      <c r="A1573" s="335" t="s">
        <v>184</v>
      </c>
      <c r="B1573" s="327" t="s">
        <v>513</v>
      </c>
      <c r="C1573" s="337" t="s">
        <v>514</v>
      </c>
      <c r="D1573" s="338">
        <f>+D1574</f>
        <v>1426227.5</v>
      </c>
      <c r="E1573" s="460"/>
    </row>
    <row r="1574" spans="1:9">
      <c r="A1574" s="67" t="s">
        <v>184</v>
      </c>
      <c r="B1574" s="312" t="s">
        <v>466</v>
      </c>
      <c r="C1574" s="341" t="s">
        <v>467</v>
      </c>
      <c r="D1574" s="69">
        <f>+D1683</f>
        <v>1426227.5</v>
      </c>
      <c r="E1574" s="460"/>
    </row>
    <row r="1575" spans="1:9" ht="11.4">
      <c r="A1575" s="68"/>
      <c r="B1575" s="465"/>
      <c r="C1575" s="464"/>
      <c r="D1575" s="69"/>
      <c r="E1575" s="460"/>
    </row>
    <row r="1576" spans="1:9">
      <c r="A1576" s="335"/>
      <c r="B1576" s="336"/>
      <c r="C1576" s="337"/>
      <c r="D1576" s="333"/>
      <c r="E1576" s="460"/>
    </row>
    <row r="1577" spans="1:9">
      <c r="A1577" s="335"/>
      <c r="B1577" s="336"/>
      <c r="C1577" s="317" t="s">
        <v>594</v>
      </c>
      <c r="D1577" s="333"/>
      <c r="E1577" s="463">
        <f>SUM(E1464:E1576)</f>
        <v>1526227.5</v>
      </c>
      <c r="F1577" s="69">
        <f>+E1577-D1622-D1644-D1657-D1684-D1702-D1728</f>
        <v>0</v>
      </c>
      <c r="H1577" s="387"/>
      <c r="I1577" s="446"/>
    </row>
    <row r="1578" spans="1:9">
      <c r="B1578" s="316"/>
      <c r="E1578" s="68"/>
    </row>
    <row r="1579" spans="1:9">
      <c r="B1579" s="356"/>
      <c r="C1579" s="68"/>
      <c r="D1579" s="68"/>
      <c r="E1579" s="68"/>
      <c r="F1579" s="69"/>
    </row>
    <row r="1580" spans="1:9" hidden="1">
      <c r="B1580" s="321"/>
      <c r="C1580" s="393" t="s">
        <v>382</v>
      </c>
      <c r="D1580" s="375" t="s">
        <v>383</v>
      </c>
      <c r="E1580" s="358"/>
    </row>
    <row r="1581" spans="1:9" hidden="1">
      <c r="B1581" s="394"/>
      <c r="C1581" s="395"/>
      <c r="D1581" s="396"/>
      <c r="E1581" s="358"/>
    </row>
    <row r="1582" spans="1:9" hidden="1">
      <c r="B1582" s="397" t="s">
        <v>29</v>
      </c>
      <c r="C1582" s="323" t="s">
        <v>30</v>
      </c>
      <c r="D1582" s="398"/>
      <c r="E1582" s="358"/>
    </row>
    <row r="1583" spans="1:9" hidden="1">
      <c r="B1583" s="397" t="s">
        <v>31</v>
      </c>
      <c r="C1583" s="323" t="s">
        <v>32</v>
      </c>
      <c r="D1583" s="398">
        <v>0</v>
      </c>
      <c r="E1583" s="358"/>
    </row>
    <row r="1584" spans="1:9" hidden="1">
      <c r="B1584" s="397" t="s">
        <v>37</v>
      </c>
      <c r="C1584" s="323" t="s">
        <v>38</v>
      </c>
      <c r="D1584" s="398">
        <v>0</v>
      </c>
      <c r="E1584" s="358"/>
    </row>
    <row r="1585" spans="2:7" hidden="1">
      <c r="B1585" s="399" t="s">
        <v>43</v>
      </c>
      <c r="C1585" s="310" t="s">
        <v>44</v>
      </c>
      <c r="D1585" s="402"/>
      <c r="E1585" s="358"/>
    </row>
    <row r="1586" spans="2:7" hidden="1">
      <c r="B1586" s="397" t="s">
        <v>227</v>
      </c>
      <c r="C1586" s="313" t="s">
        <v>228</v>
      </c>
      <c r="D1586" s="402">
        <v>0</v>
      </c>
      <c r="E1586" s="358"/>
      <c r="G1586" s="384"/>
    </row>
    <row r="1587" spans="2:7" hidden="1">
      <c r="B1587" s="399" t="s">
        <v>45</v>
      </c>
      <c r="C1587" s="310" t="s">
        <v>46</v>
      </c>
      <c r="D1587" s="405">
        <f>+D1584/12</f>
        <v>0</v>
      </c>
      <c r="E1587" s="358"/>
      <c r="G1587" s="384"/>
    </row>
    <row r="1588" spans="2:7" hidden="1">
      <c r="B1588" s="397" t="s">
        <v>47</v>
      </c>
      <c r="C1588" s="323" t="s">
        <v>48</v>
      </c>
      <c r="D1588" s="405">
        <v>0</v>
      </c>
      <c r="E1588" s="358"/>
      <c r="G1588" s="384"/>
    </row>
    <row r="1589" spans="2:7" hidden="1">
      <c r="B1589" s="399" t="s">
        <v>342</v>
      </c>
      <c r="C1589" s="310" t="s">
        <v>343</v>
      </c>
      <c r="D1589" s="405">
        <v>0</v>
      </c>
      <c r="E1589" s="358"/>
      <c r="G1589" s="384"/>
    </row>
    <row r="1590" spans="2:7" ht="20.399999999999999" hidden="1">
      <c r="B1590" s="399" t="s">
        <v>52</v>
      </c>
      <c r="C1590" s="310" t="s">
        <v>386</v>
      </c>
      <c r="D1590" s="444">
        <f>+(D1583+D1585+D1586+D1588+D1589+D1584+D1582)*9.25%</f>
        <v>0</v>
      </c>
      <c r="E1590" s="358"/>
      <c r="F1590" s="69"/>
      <c r="G1590" s="384"/>
    </row>
    <row r="1591" spans="2:7" ht="20.399999999999999" hidden="1">
      <c r="B1591" s="399" t="s">
        <v>54</v>
      </c>
      <c r="C1591" s="310" t="s">
        <v>55</v>
      </c>
      <c r="D1591" s="444">
        <f>+(D1583+D1585+D1586+D1588+D1589+D1584+D1582)*0.5%</f>
        <v>0</v>
      </c>
      <c r="E1591" s="358"/>
      <c r="F1591" s="69"/>
      <c r="G1591" s="384"/>
    </row>
    <row r="1592" spans="2:7" ht="20.399999999999999" hidden="1">
      <c r="B1592" s="399" t="s">
        <v>58</v>
      </c>
      <c r="C1592" s="310" t="s">
        <v>59</v>
      </c>
      <c r="D1592" s="444">
        <f>+(D1583+D1585+D1586+D1588+D1589+D1584+D1582)*5.42%</f>
        <v>0</v>
      </c>
      <c r="E1592" s="358"/>
      <c r="G1592" s="384"/>
    </row>
    <row r="1593" spans="2:7" ht="20.399999999999999" hidden="1">
      <c r="B1593" s="399" t="s">
        <v>60</v>
      </c>
      <c r="C1593" s="310" t="s">
        <v>61</v>
      </c>
      <c r="D1593" s="426">
        <f>+(D1583+D1585+D1586+D1588+D1589+D1584+D1582)*3%</f>
        <v>0</v>
      </c>
      <c r="E1593" s="358"/>
      <c r="F1593" s="387"/>
      <c r="G1593" s="384"/>
    </row>
    <row r="1594" spans="2:7" hidden="1">
      <c r="B1594" s="399" t="s">
        <v>62</v>
      </c>
      <c r="C1594" s="310" t="s">
        <v>63</v>
      </c>
      <c r="D1594" s="444">
        <f>+(D1583+D1585+D1586+D1588+D1589+D1584+D1582)*1.5%</f>
        <v>0</v>
      </c>
      <c r="E1594" s="358"/>
      <c r="G1594" s="384"/>
    </row>
    <row r="1595" spans="2:7" hidden="1">
      <c r="B1595" s="399" t="s">
        <v>70</v>
      </c>
      <c r="C1595" s="310" t="s">
        <v>71</v>
      </c>
      <c r="D1595" s="444">
        <v>0</v>
      </c>
      <c r="E1595" s="358"/>
      <c r="G1595" s="384"/>
    </row>
    <row r="1596" spans="2:7" hidden="1">
      <c r="B1596" s="399" t="s">
        <v>79</v>
      </c>
      <c r="C1596" s="310" t="s">
        <v>80</v>
      </c>
      <c r="D1596" s="426">
        <v>0</v>
      </c>
      <c r="E1596" s="358"/>
      <c r="G1596" s="384"/>
    </row>
    <row r="1597" spans="2:7" hidden="1">
      <c r="B1597" s="399" t="s">
        <v>97</v>
      </c>
      <c r="C1597" s="310" t="s">
        <v>98</v>
      </c>
      <c r="D1597" s="426">
        <v>0</v>
      </c>
      <c r="E1597" s="358"/>
      <c r="G1597" s="384"/>
    </row>
    <row r="1598" spans="2:7" hidden="1">
      <c r="B1598" s="399" t="s">
        <v>283</v>
      </c>
      <c r="C1598" s="310" t="s">
        <v>284</v>
      </c>
      <c r="D1598" s="426">
        <v>0</v>
      </c>
      <c r="E1598" s="358"/>
      <c r="G1598" s="384"/>
    </row>
    <row r="1599" spans="2:7" hidden="1">
      <c r="B1599" s="399" t="s">
        <v>104</v>
      </c>
      <c r="C1599" s="310" t="s">
        <v>105</v>
      </c>
      <c r="D1599" s="426">
        <v>0</v>
      </c>
      <c r="E1599" s="358"/>
      <c r="G1599" s="384"/>
    </row>
    <row r="1600" spans="2:7" hidden="1">
      <c r="B1600" s="399" t="s">
        <v>110</v>
      </c>
      <c r="C1600" s="310" t="s">
        <v>111</v>
      </c>
      <c r="D1600" s="426">
        <v>0</v>
      </c>
      <c r="E1600" s="358"/>
      <c r="G1600" s="384"/>
    </row>
    <row r="1601" spans="2:9" hidden="1">
      <c r="B1601" s="399" t="s">
        <v>116</v>
      </c>
      <c r="C1601" s="310" t="s">
        <v>117</v>
      </c>
      <c r="D1601" s="426">
        <v>0</v>
      </c>
      <c r="E1601" s="358"/>
      <c r="G1601" s="384"/>
    </row>
    <row r="1602" spans="2:9" hidden="1">
      <c r="B1602" s="399" t="s">
        <v>125</v>
      </c>
      <c r="C1602" s="310" t="s">
        <v>126</v>
      </c>
      <c r="D1602" s="426">
        <v>0</v>
      </c>
      <c r="E1602" s="358"/>
      <c r="G1602" s="384"/>
    </row>
    <row r="1603" spans="2:9" hidden="1">
      <c r="B1603" s="399" t="s">
        <v>129</v>
      </c>
      <c r="C1603" s="310" t="s">
        <v>130</v>
      </c>
      <c r="D1603" s="426">
        <v>0</v>
      </c>
      <c r="E1603" s="358"/>
    </row>
    <row r="1604" spans="2:9" hidden="1">
      <c r="B1604" s="399" t="s">
        <v>218</v>
      </c>
      <c r="C1604" s="310" t="s">
        <v>595</v>
      </c>
      <c r="D1604" s="426">
        <v>0</v>
      </c>
      <c r="E1604" s="358"/>
    </row>
    <row r="1605" spans="2:9" hidden="1">
      <c r="B1605" s="399" t="s">
        <v>141</v>
      </c>
      <c r="C1605" s="310" t="s">
        <v>596</v>
      </c>
      <c r="D1605" s="426">
        <v>0</v>
      </c>
      <c r="E1605" s="358"/>
    </row>
    <row r="1606" spans="2:9" hidden="1">
      <c r="B1606" s="399" t="s">
        <v>143</v>
      </c>
      <c r="C1606" s="310" t="s">
        <v>597</v>
      </c>
      <c r="D1606" s="426">
        <v>0</v>
      </c>
      <c r="E1606" s="358"/>
    </row>
    <row r="1607" spans="2:9" hidden="1">
      <c r="B1607" s="399" t="s">
        <v>254</v>
      </c>
      <c r="C1607" s="310" t="s">
        <v>255</v>
      </c>
      <c r="D1607" s="426">
        <v>0</v>
      </c>
      <c r="E1607" s="358"/>
    </row>
    <row r="1608" spans="2:9" hidden="1">
      <c r="B1608" s="399" t="s">
        <v>240</v>
      </c>
      <c r="C1608" s="310" t="s">
        <v>241</v>
      </c>
      <c r="D1608" s="426">
        <v>0</v>
      </c>
      <c r="E1608" s="358"/>
    </row>
    <row r="1609" spans="2:9" hidden="1">
      <c r="B1609" s="399" t="s">
        <v>147</v>
      </c>
      <c r="C1609" s="310" t="s">
        <v>148</v>
      </c>
      <c r="D1609" s="426">
        <v>0</v>
      </c>
      <c r="E1609" s="358"/>
    </row>
    <row r="1610" spans="2:9" hidden="1">
      <c r="B1610" s="403" t="s">
        <v>369</v>
      </c>
      <c r="C1610" s="466" t="s">
        <v>370</v>
      </c>
      <c r="D1610" s="444">
        <v>0</v>
      </c>
      <c r="E1610" s="358"/>
    </row>
    <row r="1611" spans="2:9" hidden="1">
      <c r="B1611" s="403" t="s">
        <v>149</v>
      </c>
      <c r="C1611" s="466" t="s">
        <v>150</v>
      </c>
      <c r="D1611" s="444">
        <v>0</v>
      </c>
      <c r="E1611" s="358"/>
    </row>
    <row r="1612" spans="2:9" hidden="1">
      <c r="B1612" s="403" t="s">
        <v>151</v>
      </c>
      <c r="C1612" s="466" t="s">
        <v>152</v>
      </c>
      <c r="D1612" s="445">
        <v>0</v>
      </c>
      <c r="E1612" s="358"/>
    </row>
    <row r="1613" spans="2:9" hidden="1">
      <c r="B1613" s="403" t="s">
        <v>153</v>
      </c>
      <c r="C1613" s="466" t="s">
        <v>154</v>
      </c>
      <c r="D1613" s="445">
        <v>0</v>
      </c>
      <c r="E1613" s="358"/>
    </row>
    <row r="1614" spans="2:9" hidden="1">
      <c r="B1614" s="403" t="s">
        <v>155</v>
      </c>
      <c r="C1614" s="466" t="s">
        <v>156</v>
      </c>
      <c r="D1614" s="444">
        <v>0</v>
      </c>
      <c r="E1614" s="358"/>
    </row>
    <row r="1615" spans="2:9" hidden="1">
      <c r="B1615" s="403" t="s">
        <v>291</v>
      </c>
      <c r="C1615" s="466" t="s">
        <v>292</v>
      </c>
      <c r="D1615" s="444">
        <v>0</v>
      </c>
      <c r="E1615" s="358"/>
    </row>
    <row r="1616" spans="2:9" hidden="1">
      <c r="B1616" s="399" t="s">
        <v>221</v>
      </c>
      <c r="C1616" s="310" t="s">
        <v>222</v>
      </c>
      <c r="D1616" s="445">
        <v>0</v>
      </c>
      <c r="E1616" s="358"/>
      <c r="I1616" s="350"/>
    </row>
    <row r="1617" spans="2:9" hidden="1">
      <c r="B1617" s="399" t="s">
        <v>167</v>
      </c>
      <c r="C1617" s="310" t="s">
        <v>168</v>
      </c>
      <c r="D1617" s="426">
        <v>0</v>
      </c>
      <c r="E1617" s="358"/>
    </row>
    <row r="1618" spans="2:9" hidden="1">
      <c r="B1618" s="399" t="s">
        <v>169</v>
      </c>
      <c r="C1618" s="310" t="s">
        <v>170</v>
      </c>
      <c r="D1618" s="427">
        <v>0</v>
      </c>
      <c r="E1618" s="358"/>
    </row>
    <row r="1619" spans="2:9" hidden="1">
      <c r="B1619" s="399" t="s">
        <v>174</v>
      </c>
      <c r="C1619" s="310" t="s">
        <v>175</v>
      </c>
      <c r="D1619" s="427">
        <v>0</v>
      </c>
      <c r="E1619" s="358"/>
    </row>
    <row r="1620" spans="2:9" hidden="1">
      <c r="B1620" s="399" t="s">
        <v>377</v>
      </c>
      <c r="C1620" s="310" t="s">
        <v>378</v>
      </c>
      <c r="D1620" s="426">
        <f>+D1621</f>
        <v>0</v>
      </c>
      <c r="E1620" s="358"/>
    </row>
    <row r="1621" spans="2:9" ht="11.4" hidden="1">
      <c r="B1621" s="467" t="s">
        <v>379</v>
      </c>
      <c r="C1621" s="464" t="s">
        <v>380</v>
      </c>
      <c r="D1621" s="427">
        <v>0</v>
      </c>
      <c r="E1621" s="358"/>
      <c r="I1621" s="387"/>
    </row>
    <row r="1622" spans="2:9" hidden="1">
      <c r="B1622" s="397"/>
      <c r="C1622" s="406" t="s">
        <v>265</v>
      </c>
      <c r="D1622" s="407">
        <f>SUM(D1581:D1620)</f>
        <v>0</v>
      </c>
      <c r="E1622" s="358"/>
      <c r="G1622" s="97">
        <f>+D1622+'IND-ESTR-CLASIF '!D1638</f>
        <v>0</v>
      </c>
    </row>
    <row r="1623" spans="2:9" hidden="1">
      <c r="B1623" s="408"/>
      <c r="C1623" s="409"/>
      <c r="D1623" s="410"/>
      <c r="E1623" s="358"/>
    </row>
    <row r="1624" spans="2:9" hidden="1">
      <c r="B1624" s="332"/>
      <c r="C1624" s="323"/>
      <c r="D1624" s="333"/>
      <c r="E1624" s="358"/>
    </row>
    <row r="1625" spans="2:9" hidden="1">
      <c r="B1625" s="332"/>
      <c r="C1625" s="323"/>
      <c r="D1625" s="333"/>
      <c r="E1625" s="358"/>
    </row>
    <row r="1626" spans="2:9" hidden="1">
      <c r="B1626" s="321"/>
      <c r="C1626" s="393" t="s">
        <v>384</v>
      </c>
      <c r="D1626" s="375" t="s">
        <v>385</v>
      </c>
      <c r="E1626" s="358"/>
    </row>
    <row r="1627" spans="2:9" hidden="1">
      <c r="B1627" s="394"/>
      <c r="C1627" s="395"/>
      <c r="D1627" s="396"/>
      <c r="E1627" s="358"/>
    </row>
    <row r="1628" spans="2:9" hidden="1">
      <c r="B1628" s="397" t="s">
        <v>31</v>
      </c>
      <c r="C1628" s="323" t="s">
        <v>32</v>
      </c>
      <c r="D1628" s="398"/>
      <c r="E1628" s="358"/>
    </row>
    <row r="1629" spans="2:9" hidden="1">
      <c r="B1629" s="399" t="s">
        <v>43</v>
      </c>
      <c r="C1629" s="310" t="s">
        <v>44</v>
      </c>
      <c r="D1629" s="402">
        <v>0</v>
      </c>
      <c r="E1629" s="358"/>
    </row>
    <row r="1630" spans="2:9" hidden="1">
      <c r="B1630" s="397" t="s">
        <v>227</v>
      </c>
      <c r="C1630" s="313" t="s">
        <v>228</v>
      </c>
      <c r="D1630" s="402">
        <v>0</v>
      </c>
      <c r="E1630" s="358"/>
    </row>
    <row r="1631" spans="2:9" hidden="1">
      <c r="B1631" s="399" t="s">
        <v>45</v>
      </c>
      <c r="C1631" s="310" t="s">
        <v>46</v>
      </c>
      <c r="D1631" s="402">
        <f>(D1633+D1629+D1632)/12</f>
        <v>0</v>
      </c>
      <c r="E1631" s="358"/>
    </row>
    <row r="1632" spans="2:9" hidden="1">
      <c r="B1632" s="397" t="s">
        <v>47</v>
      </c>
      <c r="C1632" s="323" t="s">
        <v>48</v>
      </c>
      <c r="D1632" s="402">
        <v>0</v>
      </c>
      <c r="E1632" s="358"/>
    </row>
    <row r="1633" spans="2:7" hidden="1">
      <c r="B1633" s="399" t="s">
        <v>342</v>
      </c>
      <c r="C1633" s="310" t="s">
        <v>343</v>
      </c>
      <c r="D1633" s="402">
        <v>0</v>
      </c>
      <c r="E1633" s="358"/>
    </row>
    <row r="1634" spans="2:7" ht="20.399999999999999" hidden="1">
      <c r="B1634" s="399" t="s">
        <v>52</v>
      </c>
      <c r="C1634" s="310" t="s">
        <v>386</v>
      </c>
      <c r="D1634" s="426">
        <f>(D1628+D1633+D1629+D1632+D1630)*9.25%</f>
        <v>0</v>
      </c>
      <c r="E1634" s="358"/>
    </row>
    <row r="1635" spans="2:7" ht="20.399999999999999" hidden="1">
      <c r="B1635" s="399" t="s">
        <v>54</v>
      </c>
      <c r="C1635" s="310" t="s">
        <v>55</v>
      </c>
      <c r="D1635" s="426">
        <f>(D1628+D1633+D1629+D1632+D1630)*0.5%</f>
        <v>0</v>
      </c>
      <c r="E1635" s="358"/>
    </row>
    <row r="1636" spans="2:7" ht="20.399999999999999" hidden="1">
      <c r="B1636" s="399" t="s">
        <v>58</v>
      </c>
      <c r="C1636" s="310" t="s">
        <v>59</v>
      </c>
      <c r="D1636" s="426">
        <f>(D1628+D1633+D1629+D1632+D1630)*5.42%</f>
        <v>0</v>
      </c>
      <c r="E1636" s="358"/>
    </row>
    <row r="1637" spans="2:7" ht="20.399999999999999" hidden="1">
      <c r="B1637" s="399" t="s">
        <v>60</v>
      </c>
      <c r="C1637" s="310" t="s">
        <v>61</v>
      </c>
      <c r="D1637" s="426">
        <f>(D1628+D1633+D1630+D1632+D1629)*3%</f>
        <v>0</v>
      </c>
      <c r="E1637" s="358"/>
    </row>
    <row r="1638" spans="2:7" hidden="1">
      <c r="B1638" s="399" t="s">
        <v>62</v>
      </c>
      <c r="C1638" s="310" t="s">
        <v>63</v>
      </c>
      <c r="D1638" s="427">
        <f>(D1628+D1633+D1629+D1632+D1630)*1.5%</f>
        <v>0</v>
      </c>
      <c r="E1638" s="358"/>
    </row>
    <row r="1639" spans="2:7" hidden="1">
      <c r="B1639" s="399" t="s">
        <v>358</v>
      </c>
      <c r="C1639" s="310" t="s">
        <v>359</v>
      </c>
      <c r="D1639" s="426">
        <v>0</v>
      </c>
      <c r="E1639" s="358"/>
    </row>
    <row r="1640" spans="2:7" hidden="1">
      <c r="B1640" s="399" t="s">
        <v>95</v>
      </c>
      <c r="C1640" s="310" t="s">
        <v>96</v>
      </c>
      <c r="D1640" s="427">
        <v>0</v>
      </c>
      <c r="E1640" s="358"/>
    </row>
    <row r="1641" spans="2:7" hidden="1">
      <c r="B1641" s="399" t="s">
        <v>287</v>
      </c>
      <c r="C1641" s="310" t="s">
        <v>288</v>
      </c>
      <c r="D1641" s="427">
        <v>0</v>
      </c>
      <c r="E1641" s="358"/>
    </row>
    <row r="1642" spans="2:7" hidden="1">
      <c r="B1642" s="399" t="s">
        <v>221</v>
      </c>
      <c r="C1642" s="310" t="s">
        <v>222</v>
      </c>
      <c r="D1642" s="426">
        <v>0</v>
      </c>
      <c r="E1642" s="358"/>
    </row>
    <row r="1643" spans="2:7" hidden="1">
      <c r="B1643" s="399" t="s">
        <v>169</v>
      </c>
      <c r="C1643" s="310" t="s">
        <v>170</v>
      </c>
      <c r="D1643" s="427">
        <v>0</v>
      </c>
      <c r="E1643" s="358"/>
    </row>
    <row r="1644" spans="2:7" hidden="1">
      <c r="B1644" s="397"/>
      <c r="C1644" s="406" t="s">
        <v>265</v>
      </c>
      <c r="D1644" s="407">
        <f>SUM(D1627:D1643)</f>
        <v>0</v>
      </c>
      <c r="E1644" s="358"/>
      <c r="G1644" s="97">
        <f>+D1644+'IND-ESTR-CLASIF '!D1677</f>
        <v>0</v>
      </c>
    </row>
    <row r="1645" spans="2:7" ht="12.3" hidden="1" customHeight="1">
      <c r="B1645" s="408"/>
      <c r="C1645" s="409"/>
      <c r="D1645" s="410"/>
      <c r="E1645" s="358"/>
    </row>
    <row r="1646" spans="2:7" ht="12.3" hidden="1" customHeight="1">
      <c r="B1646" s="332"/>
      <c r="C1646" s="323"/>
      <c r="D1646" s="333"/>
      <c r="E1646" s="358"/>
    </row>
    <row r="1647" spans="2:7" hidden="1">
      <c r="B1647" s="332"/>
      <c r="C1647" s="323"/>
      <c r="D1647" s="333"/>
      <c r="E1647" s="358"/>
    </row>
    <row r="1648" spans="2:7" hidden="1">
      <c r="B1648" s="356"/>
      <c r="C1648" s="393" t="s">
        <v>387</v>
      </c>
      <c r="D1648" s="468" t="s">
        <v>388</v>
      </c>
      <c r="E1648" s="358"/>
    </row>
    <row r="1649" spans="2:7" hidden="1">
      <c r="B1649" s="437"/>
      <c r="C1649" s="469"/>
      <c r="D1649" s="438"/>
      <c r="E1649" s="358"/>
    </row>
    <row r="1650" spans="2:7" hidden="1">
      <c r="B1650" s="439" t="s">
        <v>70</v>
      </c>
      <c r="C1650" s="464" t="s">
        <v>71</v>
      </c>
      <c r="D1650" s="426">
        <v>0</v>
      </c>
      <c r="E1650" s="358"/>
    </row>
    <row r="1651" spans="2:7" hidden="1">
      <c r="B1651" s="439" t="s">
        <v>97</v>
      </c>
      <c r="C1651" s="464" t="s">
        <v>98</v>
      </c>
      <c r="D1651" s="426"/>
      <c r="E1651" s="358"/>
    </row>
    <row r="1652" spans="2:7" hidden="1">
      <c r="B1652" s="439" t="s">
        <v>283</v>
      </c>
      <c r="C1652" s="464" t="s">
        <v>284</v>
      </c>
      <c r="D1652" s="426">
        <v>0</v>
      </c>
      <c r="E1652" s="358"/>
    </row>
    <row r="1653" spans="2:7" hidden="1">
      <c r="B1653" s="439" t="s">
        <v>285</v>
      </c>
      <c r="C1653" s="464" t="s">
        <v>286</v>
      </c>
      <c r="D1653" s="426"/>
      <c r="E1653" s="358"/>
    </row>
    <row r="1654" spans="2:7" hidden="1">
      <c r="B1654" s="439" t="s">
        <v>141</v>
      </c>
      <c r="C1654" s="464" t="s">
        <v>142</v>
      </c>
      <c r="D1654" s="426">
        <v>0</v>
      </c>
      <c r="E1654" s="358"/>
    </row>
    <row r="1655" spans="2:7" hidden="1">
      <c r="B1655" s="439" t="s">
        <v>369</v>
      </c>
      <c r="C1655" s="464" t="s">
        <v>370</v>
      </c>
      <c r="D1655" s="426">
        <v>0</v>
      </c>
      <c r="E1655" s="358"/>
    </row>
    <row r="1656" spans="2:7" hidden="1">
      <c r="B1656" s="439" t="s">
        <v>149</v>
      </c>
      <c r="C1656" s="464" t="s">
        <v>150</v>
      </c>
      <c r="D1656" s="427">
        <v>0</v>
      </c>
      <c r="E1656" s="358"/>
    </row>
    <row r="1657" spans="2:7" hidden="1">
      <c r="B1657" s="439"/>
      <c r="C1657" s="316" t="s">
        <v>389</v>
      </c>
      <c r="D1657" s="407">
        <f>SUM(D1650:D1656)</f>
        <v>0</v>
      </c>
      <c r="E1657" s="358"/>
      <c r="G1657" s="97">
        <f>+D1657+'IND-ESTR-CLASIF '!D1690</f>
        <v>0</v>
      </c>
    </row>
    <row r="1658" spans="2:7" hidden="1">
      <c r="B1658" s="442"/>
      <c r="C1658" s="95"/>
      <c r="D1658" s="443"/>
      <c r="E1658" s="358"/>
    </row>
    <row r="1659" spans="2:7" hidden="1">
      <c r="B1659" s="332"/>
      <c r="C1659" s="323"/>
      <c r="D1659" s="333"/>
      <c r="E1659" s="358"/>
    </row>
    <row r="1660" spans="2:7" hidden="1">
      <c r="B1660" s="332"/>
      <c r="C1660" s="323"/>
      <c r="D1660" s="333"/>
      <c r="E1660" s="358"/>
    </row>
    <row r="1661" spans="2:7">
      <c r="B1661" s="419"/>
      <c r="C1661" s="420" t="s">
        <v>390</v>
      </c>
      <c r="D1661" s="375" t="s">
        <v>391</v>
      </c>
    </row>
    <row r="1662" spans="2:7">
      <c r="B1662" s="421"/>
      <c r="C1662" s="422"/>
      <c r="D1662" s="423"/>
    </row>
    <row r="1663" spans="2:7" hidden="1">
      <c r="B1663" s="399" t="s">
        <v>29</v>
      </c>
      <c r="C1663" s="310" t="s">
        <v>30</v>
      </c>
      <c r="D1663" s="424"/>
    </row>
    <row r="1664" spans="2:7" hidden="1">
      <c r="B1664" s="399" t="s">
        <v>31</v>
      </c>
      <c r="C1664" s="310" t="s">
        <v>32</v>
      </c>
      <c r="D1664" s="424">
        <v>0</v>
      </c>
    </row>
    <row r="1665" spans="2:4" hidden="1">
      <c r="B1665" s="399" t="s">
        <v>43</v>
      </c>
      <c r="C1665" s="310" t="s">
        <v>44</v>
      </c>
      <c r="D1665" s="424">
        <v>0</v>
      </c>
    </row>
    <row r="1666" spans="2:4" hidden="1">
      <c r="B1666" s="397" t="s">
        <v>227</v>
      </c>
      <c r="C1666" s="313" t="s">
        <v>228</v>
      </c>
      <c r="D1666" s="424">
        <v>0</v>
      </c>
    </row>
    <row r="1667" spans="2:4" hidden="1">
      <c r="B1667" s="399" t="s">
        <v>45</v>
      </c>
      <c r="C1667" s="310" t="s">
        <v>46</v>
      </c>
      <c r="D1667" s="424">
        <f>(+D1663+D1664+D1669+D1665+D1668+D1666)/12</f>
        <v>0</v>
      </c>
    </row>
    <row r="1668" spans="2:4" hidden="1">
      <c r="B1668" s="397" t="s">
        <v>47</v>
      </c>
      <c r="C1668" s="323" t="s">
        <v>48</v>
      </c>
      <c r="D1668" s="424">
        <v>0</v>
      </c>
    </row>
    <row r="1669" spans="2:4" hidden="1">
      <c r="B1669" s="399" t="s">
        <v>342</v>
      </c>
      <c r="C1669" s="310" t="s">
        <v>343</v>
      </c>
      <c r="D1669" s="424">
        <v>0</v>
      </c>
    </row>
    <row r="1670" spans="2:4" ht="20.399999999999999" hidden="1">
      <c r="B1670" s="399" t="s">
        <v>52</v>
      </c>
      <c r="C1670" s="310" t="s">
        <v>386</v>
      </c>
      <c r="D1670" s="424">
        <f>(+D1663+D1664+D1669+D1665+D1668+D1666)*9.25%</f>
        <v>0</v>
      </c>
    </row>
    <row r="1671" spans="2:4" ht="20.399999999999999" hidden="1">
      <c r="B1671" s="399" t="s">
        <v>54</v>
      </c>
      <c r="C1671" s="310" t="s">
        <v>55</v>
      </c>
      <c r="D1671" s="424">
        <f>(+D1663+D1664+D1669+D1665+D1668+D1666)*0.5%</f>
        <v>0</v>
      </c>
    </row>
    <row r="1672" spans="2:4" ht="20.399999999999999" hidden="1">
      <c r="B1672" s="399" t="s">
        <v>58</v>
      </c>
      <c r="C1672" s="310" t="s">
        <v>59</v>
      </c>
      <c r="D1672" s="424">
        <f>(+D1663+D1664+D1669+D1665+D1668+D1666)*5.42%</f>
        <v>0</v>
      </c>
    </row>
    <row r="1673" spans="2:4" ht="20.399999999999999" hidden="1">
      <c r="B1673" s="399" t="s">
        <v>60</v>
      </c>
      <c r="C1673" s="310" t="s">
        <v>61</v>
      </c>
      <c r="D1673" s="424">
        <f>(+D1663+D1664+D1669+D1665+D1668+D1666)*3%</f>
        <v>0</v>
      </c>
    </row>
    <row r="1674" spans="2:4" hidden="1">
      <c r="B1674" s="399" t="s">
        <v>62</v>
      </c>
      <c r="C1674" s="310" t="s">
        <v>63</v>
      </c>
      <c r="D1674" s="454">
        <f>(+D1663+D1664+D1669+D1665+D1668+D1666)*1.5%</f>
        <v>0</v>
      </c>
    </row>
    <row r="1675" spans="2:4" hidden="1">
      <c r="B1675" s="399" t="s">
        <v>207</v>
      </c>
      <c r="C1675" s="310" t="s">
        <v>216</v>
      </c>
      <c r="D1675" s="454">
        <v>0</v>
      </c>
    </row>
    <row r="1676" spans="2:4" hidden="1">
      <c r="B1676" s="470" t="s">
        <v>97</v>
      </c>
      <c r="C1676" s="344" t="s">
        <v>98</v>
      </c>
      <c r="D1676" s="454">
        <v>0</v>
      </c>
    </row>
    <row r="1677" spans="2:4" hidden="1">
      <c r="B1677" s="470" t="s">
        <v>116</v>
      </c>
      <c r="C1677" s="344" t="s">
        <v>117</v>
      </c>
      <c r="D1677" s="424">
        <v>0</v>
      </c>
    </row>
    <row r="1678" spans="2:4" hidden="1">
      <c r="B1678" s="470" t="s">
        <v>133</v>
      </c>
      <c r="C1678" s="344" t="s">
        <v>134</v>
      </c>
      <c r="D1678" s="424">
        <v>0</v>
      </c>
    </row>
    <row r="1679" spans="2:4" hidden="1">
      <c r="B1679" s="470" t="s">
        <v>143</v>
      </c>
      <c r="C1679" s="344" t="s">
        <v>144</v>
      </c>
      <c r="D1679" s="424">
        <v>0</v>
      </c>
    </row>
    <row r="1680" spans="2:4" hidden="1">
      <c r="B1680" s="470" t="s">
        <v>151</v>
      </c>
      <c r="C1680" s="344" t="s">
        <v>152</v>
      </c>
      <c r="D1680" s="454">
        <v>0</v>
      </c>
    </row>
    <row r="1681" spans="2:7" hidden="1">
      <c r="B1681" s="470" t="s">
        <v>149</v>
      </c>
      <c r="C1681" s="344" t="s">
        <v>150</v>
      </c>
      <c r="D1681" s="424">
        <v>0</v>
      </c>
    </row>
    <row r="1682" spans="2:7" hidden="1">
      <c r="B1682" s="470" t="s">
        <v>182</v>
      </c>
      <c r="C1682" s="344" t="s">
        <v>183</v>
      </c>
      <c r="D1682" s="427">
        <v>0</v>
      </c>
      <c r="G1682" s="97"/>
    </row>
    <row r="1683" spans="2:7">
      <c r="B1683" s="470" t="s">
        <v>466</v>
      </c>
      <c r="C1683" s="344" t="s">
        <v>467</v>
      </c>
      <c r="D1683" s="427">
        <f>844898.05+581329.45</f>
        <v>1426227.5</v>
      </c>
      <c r="G1683" s="97"/>
    </row>
    <row r="1684" spans="2:7">
      <c r="B1684" s="428"/>
      <c r="C1684" s="316" t="s">
        <v>265</v>
      </c>
      <c r="D1684" s="429">
        <f>SUM(D1662:D1683)</f>
        <v>1426227.5</v>
      </c>
      <c r="G1684" s="97">
        <f>+D1684+'IND-ESTR-CLASIF '!D1706</f>
        <v>1426227.5</v>
      </c>
    </row>
    <row r="1685" spans="2:7" ht="12">
      <c r="B1685" s="430"/>
      <c r="C1685" s="431"/>
      <c r="D1685" s="432"/>
      <c r="E1685" s="372"/>
    </row>
    <row r="1686" spans="2:7">
      <c r="B1686" s="332"/>
      <c r="C1686" s="323"/>
      <c r="D1686" s="333"/>
      <c r="E1686" s="358"/>
    </row>
    <row r="1687" spans="2:7" ht="12">
      <c r="B1687" s="332"/>
      <c r="C1687" s="323"/>
      <c r="D1687" s="333"/>
      <c r="E1687" s="372"/>
    </row>
    <row r="1688" spans="2:7" ht="12" hidden="1">
      <c r="B1688" s="321"/>
      <c r="C1688" s="393" t="s">
        <v>598</v>
      </c>
      <c r="D1688" s="375" t="s">
        <v>599</v>
      </c>
      <c r="E1688" s="372"/>
    </row>
    <row r="1689" spans="2:7" ht="12" hidden="1">
      <c r="B1689" s="394"/>
      <c r="C1689" s="395"/>
      <c r="D1689" s="396"/>
      <c r="E1689" s="372"/>
    </row>
    <row r="1690" spans="2:7" ht="12" hidden="1">
      <c r="B1690" s="399" t="s">
        <v>43</v>
      </c>
      <c r="C1690" s="310" t="s">
        <v>44</v>
      </c>
      <c r="D1690" s="424">
        <v>0</v>
      </c>
      <c r="E1690" s="372"/>
    </row>
    <row r="1691" spans="2:7" ht="12" hidden="1">
      <c r="B1691" s="397" t="s">
        <v>227</v>
      </c>
      <c r="C1691" s="313" t="s">
        <v>228</v>
      </c>
      <c r="D1691" s="424">
        <v>0</v>
      </c>
      <c r="E1691" s="372"/>
    </row>
    <row r="1692" spans="2:7" ht="12" hidden="1">
      <c r="B1692" s="399" t="s">
        <v>45</v>
      </c>
      <c r="C1692" s="310" t="s">
        <v>46</v>
      </c>
      <c r="D1692" s="424">
        <f>(D1694+D1690+D1693)/12</f>
        <v>0</v>
      </c>
      <c r="E1692" s="372"/>
    </row>
    <row r="1693" spans="2:7" ht="12" hidden="1">
      <c r="B1693" s="397" t="s">
        <v>47</v>
      </c>
      <c r="C1693" s="323" t="s">
        <v>48</v>
      </c>
      <c r="D1693" s="424">
        <v>0</v>
      </c>
      <c r="E1693" s="372"/>
    </row>
    <row r="1694" spans="2:7" ht="12" hidden="1">
      <c r="B1694" s="399" t="s">
        <v>342</v>
      </c>
      <c r="C1694" s="310" t="s">
        <v>343</v>
      </c>
      <c r="D1694" s="424">
        <v>0</v>
      </c>
      <c r="E1694" s="372"/>
    </row>
    <row r="1695" spans="2:7" ht="20.399999999999999" hidden="1">
      <c r="B1695" s="399" t="s">
        <v>52</v>
      </c>
      <c r="C1695" s="310" t="s">
        <v>386</v>
      </c>
      <c r="D1695" s="424">
        <f>(D1694+D1690+D1693+D1691)*9.25%</f>
        <v>0</v>
      </c>
      <c r="E1695" s="372"/>
    </row>
    <row r="1696" spans="2:7" ht="20.399999999999999" hidden="1">
      <c r="B1696" s="399" t="s">
        <v>54</v>
      </c>
      <c r="C1696" s="310" t="s">
        <v>55</v>
      </c>
      <c r="D1696" s="424">
        <f>(D1694+D1690+D1693+D1691)*0.5%</f>
        <v>0</v>
      </c>
      <c r="E1696" s="372"/>
    </row>
    <row r="1697" spans="1:5" ht="20.399999999999999" hidden="1">
      <c r="B1697" s="399" t="s">
        <v>58</v>
      </c>
      <c r="C1697" s="310" t="s">
        <v>59</v>
      </c>
      <c r="D1697" s="424">
        <f>(D1694+D1690+D1693+D1691)*5.42%</f>
        <v>0</v>
      </c>
      <c r="E1697" s="372"/>
    </row>
    <row r="1698" spans="1:5" ht="20.399999999999999" hidden="1">
      <c r="B1698" s="399" t="s">
        <v>60</v>
      </c>
      <c r="C1698" s="310" t="s">
        <v>61</v>
      </c>
      <c r="D1698" s="424">
        <f>(D1694+D1691+D1693+D1690)*3%</f>
        <v>0</v>
      </c>
      <c r="E1698" s="372"/>
    </row>
    <row r="1699" spans="1:5" ht="12" hidden="1">
      <c r="B1699" s="399" t="s">
        <v>62</v>
      </c>
      <c r="C1699" s="310" t="s">
        <v>63</v>
      </c>
      <c r="D1699" s="424">
        <f>(D1694+D1690+D1693+D1691)*1.5%</f>
        <v>0</v>
      </c>
      <c r="E1699" s="372"/>
    </row>
    <row r="1700" spans="1:5" ht="12" hidden="1">
      <c r="B1700" s="399" t="s">
        <v>358</v>
      </c>
      <c r="C1700" s="310" t="s">
        <v>359</v>
      </c>
      <c r="D1700" s="426">
        <v>0</v>
      </c>
      <c r="E1700" s="372"/>
    </row>
    <row r="1701" spans="1:5" ht="12" hidden="1">
      <c r="B1701" s="399" t="s">
        <v>76</v>
      </c>
      <c r="C1701" s="310" t="s">
        <v>77</v>
      </c>
      <c r="D1701" s="427">
        <v>0</v>
      </c>
      <c r="E1701" s="372"/>
    </row>
    <row r="1702" spans="1:5" ht="12" hidden="1">
      <c r="B1702" s="397"/>
      <c r="C1702" s="406" t="s">
        <v>265</v>
      </c>
      <c r="D1702" s="407">
        <f>SUM(D1689:D1701)</f>
        <v>0</v>
      </c>
      <c r="E1702" s="372"/>
    </row>
    <row r="1703" spans="1:5" ht="12" hidden="1">
      <c r="B1703" s="408"/>
      <c r="C1703" s="409"/>
      <c r="D1703" s="410"/>
      <c r="E1703" s="372"/>
    </row>
    <row r="1704" spans="1:5" ht="12" hidden="1">
      <c r="A1704" s="68"/>
      <c r="B1704" s="316"/>
      <c r="C1704" s="317"/>
      <c r="D1704" s="358"/>
      <c r="E1704" s="383"/>
    </row>
    <row r="1705" spans="1:5" ht="12" hidden="1">
      <c r="A1705" s="68"/>
      <c r="B1705" s="316"/>
      <c r="C1705" s="317"/>
      <c r="D1705" s="358"/>
      <c r="E1705" s="383"/>
    </row>
    <row r="1706" spans="1:5" ht="20.399999999999999">
      <c r="A1706" s="68"/>
      <c r="B1706" s="321"/>
      <c r="C1706" s="471" t="s">
        <v>392</v>
      </c>
      <c r="D1706" s="375" t="s">
        <v>393</v>
      </c>
      <c r="E1706" s="383"/>
    </row>
    <row r="1707" spans="1:5" ht="12.6" customHeight="1">
      <c r="A1707" s="68"/>
      <c r="B1707" s="394"/>
      <c r="C1707" s="395"/>
      <c r="D1707" s="396"/>
      <c r="E1707" s="383"/>
    </row>
    <row r="1708" spans="1:5" ht="12.6" hidden="1" customHeight="1">
      <c r="A1708" s="68"/>
      <c r="B1708" s="397" t="s">
        <v>37</v>
      </c>
      <c r="C1708" s="323" t="s">
        <v>38</v>
      </c>
      <c r="D1708" s="398">
        <v>0</v>
      </c>
      <c r="E1708" s="383"/>
    </row>
    <row r="1709" spans="1:5" ht="12.6" hidden="1" customHeight="1">
      <c r="A1709" s="68"/>
      <c r="B1709" s="397" t="s">
        <v>227</v>
      </c>
      <c r="C1709" s="313" t="s">
        <v>228</v>
      </c>
      <c r="D1709" s="398">
        <v>0</v>
      </c>
      <c r="E1709" s="383"/>
    </row>
    <row r="1710" spans="1:5" ht="12" hidden="1">
      <c r="A1710" s="68"/>
      <c r="B1710" s="399" t="s">
        <v>45</v>
      </c>
      <c r="C1710" s="310" t="s">
        <v>46</v>
      </c>
      <c r="D1710" s="398">
        <f>(D1712+D1708+D1711)/12</f>
        <v>0</v>
      </c>
      <c r="E1710" s="383"/>
    </row>
    <row r="1711" spans="1:5" ht="12" hidden="1">
      <c r="A1711" s="68"/>
      <c r="B1711" s="397" t="s">
        <v>47</v>
      </c>
      <c r="C1711" s="323" t="s">
        <v>48</v>
      </c>
      <c r="D1711" s="398">
        <v>0</v>
      </c>
      <c r="E1711" s="383"/>
    </row>
    <row r="1712" spans="1:5" ht="12" hidden="1">
      <c r="A1712" s="68"/>
      <c r="B1712" s="399" t="s">
        <v>342</v>
      </c>
      <c r="C1712" s="310" t="s">
        <v>343</v>
      </c>
      <c r="D1712" s="398">
        <v>0</v>
      </c>
      <c r="E1712" s="383"/>
    </row>
    <row r="1713" spans="1:7" ht="20.399999999999999" hidden="1">
      <c r="A1713" s="68"/>
      <c r="B1713" s="399" t="s">
        <v>52</v>
      </c>
      <c r="C1713" s="310" t="s">
        <v>386</v>
      </c>
      <c r="D1713" s="398">
        <f>(D1712+D1708+D1711+D1709)*9.25%</f>
        <v>0</v>
      </c>
      <c r="E1713" s="383"/>
    </row>
    <row r="1714" spans="1:7" ht="20.399999999999999" hidden="1">
      <c r="A1714" s="68"/>
      <c r="B1714" s="399" t="s">
        <v>54</v>
      </c>
      <c r="C1714" s="310" t="s">
        <v>55</v>
      </c>
      <c r="D1714" s="398">
        <f>(D1712+D1708+D1711+D1709)*0.5%</f>
        <v>0</v>
      </c>
      <c r="E1714" s="383"/>
    </row>
    <row r="1715" spans="1:7" ht="20.399999999999999" hidden="1">
      <c r="A1715" s="68"/>
      <c r="B1715" s="399" t="s">
        <v>58</v>
      </c>
      <c r="C1715" s="310" t="s">
        <v>59</v>
      </c>
      <c r="D1715" s="398">
        <f>(D1712+D1708+D1711+D1709)*5.42%</f>
        <v>0</v>
      </c>
      <c r="E1715" s="383"/>
    </row>
    <row r="1716" spans="1:7" ht="20.399999999999999" hidden="1">
      <c r="A1716" s="68"/>
      <c r="B1716" s="399" t="s">
        <v>60</v>
      </c>
      <c r="C1716" s="310" t="s">
        <v>61</v>
      </c>
      <c r="D1716" s="398">
        <f>(D1712+D1709+D1711+D1708)*3%</f>
        <v>0</v>
      </c>
      <c r="E1716" s="383"/>
    </row>
    <row r="1717" spans="1:7" ht="12" hidden="1">
      <c r="A1717" s="68"/>
      <c r="B1717" s="399" t="s">
        <v>62</v>
      </c>
      <c r="C1717" s="310" t="s">
        <v>63</v>
      </c>
      <c r="D1717" s="398">
        <f>(D1712+D1708+D1711+D1709)*1.5%</f>
        <v>0</v>
      </c>
      <c r="E1717" s="383"/>
    </row>
    <row r="1718" spans="1:7" ht="12" hidden="1">
      <c r="A1718" s="68"/>
      <c r="B1718" s="399" t="s">
        <v>104</v>
      </c>
      <c r="C1718" s="310" t="s">
        <v>105</v>
      </c>
      <c r="D1718" s="398">
        <v>0</v>
      </c>
      <c r="E1718" s="383"/>
    </row>
    <row r="1719" spans="1:7" ht="12" hidden="1">
      <c r="A1719" s="68"/>
      <c r="B1719" s="399" t="s">
        <v>116</v>
      </c>
      <c r="C1719" s="310" t="s">
        <v>117</v>
      </c>
      <c r="D1719" s="398">
        <v>0</v>
      </c>
      <c r="E1719" s="383"/>
    </row>
    <row r="1720" spans="1:7" ht="12" hidden="1">
      <c r="A1720" s="68"/>
      <c r="B1720" s="399" t="s">
        <v>76</v>
      </c>
      <c r="C1720" s="310" t="s">
        <v>600</v>
      </c>
      <c r="D1720" s="398">
        <v>0</v>
      </c>
      <c r="E1720" s="383"/>
    </row>
    <row r="1721" spans="1:7" ht="12" hidden="1">
      <c r="A1721" s="68"/>
      <c r="B1721" s="399" t="s">
        <v>360</v>
      </c>
      <c r="C1721" s="310" t="s">
        <v>361</v>
      </c>
      <c r="D1721" s="398">
        <v>0</v>
      </c>
      <c r="E1721" s="383"/>
    </row>
    <row r="1722" spans="1:7" ht="12">
      <c r="A1722" s="68"/>
      <c r="B1722" s="399" t="s">
        <v>97</v>
      </c>
      <c r="C1722" s="310" t="s">
        <v>98</v>
      </c>
      <c r="D1722" s="496">
        <v>100000</v>
      </c>
      <c r="E1722" s="383"/>
    </row>
    <row r="1723" spans="1:7" ht="12" hidden="1">
      <c r="A1723" s="68"/>
      <c r="B1723" s="399" t="s">
        <v>365</v>
      </c>
      <c r="C1723" s="310" t="s">
        <v>366</v>
      </c>
      <c r="D1723" s="426">
        <v>0</v>
      </c>
      <c r="E1723" s="383"/>
    </row>
    <row r="1724" spans="1:7" ht="12" hidden="1">
      <c r="A1724" s="68"/>
      <c r="B1724" s="399" t="s">
        <v>143</v>
      </c>
      <c r="C1724" s="310" t="s">
        <v>597</v>
      </c>
      <c r="D1724" s="427">
        <v>0</v>
      </c>
      <c r="E1724" s="383"/>
    </row>
    <row r="1725" spans="1:7" ht="12" hidden="1">
      <c r="A1725" s="68"/>
      <c r="B1725" s="399" t="s">
        <v>369</v>
      </c>
      <c r="C1725" s="310" t="s">
        <v>370</v>
      </c>
      <c r="D1725" s="426">
        <v>0</v>
      </c>
      <c r="E1725" s="383"/>
    </row>
    <row r="1726" spans="1:7" ht="12" hidden="1">
      <c r="A1726" s="68"/>
      <c r="B1726" s="399" t="s">
        <v>153</v>
      </c>
      <c r="C1726" s="310" t="s">
        <v>154</v>
      </c>
      <c r="D1726" s="426">
        <v>0</v>
      </c>
      <c r="E1726" s="383"/>
    </row>
    <row r="1727" spans="1:7" ht="12" hidden="1">
      <c r="A1727" s="68"/>
      <c r="B1727" s="399" t="s">
        <v>167</v>
      </c>
      <c r="C1727" s="310" t="s">
        <v>168</v>
      </c>
      <c r="D1727" s="427">
        <v>0</v>
      </c>
      <c r="E1727" s="383"/>
    </row>
    <row r="1728" spans="1:7" ht="12">
      <c r="B1728" s="397"/>
      <c r="C1728" s="406" t="s">
        <v>265</v>
      </c>
      <c r="D1728" s="407">
        <f>SUM(D1708:D1727)</f>
        <v>100000</v>
      </c>
      <c r="E1728" s="383"/>
      <c r="G1728" s="97">
        <f>+D1728+'IND-ESTR-CLASIF '!D1760</f>
        <v>0</v>
      </c>
    </row>
    <row r="1729" spans="1:5" ht="12">
      <c r="B1729" s="408"/>
      <c r="C1729" s="409"/>
      <c r="D1729" s="410"/>
      <c r="E1729" s="383"/>
    </row>
    <row r="1730" spans="1:5" ht="12">
      <c r="B1730" s="332"/>
      <c r="C1730" s="323"/>
      <c r="D1730" s="333"/>
      <c r="E1730" s="383"/>
    </row>
    <row r="1731" spans="1:5" ht="12">
      <c r="B1731" s="332"/>
      <c r="C1731" s="323"/>
      <c r="D1731" s="333"/>
      <c r="E1731" s="383"/>
    </row>
    <row r="1732" spans="1:5" ht="12">
      <c r="B1732" s="332"/>
      <c r="C1732" s="323"/>
      <c r="D1732" s="333"/>
      <c r="E1732" s="383"/>
    </row>
    <row r="1733" spans="1:5" ht="12">
      <c r="B1733" s="332"/>
      <c r="C1733" s="323"/>
      <c r="D1733" s="333"/>
      <c r="E1733" s="383"/>
    </row>
    <row r="1734" spans="1:5" ht="12">
      <c r="B1734" s="332"/>
      <c r="C1734" s="323"/>
      <c r="D1734" s="333"/>
      <c r="E1734" s="383"/>
    </row>
    <row r="1735" spans="1:5" hidden="1">
      <c r="A1735" s="357"/>
      <c r="B1735" s="374" t="s">
        <v>601</v>
      </c>
      <c r="C1735" s="68"/>
      <c r="E1735" s="375" t="s">
        <v>397</v>
      </c>
    </row>
    <row r="1736" spans="1:5" hidden="1">
      <c r="A1736" s="357"/>
      <c r="C1736" s="376"/>
      <c r="E1736" s="68"/>
    </row>
    <row r="1737" spans="1:5" ht="13.2" hidden="1" customHeight="1">
      <c r="A1737" s="320" t="s">
        <v>23</v>
      </c>
      <c r="B1737" s="321" t="s">
        <v>24</v>
      </c>
      <c r="C1737" s="322" t="s">
        <v>25</v>
      </c>
      <c r="E1737" s="324">
        <f>+D1742+D1749+D1753+D1739</f>
        <v>0</v>
      </c>
    </row>
    <row r="1738" spans="1:5" hidden="1">
      <c r="B1738" s="321"/>
      <c r="C1738" s="325"/>
      <c r="E1738" s="68"/>
    </row>
    <row r="1739" spans="1:5" hidden="1">
      <c r="A1739" s="326" t="s">
        <v>26</v>
      </c>
      <c r="B1739" s="327" t="s">
        <v>35</v>
      </c>
      <c r="C1739" s="328" t="s">
        <v>36</v>
      </c>
      <c r="D1739" s="329">
        <f>+D1740</f>
        <v>0</v>
      </c>
      <c r="E1739" s="324"/>
    </row>
    <row r="1740" spans="1:5" hidden="1">
      <c r="A1740" s="331" t="s">
        <v>26</v>
      </c>
      <c r="B1740" s="332" t="s">
        <v>37</v>
      </c>
      <c r="C1740" s="323" t="s">
        <v>38</v>
      </c>
      <c r="D1740" s="333">
        <v>0</v>
      </c>
      <c r="E1740" s="324"/>
    </row>
    <row r="1741" spans="1:5" hidden="1">
      <c r="B1741" s="321"/>
      <c r="C1741" s="325"/>
      <c r="E1741" s="324"/>
    </row>
    <row r="1742" spans="1:5" ht="12" hidden="1" customHeight="1">
      <c r="A1742" s="377" t="s">
        <v>26</v>
      </c>
      <c r="B1742" s="336" t="s">
        <v>41</v>
      </c>
      <c r="C1742" s="337" t="s">
        <v>42</v>
      </c>
      <c r="D1742" s="359">
        <f>SUM(D1743:D1747)</f>
        <v>0</v>
      </c>
      <c r="E1742" s="324"/>
    </row>
    <row r="1743" spans="1:5" hidden="1">
      <c r="A1743" s="67" t="s">
        <v>26</v>
      </c>
      <c r="B1743" s="312" t="s">
        <v>43</v>
      </c>
      <c r="C1743" s="313" t="s">
        <v>44</v>
      </c>
      <c r="D1743" s="314">
        <v>0</v>
      </c>
      <c r="E1743" s="324"/>
    </row>
    <row r="1744" spans="1:5" hidden="1">
      <c r="A1744" s="342" t="s">
        <v>26</v>
      </c>
      <c r="B1744" s="312" t="s">
        <v>227</v>
      </c>
      <c r="C1744" s="313" t="s">
        <v>228</v>
      </c>
      <c r="D1744" s="314">
        <v>0</v>
      </c>
      <c r="E1744" s="324"/>
    </row>
    <row r="1745" spans="1:5" hidden="1">
      <c r="A1745" s="342" t="s">
        <v>26</v>
      </c>
      <c r="B1745" s="312" t="s">
        <v>45</v>
      </c>
      <c r="C1745" s="313" t="s">
        <v>46</v>
      </c>
      <c r="D1745" s="314">
        <f>+(+D1739+D1744+D1746+D1747+D1743)/12</f>
        <v>0</v>
      </c>
      <c r="E1745" s="324"/>
    </row>
    <row r="1746" spans="1:5" hidden="1">
      <c r="A1746" s="331" t="s">
        <v>26</v>
      </c>
      <c r="B1746" s="332" t="s">
        <v>47</v>
      </c>
      <c r="C1746" s="323" t="s">
        <v>48</v>
      </c>
      <c r="D1746" s="314">
        <v>0</v>
      </c>
      <c r="E1746" s="324"/>
    </row>
    <row r="1747" spans="1:5" hidden="1">
      <c r="A1747" s="67" t="s">
        <v>26</v>
      </c>
      <c r="B1747" s="312" t="s">
        <v>342</v>
      </c>
      <c r="C1747" s="313" t="s">
        <v>343</v>
      </c>
      <c r="D1747" s="314">
        <v>0</v>
      </c>
      <c r="E1747" s="324"/>
    </row>
    <row r="1748" spans="1:5" hidden="1">
      <c r="E1748" s="324"/>
    </row>
    <row r="1749" spans="1:5" ht="20.399999999999999" hidden="1">
      <c r="A1749" s="377" t="s">
        <v>49</v>
      </c>
      <c r="B1749" s="336" t="s">
        <v>50</v>
      </c>
      <c r="C1749" s="337" t="s">
        <v>51</v>
      </c>
      <c r="D1749" s="359">
        <f>SUM(D1750:D1751)</f>
        <v>0</v>
      </c>
      <c r="E1749" s="324"/>
    </row>
    <row r="1750" spans="1:5" ht="20.399999999999999" hidden="1">
      <c r="A1750" s="340" t="s">
        <v>49</v>
      </c>
      <c r="B1750" s="312" t="s">
        <v>52</v>
      </c>
      <c r="C1750" s="341" t="s">
        <v>262</v>
      </c>
      <c r="D1750" s="314">
        <f>+(+D1739+D1744+D1746+D1747+D1743)*9.25%</f>
        <v>0</v>
      </c>
      <c r="E1750" s="324"/>
    </row>
    <row r="1751" spans="1:5" ht="20.399999999999999" hidden="1">
      <c r="A1751" s="340" t="s">
        <v>49</v>
      </c>
      <c r="B1751" s="312" t="s">
        <v>54</v>
      </c>
      <c r="C1751" s="341" t="s">
        <v>55</v>
      </c>
      <c r="D1751" s="314">
        <f>+(+D1739+D1744+D1746+D1747+D1743)*0.5%</f>
        <v>0</v>
      </c>
      <c r="E1751" s="324"/>
    </row>
    <row r="1752" spans="1:5" hidden="1">
      <c r="E1752" s="324"/>
    </row>
    <row r="1753" spans="1:5" ht="20.399999999999999" hidden="1">
      <c r="A1753" s="377" t="s">
        <v>49</v>
      </c>
      <c r="B1753" s="336" t="s">
        <v>56</v>
      </c>
      <c r="C1753" s="337" t="s">
        <v>57</v>
      </c>
      <c r="D1753" s="359">
        <f>SUM(D1754:D1757)</f>
        <v>0</v>
      </c>
      <c r="E1753" s="324"/>
    </row>
    <row r="1754" spans="1:5" ht="20.399999999999999" hidden="1">
      <c r="A1754" s="340" t="s">
        <v>49</v>
      </c>
      <c r="B1754" s="312" t="s">
        <v>58</v>
      </c>
      <c r="C1754" s="341" t="s">
        <v>59</v>
      </c>
      <c r="D1754" s="314">
        <f>+(+D1739+D1744+D1746+D1747+D1743)*5.42%</f>
        <v>0</v>
      </c>
      <c r="E1754" s="324"/>
    </row>
    <row r="1755" spans="1:5" ht="20.399999999999999" hidden="1">
      <c r="A1755" s="340" t="s">
        <v>49</v>
      </c>
      <c r="B1755" s="312" t="s">
        <v>60</v>
      </c>
      <c r="C1755" s="341" t="s">
        <v>263</v>
      </c>
      <c r="D1755" s="314">
        <f>+(+D1739+D1744+D1746+D1747+D1743)*3%</f>
        <v>0</v>
      </c>
      <c r="E1755" s="324"/>
    </row>
    <row r="1756" spans="1:5" hidden="1">
      <c r="A1756" s="340" t="s">
        <v>49</v>
      </c>
      <c r="B1756" s="312" t="s">
        <v>62</v>
      </c>
      <c r="C1756" s="313" t="s">
        <v>63</v>
      </c>
      <c r="D1756" s="314">
        <f>+(+D1739+D1744+D1746+D1747+D1743)*1.5%</f>
        <v>0</v>
      </c>
      <c r="E1756" s="324"/>
    </row>
    <row r="1757" spans="1:5" ht="10.8" hidden="1" customHeight="1">
      <c r="A1757" s="357"/>
      <c r="C1757" s="376"/>
      <c r="E1757" s="324"/>
    </row>
    <row r="1758" spans="1:5" hidden="1">
      <c r="A1758" s="357"/>
      <c r="C1758" s="376"/>
      <c r="E1758" s="324"/>
    </row>
    <row r="1759" spans="1:5" hidden="1">
      <c r="A1759" s="320" t="s">
        <v>64</v>
      </c>
      <c r="B1759" s="321" t="s">
        <v>205</v>
      </c>
      <c r="C1759" s="322" t="s">
        <v>65</v>
      </c>
      <c r="D1759" s="323"/>
      <c r="E1759" s="324">
        <f>+D1761</f>
        <v>0</v>
      </c>
    </row>
    <row r="1760" spans="1:5" hidden="1">
      <c r="B1760" s="321"/>
      <c r="C1760" s="325"/>
      <c r="D1760" s="324"/>
      <c r="E1760" s="324"/>
    </row>
    <row r="1761" spans="1:7" hidden="1">
      <c r="A1761" s="326" t="s">
        <v>64</v>
      </c>
      <c r="B1761" s="336" t="s">
        <v>89</v>
      </c>
      <c r="C1761" s="337" t="s">
        <v>90</v>
      </c>
      <c r="D1761" s="359">
        <f>+D1762+D1763</f>
        <v>0</v>
      </c>
      <c r="E1761" s="333"/>
    </row>
    <row r="1762" spans="1:7" hidden="1">
      <c r="A1762" s="67" t="s">
        <v>64</v>
      </c>
      <c r="B1762" s="312" t="s">
        <v>207</v>
      </c>
      <c r="C1762" s="313" t="s">
        <v>216</v>
      </c>
      <c r="D1762" s="69">
        <v>0</v>
      </c>
      <c r="E1762" s="333"/>
    </row>
    <row r="1763" spans="1:7" hidden="1">
      <c r="A1763" s="357" t="s">
        <v>64</v>
      </c>
      <c r="B1763" s="332" t="s">
        <v>97</v>
      </c>
      <c r="C1763" s="323" t="s">
        <v>98</v>
      </c>
      <c r="D1763" s="333">
        <v>0</v>
      </c>
      <c r="E1763" s="333"/>
    </row>
    <row r="1764" spans="1:7" hidden="1">
      <c r="A1764" s="357"/>
      <c r="B1764" s="332"/>
      <c r="C1764" s="323"/>
      <c r="D1764" s="333"/>
      <c r="E1764" s="333"/>
    </row>
    <row r="1765" spans="1:7" hidden="1">
      <c r="A1765" s="357"/>
      <c r="B1765" s="343"/>
      <c r="C1765" s="362"/>
      <c r="D1765" s="333"/>
      <c r="E1765" s="68"/>
    </row>
    <row r="1766" spans="1:7" hidden="1">
      <c r="A1766" s="320">
        <v>2</v>
      </c>
      <c r="B1766" s="321">
        <v>5</v>
      </c>
      <c r="C1766" s="322" t="s">
        <v>157</v>
      </c>
      <c r="D1766" s="333"/>
      <c r="E1766" s="324">
        <f>+D1768</f>
        <v>0</v>
      </c>
      <c r="G1766" s="97"/>
    </row>
    <row r="1767" spans="1:7" hidden="1">
      <c r="B1767" s="321"/>
      <c r="C1767" s="325"/>
      <c r="D1767" s="333"/>
      <c r="E1767" s="68"/>
      <c r="G1767" s="97"/>
    </row>
    <row r="1768" spans="1:7" hidden="1">
      <c r="A1768" s="326" t="s">
        <v>158</v>
      </c>
      <c r="B1768" s="336" t="s">
        <v>159</v>
      </c>
      <c r="C1768" s="337" t="s">
        <v>160</v>
      </c>
      <c r="D1768" s="359">
        <f>+D1770+D1769</f>
        <v>0</v>
      </c>
      <c r="E1768" s="68"/>
      <c r="G1768" s="97"/>
    </row>
    <row r="1769" spans="1:7" hidden="1">
      <c r="A1769" s="67" t="s">
        <v>158</v>
      </c>
      <c r="B1769" s="312" t="s">
        <v>221</v>
      </c>
      <c r="C1769" s="313" t="s">
        <v>222</v>
      </c>
      <c r="D1769" s="333">
        <v>0</v>
      </c>
      <c r="E1769" s="68"/>
      <c r="G1769" s="97"/>
    </row>
    <row r="1770" spans="1:7" hidden="1">
      <c r="A1770" s="67" t="s">
        <v>158</v>
      </c>
      <c r="B1770" s="312" t="s">
        <v>169</v>
      </c>
      <c r="C1770" s="313" t="s">
        <v>170</v>
      </c>
      <c r="D1770" s="333">
        <v>0</v>
      </c>
      <c r="E1770" s="68"/>
      <c r="G1770" s="97"/>
    </row>
    <row r="1771" spans="1:7" hidden="1">
      <c r="A1771" s="320"/>
      <c r="B1771" s="321"/>
      <c r="C1771" s="322"/>
      <c r="D1771" s="333"/>
      <c r="E1771" s="68"/>
      <c r="G1771" s="97"/>
    </row>
    <row r="1772" spans="1:7" hidden="1">
      <c r="A1772" s="357"/>
      <c r="B1772" s="343"/>
      <c r="C1772" s="362"/>
      <c r="D1772" s="333"/>
      <c r="E1772" s="68"/>
      <c r="G1772" s="97"/>
    </row>
    <row r="1773" spans="1:7" ht="12" hidden="1">
      <c r="A1773" s="357"/>
      <c r="B1773" s="316"/>
      <c r="C1773" s="317" t="s">
        <v>602</v>
      </c>
      <c r="D1773" s="358"/>
      <c r="E1773" s="383">
        <f>SUM(E1737:E1771)</f>
        <v>0</v>
      </c>
      <c r="G1773" s="97">
        <f>+E1773+'IND-ESTR-CLASIF '!D1796</f>
        <v>0</v>
      </c>
    </row>
    <row r="1774" spans="1:7" hidden="1">
      <c r="B1774" s="316"/>
      <c r="E1774" s="68"/>
    </row>
    <row r="1775" spans="1:7" ht="12" hidden="1">
      <c r="B1775" s="316"/>
      <c r="E1775" s="372"/>
    </row>
    <row r="1776" spans="1:7" ht="12" hidden="1">
      <c r="B1776" s="316"/>
      <c r="E1776" s="372"/>
    </row>
    <row r="1777" spans="1:5" ht="12" hidden="1">
      <c r="B1777" s="316"/>
      <c r="E1777" s="372"/>
    </row>
    <row r="1778" spans="1:5" ht="12" hidden="1">
      <c r="B1778" s="316"/>
      <c r="E1778" s="372"/>
    </row>
    <row r="1779" spans="1:5">
      <c r="B1779" s="374" t="s">
        <v>603</v>
      </c>
      <c r="C1779" s="68"/>
      <c r="E1779" s="375" t="s">
        <v>402</v>
      </c>
    </row>
    <row r="1780" spans="1:5">
      <c r="C1780" s="376"/>
      <c r="E1780" s="68"/>
    </row>
    <row r="1781" spans="1:5" hidden="1">
      <c r="A1781" s="320" t="s">
        <v>23</v>
      </c>
      <c r="B1781" s="321" t="s">
        <v>24</v>
      </c>
      <c r="C1781" s="322" t="s">
        <v>25</v>
      </c>
      <c r="D1781" s="323"/>
      <c r="E1781" s="324">
        <f>+D1783+D1790+D1794</f>
        <v>0</v>
      </c>
    </row>
    <row r="1782" spans="1:5" hidden="1">
      <c r="B1782" s="321"/>
      <c r="C1782" s="325"/>
      <c r="D1782" s="323"/>
      <c r="E1782" s="68"/>
    </row>
    <row r="1783" spans="1:5" hidden="1">
      <c r="A1783" s="377" t="s">
        <v>26</v>
      </c>
      <c r="B1783" s="336" t="s">
        <v>41</v>
      </c>
      <c r="C1783" s="337" t="s">
        <v>42</v>
      </c>
      <c r="D1783" s="359">
        <f>SUM(D1784:D1788)</f>
        <v>0</v>
      </c>
      <c r="E1783" s="68"/>
    </row>
    <row r="1784" spans="1:5" hidden="1">
      <c r="A1784" s="67" t="s">
        <v>26</v>
      </c>
      <c r="B1784" s="312" t="s">
        <v>43</v>
      </c>
      <c r="C1784" s="313" t="s">
        <v>44</v>
      </c>
      <c r="D1784" s="69">
        <v>0</v>
      </c>
      <c r="E1784" s="324"/>
    </row>
    <row r="1785" spans="1:5" hidden="1">
      <c r="A1785" s="342" t="s">
        <v>26</v>
      </c>
      <c r="B1785" s="312" t="s">
        <v>227</v>
      </c>
      <c r="C1785" s="313" t="s">
        <v>228</v>
      </c>
      <c r="D1785" s="69">
        <v>0</v>
      </c>
      <c r="E1785" s="324"/>
    </row>
    <row r="1786" spans="1:5" hidden="1">
      <c r="A1786" s="342" t="s">
        <v>26</v>
      </c>
      <c r="B1786" s="312" t="s">
        <v>45</v>
      </c>
      <c r="C1786" s="313" t="s">
        <v>46</v>
      </c>
      <c r="D1786" s="314">
        <f>+(D1785+D1787+D1788+D1784)/12</f>
        <v>0</v>
      </c>
      <c r="E1786" s="324"/>
    </row>
    <row r="1787" spans="1:5" hidden="1">
      <c r="A1787" s="331" t="s">
        <v>26</v>
      </c>
      <c r="B1787" s="332" t="s">
        <v>47</v>
      </c>
      <c r="C1787" s="323" t="s">
        <v>48</v>
      </c>
      <c r="D1787" s="314">
        <v>0</v>
      </c>
      <c r="E1787" s="324"/>
    </row>
    <row r="1788" spans="1:5" hidden="1">
      <c r="A1788" s="67" t="s">
        <v>26</v>
      </c>
      <c r="B1788" s="312" t="s">
        <v>342</v>
      </c>
      <c r="C1788" s="313" t="s">
        <v>343</v>
      </c>
      <c r="D1788" s="69">
        <v>0</v>
      </c>
      <c r="E1788" s="324"/>
    </row>
    <row r="1789" spans="1:5" hidden="1">
      <c r="D1789" s="69"/>
      <c r="E1789" s="324"/>
    </row>
    <row r="1790" spans="1:5" ht="20.399999999999999" hidden="1">
      <c r="A1790" s="377" t="s">
        <v>49</v>
      </c>
      <c r="B1790" s="336" t="s">
        <v>50</v>
      </c>
      <c r="C1790" s="337" t="s">
        <v>51</v>
      </c>
      <c r="D1790" s="359">
        <f>SUM(D1791:D1792)</f>
        <v>0</v>
      </c>
      <c r="E1790" s="324"/>
    </row>
    <row r="1791" spans="1:5" ht="20.399999999999999" hidden="1">
      <c r="A1791" s="340" t="s">
        <v>49</v>
      </c>
      <c r="B1791" s="312" t="s">
        <v>52</v>
      </c>
      <c r="C1791" s="341" t="s">
        <v>262</v>
      </c>
      <c r="D1791" s="69">
        <f>+(D1785+D1787+D1788+D1784)*9.25%</f>
        <v>0</v>
      </c>
      <c r="E1791" s="324"/>
    </row>
    <row r="1792" spans="1:5" ht="20.399999999999999" hidden="1">
      <c r="A1792" s="340" t="s">
        <v>49</v>
      </c>
      <c r="B1792" s="312" t="s">
        <v>54</v>
      </c>
      <c r="C1792" s="341" t="s">
        <v>55</v>
      </c>
      <c r="D1792" s="69">
        <f>+(D1785+D1787+D1788+D1784)*0.5%</f>
        <v>0</v>
      </c>
      <c r="E1792" s="324"/>
    </row>
    <row r="1793" spans="1:5" hidden="1">
      <c r="D1793" s="69"/>
      <c r="E1793" s="324"/>
    </row>
    <row r="1794" spans="1:5" ht="20.399999999999999" hidden="1">
      <c r="A1794" s="377" t="s">
        <v>49</v>
      </c>
      <c r="B1794" s="336" t="s">
        <v>56</v>
      </c>
      <c r="C1794" s="337" t="s">
        <v>57</v>
      </c>
      <c r="D1794" s="359">
        <f>SUM(D1795:D1797)</f>
        <v>0</v>
      </c>
      <c r="E1794" s="324"/>
    </row>
    <row r="1795" spans="1:5" ht="20.399999999999999" hidden="1">
      <c r="A1795" s="340" t="s">
        <v>49</v>
      </c>
      <c r="B1795" s="312" t="s">
        <v>58</v>
      </c>
      <c r="C1795" s="341" t="s">
        <v>59</v>
      </c>
      <c r="D1795" s="69">
        <f>(D1788+D1784+D1787+D1785)*5.42%</f>
        <v>0</v>
      </c>
      <c r="E1795" s="324"/>
    </row>
    <row r="1796" spans="1:5" ht="20.399999999999999" hidden="1">
      <c r="A1796" s="340" t="s">
        <v>49</v>
      </c>
      <c r="B1796" s="312" t="s">
        <v>60</v>
      </c>
      <c r="C1796" s="341" t="s">
        <v>263</v>
      </c>
      <c r="D1796" s="69">
        <f>(D1788+D1785+D1787+D1784)*3%</f>
        <v>0</v>
      </c>
      <c r="E1796" s="324"/>
    </row>
    <row r="1797" spans="1:5" hidden="1">
      <c r="A1797" s="340" t="s">
        <v>49</v>
      </c>
      <c r="B1797" s="312" t="s">
        <v>62</v>
      </c>
      <c r="C1797" s="313" t="s">
        <v>63</v>
      </c>
      <c r="D1797" s="69">
        <f>(D1788+D1784+D1787+D1785)*1.5%</f>
        <v>0</v>
      </c>
      <c r="E1797" s="324"/>
    </row>
    <row r="1798" spans="1:5" hidden="1">
      <c r="A1798" s="340"/>
      <c r="D1798" s="69"/>
      <c r="E1798" s="324"/>
    </row>
    <row r="1799" spans="1:5" hidden="1">
      <c r="A1799" s="340"/>
      <c r="D1799" s="69"/>
      <c r="E1799" s="324"/>
    </row>
    <row r="1800" spans="1:5">
      <c r="A1800" s="351" t="s">
        <v>64</v>
      </c>
      <c r="B1800" s="316" t="s">
        <v>205</v>
      </c>
      <c r="C1800" s="456" t="s">
        <v>65</v>
      </c>
      <c r="D1800" s="69"/>
      <c r="E1800" s="324">
        <f>+D1802+D1805</f>
        <v>5000000</v>
      </c>
    </row>
    <row r="1801" spans="1:5">
      <c r="A1801" s="340"/>
      <c r="D1801" s="69"/>
      <c r="E1801" s="324"/>
    </row>
    <row r="1802" spans="1:5" hidden="1">
      <c r="A1802" s="336" t="s">
        <v>64</v>
      </c>
      <c r="B1802" s="336">
        <v>1.01</v>
      </c>
      <c r="C1802" s="337" t="s">
        <v>67</v>
      </c>
      <c r="D1802" s="359">
        <f>+D1803</f>
        <v>0</v>
      </c>
      <c r="E1802" s="324"/>
    </row>
    <row r="1803" spans="1:5" hidden="1">
      <c r="A1803" s="356" t="s">
        <v>64</v>
      </c>
      <c r="B1803" s="356" t="s">
        <v>70</v>
      </c>
      <c r="C1803" s="68" t="s">
        <v>71</v>
      </c>
      <c r="D1803" s="69">
        <v>0</v>
      </c>
      <c r="E1803" s="324"/>
    </row>
    <row r="1804" spans="1:5" hidden="1">
      <c r="A1804" s="356"/>
      <c r="B1804" s="356"/>
      <c r="C1804" s="68"/>
      <c r="D1804" s="69"/>
      <c r="E1804" s="324"/>
    </row>
    <row r="1805" spans="1:5">
      <c r="A1805" s="336" t="s">
        <v>64</v>
      </c>
      <c r="B1805" s="336">
        <v>1.04</v>
      </c>
      <c r="C1805" s="337" t="s">
        <v>90</v>
      </c>
      <c r="D1805" s="359">
        <f>+D1806</f>
        <v>5000000</v>
      </c>
      <c r="E1805" s="324"/>
    </row>
    <row r="1806" spans="1:5">
      <c r="A1806" s="356" t="s">
        <v>64</v>
      </c>
      <c r="B1806" s="356" t="s">
        <v>207</v>
      </c>
      <c r="C1806" s="68" t="s">
        <v>216</v>
      </c>
      <c r="D1806" s="69">
        <v>5000000</v>
      </c>
      <c r="E1806" s="324"/>
    </row>
    <row r="1807" spans="1:5" hidden="1">
      <c r="A1807" s="340"/>
      <c r="D1807" s="69"/>
      <c r="E1807" s="324"/>
    </row>
    <row r="1808" spans="1:5">
      <c r="A1808" s="340"/>
      <c r="D1808" s="69"/>
      <c r="E1808" s="324"/>
    </row>
    <row r="1809" spans="1:5" hidden="1">
      <c r="A1809" s="351" t="s">
        <v>64</v>
      </c>
      <c r="B1809" s="316" t="s">
        <v>3</v>
      </c>
      <c r="C1809" s="456" t="s">
        <v>604</v>
      </c>
      <c r="D1809" s="358"/>
      <c r="E1809" s="358">
        <f>+D1818+D1814+D1811</f>
        <v>0</v>
      </c>
    </row>
    <row r="1810" spans="1:5" hidden="1">
      <c r="A1810" s="88"/>
      <c r="B1810" s="316"/>
      <c r="C1810" s="433"/>
      <c r="D1810" s="358"/>
      <c r="E1810" s="68"/>
    </row>
    <row r="1811" spans="1:5" hidden="1">
      <c r="A1811" s="336" t="s">
        <v>64</v>
      </c>
      <c r="B1811" s="336">
        <v>2.0099999999999998</v>
      </c>
      <c r="C1811" s="337" t="s">
        <v>398</v>
      </c>
      <c r="D1811" s="359">
        <f>SUM(D1812:D1812)</f>
        <v>0</v>
      </c>
      <c r="E1811" s="358"/>
    </row>
    <row r="1812" spans="1:5" hidden="1">
      <c r="A1812" s="356" t="s">
        <v>64</v>
      </c>
      <c r="B1812" s="356" t="s">
        <v>125</v>
      </c>
      <c r="C1812" s="68" t="s">
        <v>126</v>
      </c>
      <c r="D1812" s="69">
        <v>0</v>
      </c>
      <c r="E1812" s="358"/>
    </row>
    <row r="1813" spans="1:5" hidden="1">
      <c r="A1813" s="356"/>
      <c r="B1813" s="356"/>
      <c r="C1813" s="68"/>
      <c r="D1813" s="69"/>
      <c r="E1813" s="358"/>
    </row>
    <row r="1814" spans="1:5" hidden="1">
      <c r="A1814" s="336" t="s">
        <v>64</v>
      </c>
      <c r="B1814" s="336">
        <v>2.04</v>
      </c>
      <c r="C1814" s="337" t="s">
        <v>220</v>
      </c>
      <c r="D1814" s="359">
        <f>SUM(D1815:D1816)</f>
        <v>0</v>
      </c>
      <c r="E1814" s="358"/>
    </row>
    <row r="1815" spans="1:5" hidden="1">
      <c r="A1815" s="356" t="s">
        <v>64</v>
      </c>
      <c r="B1815" s="356" t="s">
        <v>141</v>
      </c>
      <c r="C1815" s="68" t="s">
        <v>142</v>
      </c>
      <c r="D1815" s="69">
        <v>0</v>
      </c>
      <c r="E1815" s="358"/>
    </row>
    <row r="1816" spans="1:5" hidden="1">
      <c r="A1816" s="356" t="s">
        <v>64</v>
      </c>
      <c r="B1816" s="356" t="s">
        <v>143</v>
      </c>
      <c r="C1816" s="68" t="s">
        <v>144</v>
      </c>
      <c r="D1816" s="69">
        <v>0</v>
      </c>
      <c r="E1816" s="358"/>
    </row>
    <row r="1817" spans="1:5" hidden="1">
      <c r="A1817" s="68"/>
      <c r="B1817" s="356"/>
      <c r="C1817" s="68"/>
      <c r="D1817" s="69"/>
      <c r="E1817" s="358"/>
    </row>
    <row r="1818" spans="1:5" hidden="1">
      <c r="A1818" s="336" t="s">
        <v>64</v>
      </c>
      <c r="B1818" s="336">
        <v>2.99</v>
      </c>
      <c r="C1818" s="337" t="s">
        <v>209</v>
      </c>
      <c r="D1818" s="359">
        <f>SUM(D1819:D1821)</f>
        <v>0</v>
      </c>
      <c r="E1818" s="358"/>
    </row>
    <row r="1819" spans="1:5" hidden="1">
      <c r="A1819" s="356" t="s">
        <v>64</v>
      </c>
      <c r="B1819" s="356" t="s">
        <v>151</v>
      </c>
      <c r="C1819" s="68" t="s">
        <v>152</v>
      </c>
      <c r="D1819" s="69">
        <v>0</v>
      </c>
      <c r="E1819" s="358"/>
    </row>
    <row r="1820" spans="1:5" hidden="1">
      <c r="A1820" s="356" t="s">
        <v>64</v>
      </c>
      <c r="B1820" s="356" t="s">
        <v>153</v>
      </c>
      <c r="C1820" s="68" t="s">
        <v>154</v>
      </c>
      <c r="D1820" s="69">
        <v>0</v>
      </c>
      <c r="E1820" s="358"/>
    </row>
    <row r="1821" spans="1:5" hidden="1">
      <c r="A1821" s="356" t="s">
        <v>64</v>
      </c>
      <c r="B1821" s="356" t="s">
        <v>155</v>
      </c>
      <c r="C1821" s="68" t="s">
        <v>156</v>
      </c>
      <c r="D1821" s="69">
        <v>0</v>
      </c>
      <c r="E1821" s="457"/>
    </row>
    <row r="1822" spans="1:5" hidden="1">
      <c r="A1822" s="356"/>
      <c r="B1822" s="472"/>
      <c r="C1822" s="63"/>
      <c r="D1822" s="97"/>
      <c r="E1822" s="69"/>
    </row>
    <row r="1823" spans="1:5" hidden="1">
      <c r="A1823" s="356"/>
      <c r="D1823" s="69"/>
      <c r="E1823" s="358"/>
    </row>
    <row r="1824" spans="1:5" hidden="1">
      <c r="A1824" s="351">
        <v>2</v>
      </c>
      <c r="B1824" s="351">
        <v>5</v>
      </c>
      <c r="C1824" s="352" t="s">
        <v>157</v>
      </c>
      <c r="D1824" s="358"/>
      <c r="E1824" s="358">
        <f>+D1826</f>
        <v>0</v>
      </c>
    </row>
    <row r="1825" spans="1:11" hidden="1">
      <c r="A1825" s="68"/>
      <c r="B1825" s="356"/>
      <c r="C1825" s="68"/>
      <c r="D1825" s="69"/>
      <c r="E1825" s="68"/>
    </row>
    <row r="1826" spans="1:11" hidden="1">
      <c r="A1826" s="336" t="s">
        <v>158</v>
      </c>
      <c r="B1826" s="336">
        <v>5.01</v>
      </c>
      <c r="C1826" s="337" t="s">
        <v>582</v>
      </c>
      <c r="D1826" s="359">
        <f>SUM(D1827:D1828)</f>
        <v>0</v>
      </c>
      <c r="E1826" s="69"/>
    </row>
    <row r="1827" spans="1:11" hidden="1">
      <c r="A1827" s="312" t="s">
        <v>158</v>
      </c>
      <c r="B1827" s="312" t="s">
        <v>221</v>
      </c>
      <c r="C1827" s="341" t="s">
        <v>222</v>
      </c>
      <c r="D1827" s="69">
        <v>0</v>
      </c>
      <c r="E1827" s="358"/>
    </row>
    <row r="1828" spans="1:11" hidden="1">
      <c r="A1828" s="356" t="s">
        <v>158</v>
      </c>
      <c r="B1828" s="356" t="s">
        <v>169</v>
      </c>
      <c r="C1828" s="68" t="s">
        <v>170</v>
      </c>
      <c r="D1828" s="69">
        <v>0</v>
      </c>
      <c r="E1828" s="358"/>
    </row>
    <row r="1829" spans="1:11" hidden="1">
      <c r="A1829" s="356"/>
      <c r="B1829" s="356"/>
      <c r="C1829" s="68"/>
      <c r="D1829" s="69"/>
      <c r="E1829" s="473"/>
    </row>
    <row r="1830" spans="1:11">
      <c r="A1830" s="356"/>
      <c r="B1830" s="356"/>
      <c r="C1830" s="68"/>
      <c r="D1830" s="69"/>
      <c r="E1830" s="448"/>
    </row>
    <row r="1831" spans="1:11" ht="12">
      <c r="B1831" s="316"/>
      <c r="C1831" s="317" t="s">
        <v>605</v>
      </c>
      <c r="D1831" s="358"/>
      <c r="E1831" s="383">
        <f>SUM(E1781:E1829)</f>
        <v>5000000</v>
      </c>
      <c r="G1831" s="97">
        <f>+E1831+'IND-ESTR-CLASIF '!D1868</f>
        <v>5000000</v>
      </c>
    </row>
    <row r="1832" spans="1:11" ht="12">
      <c r="B1832" s="316"/>
      <c r="E1832" s="372"/>
    </row>
    <row r="1833" spans="1:11" ht="12">
      <c r="B1833" s="316"/>
      <c r="E1833" s="372"/>
    </row>
    <row r="1834" spans="1:11">
      <c r="B1834" s="316"/>
      <c r="E1834" s="68"/>
      <c r="G1834" s="97"/>
      <c r="H1834" s="69"/>
    </row>
    <row r="1835" spans="1:11">
      <c r="B1835" s="474"/>
      <c r="C1835" s="316" t="s">
        <v>406</v>
      </c>
      <c r="E1835" s="358">
        <f>+E202+E279+E357+E400+E500+E643+E748+E1000+E1163+E1244+E1289+E1390+E1456+E1577+E1773+E1831</f>
        <v>34479735.159999996</v>
      </c>
      <c r="G1835" s="97"/>
      <c r="H1835" s="475">
        <f>+E1835+'IND-ESTR-CLASIF '!E1871</f>
        <v>10909827.159999996</v>
      </c>
      <c r="J1835" s="69"/>
      <c r="K1835" s="69"/>
    </row>
    <row r="1836" spans="1:11">
      <c r="B1836" s="476"/>
      <c r="C1836" s="477"/>
      <c r="D1836" s="478"/>
    </row>
    <row r="1837" spans="1:11">
      <c r="B1837" s="476"/>
      <c r="C1837" s="477"/>
      <c r="D1837" s="478"/>
      <c r="E1837" s="478"/>
    </row>
    <row r="1838" spans="1:11">
      <c r="B1838" s="476"/>
      <c r="C1838" s="477"/>
      <c r="D1838" s="478"/>
      <c r="E1838" s="478"/>
    </row>
    <row r="1839" spans="1:11">
      <c r="B1839" s="476"/>
      <c r="C1839" s="477"/>
      <c r="D1839" s="478"/>
      <c r="E1839" s="478"/>
    </row>
    <row r="1840" spans="1:11">
      <c r="B1840" s="476"/>
      <c r="C1840" s="477"/>
      <c r="D1840" s="478"/>
      <c r="E1840" s="478"/>
    </row>
    <row r="1841" spans="1:10">
      <c r="B1841" s="476"/>
      <c r="C1841" s="477"/>
      <c r="D1841" s="478"/>
      <c r="E1841" s="478"/>
    </row>
    <row r="1842" spans="1:10">
      <c r="B1842" s="476"/>
      <c r="C1842" s="477"/>
      <c r="D1842" s="478"/>
      <c r="E1842" s="478"/>
    </row>
    <row r="1843" spans="1:10">
      <c r="B1843" s="476"/>
      <c r="C1843" s="477"/>
      <c r="D1843" s="478"/>
      <c r="E1843" s="478"/>
    </row>
    <row r="1844" spans="1:10">
      <c r="B1844" s="476"/>
      <c r="C1844" s="477"/>
      <c r="D1844" s="478"/>
      <c r="E1844" s="478"/>
    </row>
    <row r="1845" spans="1:10" ht="12" customHeight="1">
      <c r="B1845" s="476"/>
      <c r="C1845" s="477"/>
      <c r="D1845" s="478"/>
    </row>
    <row r="1846" spans="1:10" ht="12">
      <c r="A1846" s="479" t="s">
        <v>407</v>
      </c>
      <c r="B1846" s="318"/>
      <c r="C1846" s="318"/>
    </row>
    <row r="1847" spans="1:10" ht="12">
      <c r="A1847" s="318"/>
      <c r="B1847" s="318"/>
      <c r="C1847" s="318"/>
      <c r="J1847" s="69"/>
    </row>
    <row r="1848" spans="1:10">
      <c r="B1848" s="316"/>
    </row>
    <row r="1849" spans="1:10" hidden="1">
      <c r="A1849" s="357"/>
      <c r="B1849" s="374" t="s">
        <v>408</v>
      </c>
      <c r="C1849" s="433" t="s">
        <v>606</v>
      </c>
      <c r="D1849" s="358"/>
      <c r="E1849" s="358"/>
    </row>
    <row r="1850" spans="1:10" hidden="1">
      <c r="A1850" s="357"/>
      <c r="B1850" s="374"/>
      <c r="C1850" s="433"/>
      <c r="D1850" s="358"/>
      <c r="E1850" s="358"/>
    </row>
    <row r="1851" spans="1:10" hidden="1">
      <c r="A1851" s="357"/>
      <c r="B1851" s="374"/>
      <c r="C1851" s="433"/>
      <c r="D1851" s="358"/>
      <c r="E1851" s="358"/>
    </row>
    <row r="1852" spans="1:10" hidden="1">
      <c r="A1852" s="357"/>
      <c r="B1852" s="317" t="s">
        <v>440</v>
      </c>
      <c r="C1852" s="480" t="s">
        <v>607</v>
      </c>
      <c r="D1852" s="481" t="s">
        <v>608</v>
      </c>
      <c r="E1852" s="468" t="s">
        <v>609</v>
      </c>
    </row>
    <row r="1853" spans="1:10" hidden="1">
      <c r="B1853" s="316"/>
    </row>
    <row r="1854" spans="1:10" hidden="1">
      <c r="A1854" s="357" t="s">
        <v>64</v>
      </c>
      <c r="B1854" s="316" t="s">
        <v>205</v>
      </c>
      <c r="C1854" s="456" t="s">
        <v>65</v>
      </c>
      <c r="D1854" s="69"/>
      <c r="E1854" s="358">
        <f>+D1856</f>
        <v>0</v>
      </c>
    </row>
    <row r="1855" spans="1:10" hidden="1">
      <c r="B1855" s="374"/>
      <c r="C1855" s="374"/>
      <c r="D1855" s="69"/>
      <c r="E1855" s="358"/>
    </row>
    <row r="1856" spans="1:10" hidden="1">
      <c r="A1856" s="353" t="s">
        <v>64</v>
      </c>
      <c r="B1856" s="482" t="s">
        <v>251</v>
      </c>
      <c r="C1856" s="483" t="s">
        <v>103</v>
      </c>
      <c r="D1856" s="355">
        <f>SUM(D1857:D1858)</f>
        <v>0</v>
      </c>
      <c r="E1856" s="484"/>
    </row>
    <row r="1857" spans="1:7" hidden="1">
      <c r="A1857" s="67" t="s">
        <v>64</v>
      </c>
      <c r="B1857" s="312" t="s">
        <v>104</v>
      </c>
      <c r="C1857" s="310" t="s">
        <v>105</v>
      </c>
      <c r="D1857" s="69">
        <v>0</v>
      </c>
      <c r="E1857" s="69"/>
    </row>
    <row r="1858" spans="1:7" hidden="1">
      <c r="A1858" s="67" t="s">
        <v>64</v>
      </c>
      <c r="B1858" s="312" t="s">
        <v>252</v>
      </c>
      <c r="C1858" s="313" t="s">
        <v>253</v>
      </c>
      <c r="D1858" s="69">
        <v>0</v>
      </c>
      <c r="E1858" s="69"/>
    </row>
    <row r="1859" spans="1:7" hidden="1">
      <c r="A1859" s="357"/>
      <c r="E1859" s="485"/>
    </row>
    <row r="1860" spans="1:7" hidden="1">
      <c r="A1860" s="357"/>
      <c r="B1860" s="486"/>
      <c r="C1860" s="374"/>
      <c r="E1860" s="485"/>
    </row>
    <row r="1861" spans="1:7" ht="12" hidden="1">
      <c r="A1861" s="357"/>
      <c r="B1861" s="486"/>
      <c r="C1861" s="317" t="s">
        <v>610</v>
      </c>
      <c r="E1861" s="487">
        <f>SUM(E1853:E1860)</f>
        <v>0</v>
      </c>
      <c r="G1861" s="97">
        <f>+E1861+'IND-ESTR-CLASIF '!D1905</f>
        <v>0</v>
      </c>
    </row>
    <row r="1862" spans="1:7" hidden="1">
      <c r="B1862" s="316"/>
    </row>
    <row r="1863" spans="1:7" hidden="1">
      <c r="B1863" s="316"/>
    </row>
    <row r="1864" spans="1:7" hidden="1">
      <c r="B1864" s="316"/>
      <c r="C1864" s="316" t="s">
        <v>419</v>
      </c>
      <c r="E1864" s="324">
        <f>+E1861</f>
        <v>0</v>
      </c>
    </row>
    <row r="1865" spans="1:7" hidden="1">
      <c r="B1865" s="316"/>
    </row>
    <row r="1866" spans="1:7" hidden="1">
      <c r="B1866" s="316"/>
    </row>
    <row r="1867" spans="1:7" hidden="1">
      <c r="B1867" s="316"/>
    </row>
    <row r="1868" spans="1:7" hidden="1">
      <c r="B1868" s="316"/>
    </row>
    <row r="1869" spans="1:7" hidden="1">
      <c r="B1869" s="374"/>
    </row>
    <row r="1870" spans="1:7" hidden="1">
      <c r="B1870" s="374" t="s">
        <v>611</v>
      </c>
      <c r="C1870" s="433" t="s">
        <v>612</v>
      </c>
    </row>
    <row r="1871" spans="1:7" hidden="1">
      <c r="B1871" s="316"/>
      <c r="C1871" s="325"/>
    </row>
    <row r="1872" spans="1:7" hidden="1">
      <c r="B1872" s="316"/>
      <c r="C1872" s="325"/>
      <c r="E1872" s="68"/>
    </row>
    <row r="1873" spans="1:5" hidden="1">
      <c r="B1873" s="316" t="s">
        <v>422</v>
      </c>
      <c r="C1873" s="488" t="s">
        <v>613</v>
      </c>
      <c r="D1873" s="485" t="s">
        <v>614</v>
      </c>
      <c r="E1873" s="375" t="s">
        <v>425</v>
      </c>
    </row>
    <row r="1874" spans="1:5" hidden="1">
      <c r="B1874" s="316"/>
      <c r="C1874" s="374"/>
      <c r="D1874" s="485"/>
      <c r="E1874" s="68"/>
    </row>
    <row r="1875" spans="1:5" hidden="1">
      <c r="A1875" s="357" t="s">
        <v>23</v>
      </c>
      <c r="B1875" s="316" t="s">
        <v>24</v>
      </c>
      <c r="C1875" s="433" t="s">
        <v>615</v>
      </c>
      <c r="D1875" s="68"/>
      <c r="E1875" s="358">
        <f>+D1884+D1891+D1895+D1877+D1881</f>
        <v>0</v>
      </c>
    </row>
    <row r="1876" spans="1:5" hidden="1">
      <c r="A1876" s="357"/>
      <c r="B1876" s="316"/>
      <c r="C1876" s="433"/>
      <c r="D1876" s="358"/>
      <c r="E1876" s="358"/>
    </row>
    <row r="1877" spans="1:5" hidden="1">
      <c r="A1877" s="377" t="s">
        <v>26</v>
      </c>
      <c r="B1877" s="327" t="s">
        <v>27</v>
      </c>
      <c r="C1877" s="328" t="s">
        <v>28</v>
      </c>
      <c r="D1877" s="329">
        <f>SUM(D1878:D1879)</f>
        <v>0</v>
      </c>
      <c r="E1877" s="358"/>
    </row>
    <row r="1878" spans="1:5" hidden="1">
      <c r="A1878" s="67" t="s">
        <v>26</v>
      </c>
      <c r="B1878" s="332" t="s">
        <v>29</v>
      </c>
      <c r="C1878" s="323" t="s">
        <v>30</v>
      </c>
      <c r="D1878" s="333">
        <v>0</v>
      </c>
      <c r="E1878" s="358"/>
    </row>
    <row r="1879" spans="1:5" hidden="1">
      <c r="A1879" s="67" t="s">
        <v>26</v>
      </c>
      <c r="B1879" s="332" t="s">
        <v>33</v>
      </c>
      <c r="C1879" s="323" t="s">
        <v>34</v>
      </c>
      <c r="D1879" s="333">
        <v>0</v>
      </c>
      <c r="E1879" s="358"/>
    </row>
    <row r="1880" spans="1:5" hidden="1">
      <c r="A1880" s="357"/>
      <c r="B1880" s="316"/>
      <c r="C1880" s="433"/>
      <c r="D1880" s="358"/>
      <c r="E1880" s="358"/>
    </row>
    <row r="1881" spans="1:5" hidden="1">
      <c r="A1881" s="326" t="s">
        <v>26</v>
      </c>
      <c r="B1881" s="363" t="s">
        <v>35</v>
      </c>
      <c r="C1881" s="364" t="s">
        <v>36</v>
      </c>
      <c r="D1881" s="329">
        <f>+D1882</f>
        <v>0</v>
      </c>
      <c r="E1881" s="358"/>
    </row>
    <row r="1882" spans="1:5" hidden="1">
      <c r="A1882" s="342" t="s">
        <v>26</v>
      </c>
      <c r="B1882" s="343" t="s">
        <v>37</v>
      </c>
      <c r="C1882" s="323" t="s">
        <v>38</v>
      </c>
      <c r="D1882" s="333">
        <v>0</v>
      </c>
      <c r="E1882" s="358"/>
    </row>
    <row r="1883" spans="1:5" hidden="1">
      <c r="A1883" s="357"/>
      <c r="B1883" s="316"/>
      <c r="C1883" s="433"/>
      <c r="D1883" s="358"/>
      <c r="E1883" s="358"/>
    </row>
    <row r="1884" spans="1:5" hidden="1">
      <c r="A1884" s="377" t="s">
        <v>26</v>
      </c>
      <c r="B1884" s="336" t="s">
        <v>41</v>
      </c>
      <c r="C1884" s="347" t="s">
        <v>42</v>
      </c>
      <c r="D1884" s="359">
        <f>SUM(D1885:D1889)</f>
        <v>0</v>
      </c>
      <c r="E1884" s="358"/>
    </row>
    <row r="1885" spans="1:5" hidden="1">
      <c r="A1885" s="67" t="s">
        <v>26</v>
      </c>
      <c r="B1885" s="312" t="s">
        <v>43</v>
      </c>
      <c r="C1885" s="313" t="s">
        <v>44</v>
      </c>
      <c r="D1885" s="69">
        <v>0</v>
      </c>
      <c r="E1885" s="358"/>
    </row>
    <row r="1886" spans="1:5" hidden="1">
      <c r="A1886" s="67" t="s">
        <v>26</v>
      </c>
      <c r="B1886" s="312" t="s">
        <v>227</v>
      </c>
      <c r="C1886" s="313" t="s">
        <v>228</v>
      </c>
      <c r="D1886" s="69">
        <v>0</v>
      </c>
      <c r="E1886" s="69"/>
    </row>
    <row r="1887" spans="1:5" hidden="1">
      <c r="A1887" s="67" t="s">
        <v>26</v>
      </c>
      <c r="B1887" s="312" t="s">
        <v>45</v>
      </c>
      <c r="C1887" s="313" t="s">
        <v>46</v>
      </c>
      <c r="D1887" s="69">
        <f>+(D1877++D1881+D1885+D1886+D1888+D1889)/12</f>
        <v>0</v>
      </c>
      <c r="E1887" s="69"/>
    </row>
    <row r="1888" spans="1:5" hidden="1">
      <c r="A1888" s="331" t="s">
        <v>26</v>
      </c>
      <c r="B1888" s="332" t="s">
        <v>47</v>
      </c>
      <c r="C1888" s="323" t="s">
        <v>48</v>
      </c>
      <c r="D1888" s="69">
        <v>0</v>
      </c>
      <c r="E1888" s="69"/>
    </row>
    <row r="1889" spans="1:13" hidden="1">
      <c r="A1889" s="67" t="s">
        <v>26</v>
      </c>
      <c r="B1889" s="312" t="s">
        <v>342</v>
      </c>
      <c r="C1889" s="313" t="s">
        <v>343</v>
      </c>
      <c r="D1889" s="69">
        <v>0</v>
      </c>
      <c r="E1889" s="69"/>
    </row>
    <row r="1890" spans="1:13" s="310" customFormat="1" hidden="1">
      <c r="A1890" s="357"/>
      <c r="B1890" s="312"/>
      <c r="C1890" s="313"/>
      <c r="D1890" s="69"/>
      <c r="E1890" s="358"/>
      <c r="G1890" s="489"/>
      <c r="L1890" s="490"/>
      <c r="M1890" s="490"/>
    </row>
    <row r="1891" spans="1:13" ht="20.399999999999999" hidden="1">
      <c r="A1891" s="353" t="s">
        <v>49</v>
      </c>
      <c r="B1891" s="354" t="s">
        <v>50</v>
      </c>
      <c r="C1891" s="337" t="s">
        <v>403</v>
      </c>
      <c r="D1891" s="355">
        <f>SUM(D1892:D1893)</f>
        <v>0</v>
      </c>
      <c r="E1891" s="490"/>
    </row>
    <row r="1892" spans="1:13" ht="20.399999999999999" hidden="1">
      <c r="A1892" s="67" t="s">
        <v>49</v>
      </c>
      <c r="B1892" s="312" t="s">
        <v>52</v>
      </c>
      <c r="C1892" s="341" t="s">
        <v>262</v>
      </c>
      <c r="D1892" s="69">
        <f>+(D1877++D1881+D1885+D1886+D1888+D1889)*9.25%</f>
        <v>0</v>
      </c>
      <c r="E1892" s="69"/>
    </row>
    <row r="1893" spans="1:13" ht="20.399999999999999" hidden="1">
      <c r="A1893" s="67" t="s">
        <v>49</v>
      </c>
      <c r="B1893" s="312" t="s">
        <v>54</v>
      </c>
      <c r="C1893" s="341" t="s">
        <v>55</v>
      </c>
      <c r="D1893" s="69">
        <f>+(D1877++D1881+D1885+D1886+D1888+D1889)*0.5%</f>
        <v>0</v>
      </c>
      <c r="E1893" s="69"/>
    </row>
    <row r="1894" spans="1:13" s="310" customFormat="1" hidden="1">
      <c r="A1894" s="357"/>
      <c r="B1894" s="312"/>
      <c r="C1894" s="313"/>
      <c r="D1894" s="69"/>
      <c r="E1894" s="358"/>
      <c r="G1894" s="489"/>
      <c r="L1894" s="490"/>
      <c r="M1894" s="490"/>
    </row>
    <row r="1895" spans="1:13" ht="20.399999999999999" hidden="1">
      <c r="A1895" s="353" t="s">
        <v>49</v>
      </c>
      <c r="B1895" s="354" t="s">
        <v>56</v>
      </c>
      <c r="C1895" s="337" t="s">
        <v>57</v>
      </c>
      <c r="D1895" s="355">
        <f>SUM(D1896:D1898)</f>
        <v>0</v>
      </c>
      <c r="E1895" s="484"/>
    </row>
    <row r="1896" spans="1:13" ht="20.399999999999999" hidden="1">
      <c r="A1896" s="67" t="s">
        <v>49</v>
      </c>
      <c r="B1896" s="312" t="s">
        <v>58</v>
      </c>
      <c r="C1896" s="341" t="s">
        <v>59</v>
      </c>
      <c r="D1896" s="69">
        <f>+(D1877++D1881+D1885+D1886+D1888+D1889)*5.42%</f>
        <v>0</v>
      </c>
      <c r="E1896" s="69"/>
    </row>
    <row r="1897" spans="1:13" ht="20.399999999999999" hidden="1">
      <c r="A1897" s="67" t="s">
        <v>49</v>
      </c>
      <c r="B1897" s="312" t="s">
        <v>60</v>
      </c>
      <c r="C1897" s="341" t="s">
        <v>404</v>
      </c>
      <c r="D1897" s="69">
        <f>+(D1877++D1881+D1885+D1886+D1888+D1889)*3%</f>
        <v>0</v>
      </c>
      <c r="E1897" s="69"/>
    </row>
    <row r="1898" spans="1:13" hidden="1">
      <c r="A1898" s="67" t="s">
        <v>49</v>
      </c>
      <c r="B1898" s="312" t="s">
        <v>62</v>
      </c>
      <c r="C1898" s="313" t="s">
        <v>63</v>
      </c>
      <c r="D1898" s="69">
        <f>+(D1877++D1881+D1885+D1886+D1888+D1889)*1.5%</f>
        <v>0</v>
      </c>
      <c r="E1898" s="375"/>
    </row>
    <row r="1899" spans="1:13" hidden="1">
      <c r="B1899" s="316"/>
      <c r="C1899" s="374"/>
      <c r="D1899" s="485"/>
    </row>
    <row r="1900" spans="1:13" hidden="1">
      <c r="B1900" s="316"/>
      <c r="E1900" s="68"/>
    </row>
    <row r="1901" spans="1:13" hidden="1">
      <c r="A1901" s="346" t="s">
        <v>64</v>
      </c>
      <c r="B1901" s="321" t="s">
        <v>205</v>
      </c>
      <c r="C1901" s="322" t="s">
        <v>65</v>
      </c>
      <c r="D1901" s="345"/>
      <c r="E1901" s="324">
        <f>+D1903</f>
        <v>0</v>
      </c>
    </row>
    <row r="1902" spans="1:13" hidden="1">
      <c r="A1902" s="342"/>
      <c r="B1902" s="343"/>
      <c r="C1902" s="344"/>
      <c r="D1902" s="345"/>
      <c r="E1902" s="330"/>
    </row>
    <row r="1903" spans="1:13" hidden="1">
      <c r="A1903" s="335" t="s">
        <v>64</v>
      </c>
      <c r="B1903" s="336" t="s">
        <v>99</v>
      </c>
      <c r="C1903" s="347" t="s">
        <v>100</v>
      </c>
      <c r="D1903" s="329">
        <f>+D1904</f>
        <v>0</v>
      </c>
      <c r="E1903" s="330"/>
    </row>
    <row r="1904" spans="1:13" hidden="1">
      <c r="A1904" s="342" t="s">
        <v>64</v>
      </c>
      <c r="B1904" s="343" t="s">
        <v>101</v>
      </c>
      <c r="C1904" s="341" t="s">
        <v>102</v>
      </c>
      <c r="D1904" s="345">
        <v>0</v>
      </c>
    </row>
    <row r="1905" spans="1:8" hidden="1">
      <c r="B1905" s="356"/>
    </row>
    <row r="1906" spans="1:8" hidden="1">
      <c r="B1906" s="356"/>
      <c r="E1906" s="68"/>
    </row>
    <row r="1907" spans="1:8" hidden="1">
      <c r="A1907" s="357">
        <v>2</v>
      </c>
      <c r="B1907" s="351" t="s">
        <v>451</v>
      </c>
      <c r="C1907" s="352" t="s">
        <v>157</v>
      </c>
      <c r="E1907" s="324">
        <f>+D1909+D1912</f>
        <v>0</v>
      </c>
    </row>
    <row r="1908" spans="1:8" hidden="1">
      <c r="B1908" s="316"/>
    </row>
    <row r="1909" spans="1:8" hidden="1">
      <c r="A1909" s="335" t="s">
        <v>158</v>
      </c>
      <c r="B1909" s="336" t="s">
        <v>159</v>
      </c>
      <c r="C1909" s="337" t="s">
        <v>160</v>
      </c>
      <c r="D1909" s="359">
        <f>+D1910</f>
        <v>0</v>
      </c>
    </row>
    <row r="1910" spans="1:8" hidden="1">
      <c r="A1910" s="67" t="s">
        <v>158</v>
      </c>
      <c r="B1910" s="356" t="s">
        <v>161</v>
      </c>
      <c r="C1910" s="313" t="s">
        <v>162</v>
      </c>
      <c r="D1910" s="314">
        <v>0</v>
      </c>
    </row>
    <row r="1911" spans="1:8" hidden="1">
      <c r="B1911" s="316"/>
    </row>
    <row r="1912" spans="1:8" hidden="1">
      <c r="A1912" s="335"/>
      <c r="B1912" s="336" t="s">
        <v>171</v>
      </c>
      <c r="C1912" s="337" t="s">
        <v>172</v>
      </c>
      <c r="D1912" s="359">
        <f>+D1913</f>
        <v>0</v>
      </c>
    </row>
    <row r="1913" spans="1:8" hidden="1">
      <c r="A1913" s="67" t="s">
        <v>229</v>
      </c>
      <c r="B1913" s="356" t="s">
        <v>230</v>
      </c>
      <c r="C1913" s="313" t="s">
        <v>616</v>
      </c>
      <c r="D1913" s="314">
        <v>0</v>
      </c>
    </row>
    <row r="1914" spans="1:8" ht="9.6" hidden="1" customHeight="1">
      <c r="B1914" s="356"/>
      <c r="E1914" s="375"/>
    </row>
    <row r="1915" spans="1:8" ht="9.6" hidden="1" customHeight="1">
      <c r="B1915" s="356"/>
      <c r="E1915" s="375"/>
    </row>
    <row r="1916" spans="1:8" ht="9.6" hidden="1" customHeight="1">
      <c r="A1916" s="346"/>
      <c r="B1916" s="321">
        <v>9</v>
      </c>
      <c r="C1916" s="322" t="s">
        <v>192</v>
      </c>
      <c r="E1916" s="324">
        <f>+D1918</f>
        <v>0</v>
      </c>
    </row>
    <row r="1917" spans="1:8" ht="9.6" hidden="1" customHeight="1">
      <c r="A1917" s="346"/>
      <c r="B1917" s="321"/>
      <c r="C1917" s="322"/>
      <c r="E1917" s="375"/>
    </row>
    <row r="1918" spans="1:8" ht="9.6" hidden="1" customHeight="1">
      <c r="A1918" s="335">
        <v>4</v>
      </c>
      <c r="B1918" s="336" t="s">
        <v>193</v>
      </c>
      <c r="C1918" s="337" t="s">
        <v>194</v>
      </c>
      <c r="D1918" s="359">
        <f>+D1919</f>
        <v>0</v>
      </c>
      <c r="E1918" s="375"/>
    </row>
    <row r="1919" spans="1:8" hidden="1">
      <c r="A1919" s="67">
        <v>4</v>
      </c>
      <c r="B1919" s="356" t="s">
        <v>195</v>
      </c>
      <c r="C1919" s="313" t="s">
        <v>196</v>
      </c>
      <c r="D1919" s="314">
        <v>0</v>
      </c>
      <c r="E1919" s="68"/>
      <c r="G1919" s="97">
        <f>+E1923+'IND-ESTR-CLASIF '!D1948</f>
        <v>0</v>
      </c>
      <c r="H1919" s="69"/>
    </row>
    <row r="1920" spans="1:8" hidden="1">
      <c r="B1920" s="356"/>
      <c r="D1920" s="485"/>
      <c r="E1920" s="68"/>
      <c r="G1920" s="97"/>
      <c r="H1920" s="69"/>
    </row>
    <row r="1921" spans="1:8" hidden="1">
      <c r="B1921" s="356"/>
      <c r="D1921" s="485"/>
      <c r="E1921" s="68"/>
      <c r="G1921" s="97"/>
      <c r="H1921" s="69"/>
    </row>
    <row r="1922" spans="1:8" hidden="1">
      <c r="B1922" s="356"/>
      <c r="D1922" s="485"/>
      <c r="E1922" s="68"/>
      <c r="G1922" s="97"/>
      <c r="H1922" s="69"/>
    </row>
    <row r="1923" spans="1:8" ht="12" hidden="1">
      <c r="B1923" s="316"/>
      <c r="C1923" s="317" t="s">
        <v>617</v>
      </c>
      <c r="E1923" s="383">
        <f>SUM(E1875:E1920)</f>
        <v>0</v>
      </c>
    </row>
    <row r="1924" spans="1:8" ht="12" hidden="1">
      <c r="B1924" s="316"/>
      <c r="C1924" s="317"/>
      <c r="E1924" s="383"/>
    </row>
    <row r="1925" spans="1:8" ht="12" hidden="1">
      <c r="B1925" s="316"/>
      <c r="C1925" s="317"/>
      <c r="E1925" s="383"/>
    </row>
    <row r="1926" spans="1:8" ht="12" hidden="1">
      <c r="B1926" s="316"/>
      <c r="C1926" s="317"/>
      <c r="E1926" s="383"/>
    </row>
    <row r="1927" spans="1:8" ht="12" hidden="1">
      <c r="B1927" s="316"/>
      <c r="C1927" s="317"/>
      <c r="E1927" s="383"/>
    </row>
    <row r="1928" spans="1:8" hidden="1">
      <c r="B1928" s="316" t="s">
        <v>410</v>
      </c>
      <c r="C1928" s="488" t="s">
        <v>786</v>
      </c>
      <c r="D1928" s="485" t="s">
        <v>787</v>
      </c>
      <c r="E1928" s="375" t="s">
        <v>788</v>
      </c>
    </row>
    <row r="1929" spans="1:8" hidden="1">
      <c r="B1929" s="316"/>
      <c r="C1929" s="488"/>
      <c r="D1929" s="485"/>
      <c r="E1929" s="375"/>
    </row>
    <row r="1930" spans="1:8" hidden="1">
      <c r="B1930" s="316"/>
      <c r="E1930" s="68"/>
      <c r="H1930" s="69"/>
    </row>
    <row r="1931" spans="1:8" hidden="1">
      <c r="A1931" s="320">
        <v>2</v>
      </c>
      <c r="B1931" s="321">
        <v>5</v>
      </c>
      <c r="C1931" s="322" t="s">
        <v>157</v>
      </c>
      <c r="D1931" s="323"/>
      <c r="E1931" s="324">
        <f>+D1933+D1936+D1942</f>
        <v>0</v>
      </c>
      <c r="H1931" s="69"/>
    </row>
    <row r="1932" spans="1:8" hidden="1">
      <c r="B1932" s="321"/>
      <c r="C1932" s="325"/>
      <c r="D1932" s="323"/>
    </row>
    <row r="1933" spans="1:8" hidden="1">
      <c r="A1933" s="377" t="s">
        <v>576</v>
      </c>
      <c r="B1933" s="336" t="s">
        <v>171</v>
      </c>
      <c r="C1933" s="337" t="s">
        <v>172</v>
      </c>
      <c r="D1933" s="359">
        <f>SUM(D1934:D1934)</f>
        <v>0</v>
      </c>
    </row>
    <row r="1934" spans="1:8" hidden="1">
      <c r="A1934" s="67" t="s">
        <v>229</v>
      </c>
      <c r="B1934" s="312" t="s">
        <v>230</v>
      </c>
      <c r="C1934" s="313" t="s">
        <v>231</v>
      </c>
      <c r="D1934" s="69">
        <v>0</v>
      </c>
    </row>
    <row r="1935" spans="1:8" ht="12" hidden="1">
      <c r="B1935" s="316"/>
      <c r="C1935" s="317"/>
      <c r="E1935" s="383"/>
    </row>
    <row r="1936" spans="1:8" hidden="1">
      <c r="B1936" s="316"/>
      <c r="D1936" s="491"/>
    </row>
    <row r="1937" spans="1:9" ht="12" hidden="1">
      <c r="B1937" s="316"/>
      <c r="C1937" s="317" t="s">
        <v>789</v>
      </c>
      <c r="E1937" s="383">
        <f>SUM(E1931:E1935)</f>
        <v>0</v>
      </c>
      <c r="G1937" s="97">
        <f>+E1937+'IND-ESTR-CLASIF '!D1948</f>
        <v>0</v>
      </c>
    </row>
    <row r="1938" spans="1:9" ht="12" hidden="1">
      <c r="B1938" s="316"/>
      <c r="C1938" s="317"/>
      <c r="E1938" s="383"/>
    </row>
    <row r="1939" spans="1:9" ht="12" hidden="1">
      <c r="B1939" s="316"/>
      <c r="C1939" s="317"/>
      <c r="E1939" s="383"/>
    </row>
    <row r="1940" spans="1:9" hidden="1">
      <c r="B1940" s="316"/>
    </row>
    <row r="1941" spans="1:9" hidden="1">
      <c r="B1941" s="316"/>
      <c r="D1941" s="491"/>
    </row>
    <row r="1942" spans="1:9" hidden="1">
      <c r="B1942" s="316"/>
      <c r="D1942" s="491"/>
      <c r="E1942" s="68"/>
    </row>
    <row r="1943" spans="1:9" hidden="1">
      <c r="B1943" s="316" t="s">
        <v>428</v>
      </c>
      <c r="C1943" s="488" t="s">
        <v>429</v>
      </c>
      <c r="D1943" s="485" t="s">
        <v>430</v>
      </c>
      <c r="E1943" s="375" t="s">
        <v>431</v>
      </c>
    </row>
    <row r="1944" spans="1:9" hidden="1">
      <c r="B1944" s="316"/>
      <c r="E1944" s="68"/>
      <c r="H1944" s="69"/>
      <c r="I1944" s="69"/>
    </row>
    <row r="1945" spans="1:9" hidden="1">
      <c r="A1945" s="320" t="s">
        <v>23</v>
      </c>
      <c r="B1945" s="321" t="s">
        <v>24</v>
      </c>
      <c r="C1945" s="322" t="s">
        <v>25</v>
      </c>
      <c r="D1945" s="323"/>
      <c r="E1945" s="324">
        <f>D1947+D1950+D1957+D1961</f>
        <v>0</v>
      </c>
      <c r="H1945" s="69"/>
    </row>
    <row r="1946" spans="1:9" hidden="1">
      <c r="A1946" s="320"/>
      <c r="B1946" s="321"/>
      <c r="C1946" s="322"/>
      <c r="D1946" s="323"/>
      <c r="E1946" s="324"/>
      <c r="H1946" s="69"/>
    </row>
    <row r="1947" spans="1:9" hidden="1">
      <c r="A1947" s="377" t="s">
        <v>26</v>
      </c>
      <c r="B1947" s="327" t="s">
        <v>27</v>
      </c>
      <c r="C1947" s="328" t="s">
        <v>28</v>
      </c>
      <c r="D1947" s="329">
        <f>SUM(D1948:D1949)</f>
        <v>0</v>
      </c>
      <c r="E1947" s="324"/>
      <c r="H1947" s="69"/>
    </row>
    <row r="1948" spans="1:9" hidden="1">
      <c r="A1948" s="67" t="s">
        <v>26</v>
      </c>
      <c r="B1948" s="332" t="s">
        <v>29</v>
      </c>
      <c r="C1948" s="323" t="s">
        <v>30</v>
      </c>
      <c r="D1948" s="333"/>
      <c r="E1948" s="324"/>
      <c r="G1948" s="97"/>
      <c r="H1948" s="69"/>
    </row>
    <row r="1949" spans="1:9" hidden="1">
      <c r="B1949" s="321"/>
      <c r="C1949" s="325"/>
      <c r="D1949" s="323"/>
    </row>
    <row r="1950" spans="1:9" hidden="1">
      <c r="A1950" s="377" t="s">
        <v>26</v>
      </c>
      <c r="B1950" s="336" t="s">
        <v>41</v>
      </c>
      <c r="C1950" s="337" t="s">
        <v>42</v>
      </c>
      <c r="D1950" s="359">
        <f>SUM(D1951:D1955)</f>
        <v>0</v>
      </c>
    </row>
    <row r="1951" spans="1:9" hidden="1">
      <c r="A1951" s="67" t="s">
        <v>26</v>
      </c>
      <c r="B1951" s="312" t="s">
        <v>43</v>
      </c>
      <c r="C1951" s="313" t="s">
        <v>44</v>
      </c>
      <c r="D1951" s="69">
        <v>0</v>
      </c>
    </row>
    <row r="1952" spans="1:9" hidden="1">
      <c r="A1952" s="67" t="s">
        <v>26</v>
      </c>
      <c r="B1952" s="312" t="s">
        <v>227</v>
      </c>
      <c r="C1952" s="313" t="s">
        <v>228</v>
      </c>
      <c r="D1952" s="69">
        <v>0</v>
      </c>
    </row>
    <row r="1953" spans="1:7" hidden="1">
      <c r="A1953" s="67" t="s">
        <v>26</v>
      </c>
      <c r="B1953" s="312" t="s">
        <v>45</v>
      </c>
      <c r="C1953" s="313" t="s">
        <v>46</v>
      </c>
      <c r="D1953" s="69">
        <f>+(D1948+D1952+D1954+D1955+D1951)/12</f>
        <v>0</v>
      </c>
      <c r="G1953" s="492"/>
    </row>
    <row r="1954" spans="1:7" hidden="1">
      <c r="A1954" s="331" t="s">
        <v>26</v>
      </c>
      <c r="B1954" s="332" t="s">
        <v>47</v>
      </c>
      <c r="C1954" s="323" t="s">
        <v>48</v>
      </c>
      <c r="D1954" s="69">
        <v>0</v>
      </c>
    </row>
    <row r="1955" spans="1:7" hidden="1">
      <c r="A1955" s="67" t="s">
        <v>26</v>
      </c>
      <c r="B1955" s="312" t="s">
        <v>342</v>
      </c>
      <c r="C1955" s="313" t="s">
        <v>343</v>
      </c>
      <c r="D1955" s="69">
        <v>0</v>
      </c>
    </row>
    <row r="1956" spans="1:7" hidden="1">
      <c r="A1956" s="331"/>
      <c r="B1956" s="332"/>
      <c r="C1956" s="323"/>
      <c r="D1956" s="69"/>
    </row>
    <row r="1957" spans="1:7" ht="20.399999999999999" hidden="1">
      <c r="A1957" s="377" t="s">
        <v>49</v>
      </c>
      <c r="B1957" s="336" t="s">
        <v>50</v>
      </c>
      <c r="C1957" s="337" t="s">
        <v>403</v>
      </c>
      <c r="D1957" s="359">
        <f>SUM(D1958:D1959)</f>
        <v>0</v>
      </c>
    </row>
    <row r="1958" spans="1:7" ht="20.399999999999999" hidden="1">
      <c r="A1958" s="67" t="s">
        <v>49</v>
      </c>
      <c r="B1958" s="312" t="s">
        <v>52</v>
      </c>
      <c r="C1958" s="341" t="s">
        <v>262</v>
      </c>
      <c r="D1958" s="69">
        <f>+(D1948+D1952+D1954+D1955+D1951)*9.25%</f>
        <v>0</v>
      </c>
    </row>
    <row r="1959" spans="1:7" ht="20.399999999999999" hidden="1">
      <c r="A1959" s="67" t="s">
        <v>49</v>
      </c>
      <c r="B1959" s="312" t="s">
        <v>54</v>
      </c>
      <c r="C1959" s="341" t="s">
        <v>55</v>
      </c>
      <c r="D1959" s="69">
        <f>+(D1948+D1952+D1954+D1955+D1951)*0.5%</f>
        <v>0</v>
      </c>
    </row>
    <row r="1960" spans="1:7" hidden="1">
      <c r="A1960" s="357"/>
      <c r="D1960" s="69"/>
    </row>
    <row r="1961" spans="1:7" ht="20.399999999999999" hidden="1">
      <c r="A1961" s="377" t="s">
        <v>49</v>
      </c>
      <c r="B1961" s="336" t="s">
        <v>56</v>
      </c>
      <c r="C1961" s="337" t="s">
        <v>57</v>
      </c>
      <c r="D1961" s="359">
        <f>SUM(D1962:D1964)</f>
        <v>0</v>
      </c>
    </row>
    <row r="1962" spans="1:7" ht="20.399999999999999" hidden="1">
      <c r="A1962" s="67" t="s">
        <v>49</v>
      </c>
      <c r="B1962" s="312" t="s">
        <v>58</v>
      </c>
      <c r="C1962" s="341" t="s">
        <v>59</v>
      </c>
      <c r="D1962" s="69">
        <f>+(D1948+D1952+D1954+D1955+D1951)*5.42%</f>
        <v>0</v>
      </c>
    </row>
    <row r="1963" spans="1:7" ht="20.399999999999999" hidden="1">
      <c r="A1963" s="67" t="s">
        <v>49</v>
      </c>
      <c r="B1963" s="312" t="s">
        <v>60</v>
      </c>
      <c r="C1963" s="341" t="s">
        <v>404</v>
      </c>
      <c r="D1963" s="69">
        <f>+(D1948+D1952+D1954+D1955+D1951)*3%</f>
        <v>0</v>
      </c>
    </row>
    <row r="1964" spans="1:7" hidden="1">
      <c r="A1964" s="67" t="s">
        <v>49</v>
      </c>
      <c r="B1964" s="312" t="s">
        <v>62</v>
      </c>
      <c r="C1964" s="313" t="s">
        <v>63</v>
      </c>
      <c r="D1964" s="69">
        <f>+(D1948+D1952+D1954+D1955+D1951)*1.5%</f>
        <v>0</v>
      </c>
    </row>
    <row r="1965" spans="1:7" hidden="1">
      <c r="A1965" s="331"/>
      <c r="B1965" s="332"/>
      <c r="C1965" s="323"/>
      <c r="D1965" s="69"/>
    </row>
    <row r="1966" spans="1:7" hidden="1">
      <c r="B1966" s="316"/>
      <c r="E1966" s="68"/>
    </row>
    <row r="1967" spans="1:7" hidden="1">
      <c r="A1967" s="357" t="s">
        <v>64</v>
      </c>
      <c r="B1967" s="351">
        <v>2</v>
      </c>
      <c r="C1967" s="352" t="s">
        <v>122</v>
      </c>
      <c r="E1967" s="324">
        <f>+D1969+D1973+D1978</f>
        <v>0</v>
      </c>
    </row>
    <row r="1968" spans="1:7" hidden="1">
      <c r="B1968" s="316"/>
    </row>
    <row r="1969" spans="1:5" hidden="1">
      <c r="A1969" s="335" t="s">
        <v>64</v>
      </c>
      <c r="B1969" s="336" t="s">
        <v>123</v>
      </c>
      <c r="C1969" s="337" t="s">
        <v>124</v>
      </c>
      <c r="D1969" s="359">
        <f>+D1971+D1970</f>
        <v>0</v>
      </c>
    </row>
    <row r="1970" spans="1:5" hidden="1">
      <c r="A1970" s="67" t="s">
        <v>64</v>
      </c>
      <c r="B1970" s="356" t="s">
        <v>125</v>
      </c>
      <c r="C1970" s="313" t="s">
        <v>217</v>
      </c>
      <c r="D1970" s="314">
        <v>0</v>
      </c>
    </row>
    <row r="1971" spans="1:5" hidden="1">
      <c r="A1971" s="67" t="s">
        <v>64</v>
      </c>
      <c r="B1971" s="356" t="s">
        <v>127</v>
      </c>
      <c r="C1971" s="313" t="s">
        <v>128</v>
      </c>
      <c r="D1971" s="314">
        <v>0</v>
      </c>
    </row>
    <row r="1972" spans="1:5" hidden="1">
      <c r="B1972" s="316"/>
    </row>
    <row r="1973" spans="1:5" ht="20.399999999999999" hidden="1">
      <c r="A1973" s="493" t="s">
        <v>64</v>
      </c>
      <c r="B1973" s="354" t="s">
        <v>131</v>
      </c>
      <c r="C1973" s="337" t="s">
        <v>132</v>
      </c>
      <c r="D1973" s="359">
        <f>+D1974+D1975+D1976</f>
        <v>0</v>
      </c>
    </row>
    <row r="1974" spans="1:5" hidden="1">
      <c r="A1974" s="67" t="s">
        <v>64</v>
      </c>
      <c r="B1974" s="356" t="s">
        <v>133</v>
      </c>
      <c r="C1974" s="313" t="s">
        <v>134</v>
      </c>
      <c r="D1974" s="314">
        <v>0</v>
      </c>
    </row>
    <row r="1975" spans="1:5" hidden="1">
      <c r="A1975" s="67" t="s">
        <v>64</v>
      </c>
      <c r="B1975" s="356" t="s">
        <v>135</v>
      </c>
      <c r="C1975" s="313" t="s">
        <v>136</v>
      </c>
      <c r="D1975" s="314">
        <v>0</v>
      </c>
    </row>
    <row r="1976" spans="1:5" hidden="1">
      <c r="A1976" s="67" t="s">
        <v>64</v>
      </c>
      <c r="B1976" s="356" t="s">
        <v>287</v>
      </c>
      <c r="C1976" s="313" t="s">
        <v>288</v>
      </c>
      <c r="D1976" s="314">
        <v>0</v>
      </c>
    </row>
    <row r="1977" spans="1:5" hidden="1">
      <c r="B1977" s="316"/>
    </row>
    <row r="1978" spans="1:5" hidden="1">
      <c r="A1978" s="493" t="s">
        <v>64</v>
      </c>
      <c r="B1978" s="354" t="s">
        <v>145</v>
      </c>
      <c r="C1978" s="337" t="s">
        <v>146</v>
      </c>
      <c r="D1978" s="359">
        <f>+D1979</f>
        <v>0</v>
      </c>
    </row>
    <row r="1979" spans="1:5" hidden="1">
      <c r="A1979" s="67" t="s">
        <v>64</v>
      </c>
      <c r="B1979" s="356" t="s">
        <v>155</v>
      </c>
      <c r="C1979" s="313" t="s">
        <v>156</v>
      </c>
      <c r="D1979" s="314">
        <v>0</v>
      </c>
    </row>
    <row r="1980" spans="1:5" hidden="1">
      <c r="B1980" s="356"/>
    </row>
    <row r="1981" spans="1:5" hidden="1">
      <c r="B1981" s="356"/>
    </row>
    <row r="1982" spans="1:5" hidden="1">
      <c r="A1982" s="360">
        <v>2</v>
      </c>
      <c r="B1982" s="321">
        <v>5</v>
      </c>
      <c r="C1982" s="322" t="s">
        <v>157</v>
      </c>
      <c r="E1982" s="324">
        <f>+D1984</f>
        <v>0</v>
      </c>
    </row>
    <row r="1983" spans="1:5" hidden="1">
      <c r="B1983" s="343"/>
      <c r="C1983" s="362"/>
    </row>
    <row r="1984" spans="1:5" hidden="1">
      <c r="A1984" s="353" t="s">
        <v>158</v>
      </c>
      <c r="B1984" s="363" t="s">
        <v>159</v>
      </c>
      <c r="C1984" s="364" t="s">
        <v>160</v>
      </c>
      <c r="D1984" s="359">
        <f>SUM(D1985:D1986)</f>
        <v>0</v>
      </c>
    </row>
    <row r="1985" spans="1:8" hidden="1">
      <c r="A1985" s="365" t="s">
        <v>158</v>
      </c>
      <c r="B1985" s="332" t="s">
        <v>221</v>
      </c>
      <c r="C1985" s="323" t="s">
        <v>222</v>
      </c>
      <c r="D1985" s="314">
        <v>0</v>
      </c>
    </row>
    <row r="1986" spans="1:8" hidden="1">
      <c r="A1986" s="365" t="s">
        <v>158</v>
      </c>
      <c r="B1986" s="332" t="s">
        <v>161</v>
      </c>
      <c r="C1986" s="323" t="s">
        <v>162</v>
      </c>
      <c r="D1986" s="69">
        <v>0</v>
      </c>
    </row>
    <row r="1987" spans="1:8" hidden="1">
      <c r="B1987" s="356"/>
    </row>
    <row r="1988" spans="1:8" hidden="1">
      <c r="B1988" s="356"/>
    </row>
    <row r="1989" spans="1:8" hidden="1">
      <c r="A1989" s="360" t="s">
        <v>348</v>
      </c>
      <c r="B1989" s="321" t="s">
        <v>512</v>
      </c>
      <c r="C1989" s="322" t="s">
        <v>185</v>
      </c>
      <c r="D1989" s="361"/>
      <c r="E1989" s="324">
        <f>+D1991</f>
        <v>0</v>
      </c>
    </row>
    <row r="1990" spans="1:8" hidden="1">
      <c r="B1990" s="343"/>
      <c r="C1990" s="362"/>
      <c r="D1990" s="333"/>
      <c r="E1990" s="333"/>
    </row>
    <row r="1991" spans="1:8" hidden="1">
      <c r="A1991" s="353" t="s">
        <v>184</v>
      </c>
      <c r="B1991" s="363" t="s">
        <v>513</v>
      </c>
      <c r="C1991" s="364" t="s">
        <v>514</v>
      </c>
      <c r="D1991" s="329">
        <f>SUM(D1992:D1992)</f>
        <v>0</v>
      </c>
      <c r="E1991" s="324"/>
    </row>
    <row r="1992" spans="1:8" hidden="1">
      <c r="A1992" s="365" t="s">
        <v>184</v>
      </c>
      <c r="B1992" s="332" t="s">
        <v>466</v>
      </c>
      <c r="C1992" s="323" t="s">
        <v>467</v>
      </c>
      <c r="D1992" s="333">
        <v>0</v>
      </c>
      <c r="E1992" s="346"/>
    </row>
    <row r="1993" spans="1:8" hidden="1">
      <c r="B1993" s="316"/>
    </row>
    <row r="1994" spans="1:8" hidden="1">
      <c r="B1994" s="316"/>
      <c r="E1994" s="68"/>
      <c r="H1994" s="69"/>
    </row>
    <row r="1995" spans="1:8" ht="12" hidden="1">
      <c r="B1995" s="316"/>
      <c r="C1995" s="317" t="s">
        <v>618</v>
      </c>
      <c r="E1995" s="383">
        <f>SUM(E1945:E1993)</f>
        <v>0</v>
      </c>
      <c r="G1995" s="97">
        <f>+E1995+'IND-ESTR-CLASIF '!D2000</f>
        <v>0</v>
      </c>
    </row>
    <row r="1996" spans="1:8" hidden="1">
      <c r="B1996" s="316"/>
    </row>
    <row r="1997" spans="1:8" hidden="1">
      <c r="B1997" s="316"/>
    </row>
    <row r="1998" spans="1:8" hidden="1">
      <c r="B1998" s="316"/>
    </row>
    <row r="1999" spans="1:8" hidden="1">
      <c r="B1999" s="316"/>
    </row>
    <row r="2000" spans="1:8" hidden="1">
      <c r="B2000" s="316"/>
      <c r="E2000" s="68"/>
    </row>
    <row r="2001" spans="1:5" hidden="1">
      <c r="B2001" s="316" t="s">
        <v>434</v>
      </c>
      <c r="C2001" s="488" t="s">
        <v>435</v>
      </c>
      <c r="D2001" s="485" t="s">
        <v>436</v>
      </c>
      <c r="E2001" s="375" t="s">
        <v>437</v>
      </c>
    </row>
    <row r="2002" spans="1:5" hidden="1">
      <c r="B2002" s="316"/>
      <c r="E2002" s="68"/>
    </row>
    <row r="2003" spans="1:5" hidden="1">
      <c r="A2003" s="320" t="s">
        <v>23</v>
      </c>
      <c r="B2003" s="321" t="s">
        <v>24</v>
      </c>
      <c r="C2003" s="322" t="s">
        <v>25</v>
      </c>
      <c r="D2003" s="323"/>
      <c r="E2003" s="324">
        <f>+D2008+D2015+D2019+D2005</f>
        <v>0</v>
      </c>
    </row>
    <row r="2004" spans="1:5" hidden="1">
      <c r="B2004" s="321"/>
      <c r="C2004" s="325"/>
      <c r="D2004" s="323"/>
    </row>
    <row r="2005" spans="1:5" hidden="1">
      <c r="A2005" s="377" t="s">
        <v>26</v>
      </c>
      <c r="B2005" s="327" t="s">
        <v>27</v>
      </c>
      <c r="C2005" s="328" t="s">
        <v>28</v>
      </c>
      <c r="D2005" s="329">
        <f>SUM(D2006:D2006)</f>
        <v>0</v>
      </c>
    </row>
    <row r="2006" spans="1:5" hidden="1">
      <c r="A2006" s="67" t="s">
        <v>26</v>
      </c>
      <c r="B2006" s="332" t="s">
        <v>29</v>
      </c>
      <c r="C2006" s="323" t="s">
        <v>30</v>
      </c>
      <c r="D2006" s="333">
        <v>0</v>
      </c>
    </row>
    <row r="2007" spans="1:5" hidden="1">
      <c r="B2007" s="321"/>
      <c r="C2007" s="325"/>
      <c r="D2007" s="323"/>
    </row>
    <row r="2008" spans="1:5" hidden="1">
      <c r="A2008" s="377" t="s">
        <v>26</v>
      </c>
      <c r="B2008" s="336" t="s">
        <v>41</v>
      </c>
      <c r="C2008" s="337" t="s">
        <v>42</v>
      </c>
      <c r="D2008" s="359">
        <f>SUM(D2009:D2013)</f>
        <v>0</v>
      </c>
    </row>
    <row r="2009" spans="1:5" hidden="1">
      <c r="A2009" s="67" t="s">
        <v>26</v>
      </c>
      <c r="B2009" s="312" t="s">
        <v>43</v>
      </c>
      <c r="C2009" s="313" t="s">
        <v>44</v>
      </c>
      <c r="D2009" s="69">
        <v>0</v>
      </c>
    </row>
    <row r="2010" spans="1:5" hidden="1">
      <c r="A2010" s="67" t="s">
        <v>26</v>
      </c>
      <c r="B2010" s="312" t="s">
        <v>227</v>
      </c>
      <c r="C2010" s="313" t="s">
        <v>228</v>
      </c>
      <c r="D2010" s="69">
        <v>0</v>
      </c>
    </row>
    <row r="2011" spans="1:5" hidden="1">
      <c r="A2011" s="67" t="s">
        <v>26</v>
      </c>
      <c r="B2011" s="312" t="s">
        <v>45</v>
      </c>
      <c r="C2011" s="313" t="s">
        <v>46</v>
      </c>
      <c r="D2011" s="69">
        <f>+(+D2005+D2010+D2012+D2013+D2009)/12</f>
        <v>0</v>
      </c>
    </row>
    <row r="2012" spans="1:5" hidden="1">
      <c r="A2012" s="331" t="s">
        <v>26</v>
      </c>
      <c r="B2012" s="332" t="s">
        <v>47</v>
      </c>
      <c r="C2012" s="323" t="s">
        <v>48</v>
      </c>
      <c r="D2012" s="69">
        <v>0</v>
      </c>
    </row>
    <row r="2013" spans="1:5" hidden="1">
      <c r="A2013" s="67" t="s">
        <v>26</v>
      </c>
      <c r="B2013" s="312" t="s">
        <v>342</v>
      </c>
      <c r="C2013" s="313" t="s">
        <v>343</v>
      </c>
      <c r="D2013" s="69">
        <v>0</v>
      </c>
    </row>
    <row r="2014" spans="1:5" hidden="1">
      <c r="A2014" s="331"/>
      <c r="B2014" s="332"/>
      <c r="C2014" s="323"/>
      <c r="D2014" s="69"/>
    </row>
    <row r="2015" spans="1:5" ht="20.399999999999999" hidden="1">
      <c r="A2015" s="357" t="s">
        <v>49</v>
      </c>
      <c r="B2015" s="316" t="s">
        <v>50</v>
      </c>
      <c r="C2015" s="337" t="s">
        <v>403</v>
      </c>
      <c r="D2015" s="359">
        <f>SUM(D2016:D2017)</f>
        <v>0</v>
      </c>
    </row>
    <row r="2016" spans="1:5" ht="20.399999999999999" hidden="1">
      <c r="A2016" s="67" t="s">
        <v>49</v>
      </c>
      <c r="B2016" s="312" t="s">
        <v>52</v>
      </c>
      <c r="C2016" s="341" t="s">
        <v>262</v>
      </c>
      <c r="D2016" s="69">
        <f>+(+D2005+D2010+D2012+D2013+D2009)*9.25%</f>
        <v>0</v>
      </c>
    </row>
    <row r="2017" spans="1:5" ht="20.399999999999999" hidden="1">
      <c r="A2017" s="67" t="s">
        <v>49</v>
      </c>
      <c r="B2017" s="312" t="s">
        <v>54</v>
      </c>
      <c r="C2017" s="341" t="s">
        <v>55</v>
      </c>
      <c r="D2017" s="69">
        <f>+(+D2005+D2010+D2012+D2013+D2009)*0.5%</f>
        <v>0</v>
      </c>
    </row>
    <row r="2018" spans="1:5" hidden="1">
      <c r="A2018" s="357"/>
      <c r="D2018" s="69"/>
    </row>
    <row r="2019" spans="1:5" ht="20.399999999999999" hidden="1">
      <c r="A2019" s="357" t="s">
        <v>49</v>
      </c>
      <c r="B2019" s="316" t="s">
        <v>56</v>
      </c>
      <c r="C2019" s="337" t="s">
        <v>57</v>
      </c>
      <c r="D2019" s="359">
        <f>SUM(D2020:D2022)</f>
        <v>0</v>
      </c>
    </row>
    <row r="2020" spans="1:5" ht="20.399999999999999" hidden="1">
      <c r="A2020" s="67" t="s">
        <v>49</v>
      </c>
      <c r="B2020" s="312" t="s">
        <v>58</v>
      </c>
      <c r="C2020" s="341" t="s">
        <v>59</v>
      </c>
      <c r="D2020" s="69">
        <f>+(+D2005+D2010+D2012+D2013+D2009)*5.42%</f>
        <v>0</v>
      </c>
    </row>
    <row r="2021" spans="1:5" ht="20.399999999999999" hidden="1">
      <c r="A2021" s="67" t="s">
        <v>49</v>
      </c>
      <c r="B2021" s="312" t="s">
        <v>60</v>
      </c>
      <c r="C2021" s="341" t="s">
        <v>404</v>
      </c>
      <c r="D2021" s="69">
        <f>+(+D2005+D2010+D2012+D2013+D2009)*3%</f>
        <v>0</v>
      </c>
    </row>
    <row r="2022" spans="1:5" hidden="1">
      <c r="A2022" s="67" t="s">
        <v>49</v>
      </c>
      <c r="B2022" s="312" t="s">
        <v>62</v>
      </c>
      <c r="C2022" s="313" t="s">
        <v>63</v>
      </c>
      <c r="D2022" s="69">
        <f>+(+D2005+D2010+D2012+D2013+D2009)*1.5%</f>
        <v>0</v>
      </c>
    </row>
    <row r="2023" spans="1:5" hidden="1">
      <c r="A2023" s="331"/>
      <c r="B2023" s="332"/>
      <c r="C2023" s="323"/>
      <c r="D2023" s="69"/>
    </row>
    <row r="2024" spans="1:5" hidden="1">
      <c r="B2024" s="316"/>
      <c r="E2024" s="68"/>
    </row>
    <row r="2025" spans="1:5" hidden="1">
      <c r="A2025" s="357" t="s">
        <v>64</v>
      </c>
      <c r="B2025" s="351" t="s">
        <v>205</v>
      </c>
      <c r="C2025" s="352" t="s">
        <v>65</v>
      </c>
      <c r="E2025" s="324">
        <f>+D2027</f>
        <v>0</v>
      </c>
    </row>
    <row r="2026" spans="1:5" hidden="1">
      <c r="B2026" s="316"/>
      <c r="D2026" s="359"/>
      <c r="E2026" s="68"/>
    </row>
    <row r="2027" spans="1:5" hidden="1">
      <c r="A2027" s="335" t="s">
        <v>64</v>
      </c>
      <c r="B2027" s="336">
        <v>1.01</v>
      </c>
      <c r="C2027" s="337" t="s">
        <v>67</v>
      </c>
      <c r="D2027" s="359">
        <f>SUM(D2028:D2029)</f>
        <v>0</v>
      </c>
      <c r="E2027" s="68"/>
    </row>
    <row r="2028" spans="1:5" hidden="1">
      <c r="A2028" s="67" t="s">
        <v>64</v>
      </c>
      <c r="B2028" s="356" t="s">
        <v>68</v>
      </c>
      <c r="C2028" s="313" t="s">
        <v>69</v>
      </c>
      <c r="D2028" s="314">
        <v>0</v>
      </c>
      <c r="E2028" s="68"/>
    </row>
    <row r="2029" spans="1:5" hidden="1">
      <c r="A2029" s="67" t="s">
        <v>64</v>
      </c>
      <c r="B2029" s="356" t="s">
        <v>70</v>
      </c>
      <c r="C2029" s="313" t="s">
        <v>71</v>
      </c>
      <c r="D2029" s="314">
        <v>0</v>
      </c>
      <c r="E2029" s="68"/>
    </row>
    <row r="2030" spans="1:5" hidden="1">
      <c r="A2030" s="357"/>
      <c r="B2030" s="351"/>
      <c r="C2030" s="352"/>
      <c r="E2030" s="68"/>
    </row>
    <row r="2031" spans="1:5" hidden="1">
      <c r="B2031" s="316"/>
      <c r="E2031" s="68"/>
    </row>
    <row r="2032" spans="1:5" hidden="1">
      <c r="A2032" s="357" t="s">
        <v>64</v>
      </c>
      <c r="B2032" s="351">
        <v>2</v>
      </c>
      <c r="C2032" s="352" t="s">
        <v>122</v>
      </c>
      <c r="E2032" s="324">
        <f>+D2034+D2038+D2043</f>
        <v>0</v>
      </c>
    </row>
    <row r="2033" spans="1:6" hidden="1">
      <c r="B2033" s="316"/>
    </row>
    <row r="2034" spans="1:6" hidden="1">
      <c r="A2034" s="335" t="s">
        <v>64</v>
      </c>
      <c r="B2034" s="336" t="s">
        <v>123</v>
      </c>
      <c r="C2034" s="337" t="s">
        <v>124</v>
      </c>
      <c r="D2034" s="359">
        <f>+D2036+D2035</f>
        <v>0</v>
      </c>
    </row>
    <row r="2035" spans="1:6" hidden="1">
      <c r="A2035" s="67" t="s">
        <v>64</v>
      </c>
      <c r="B2035" s="356" t="s">
        <v>125</v>
      </c>
      <c r="C2035" s="313" t="s">
        <v>217</v>
      </c>
      <c r="D2035" s="314">
        <v>0</v>
      </c>
    </row>
    <row r="2036" spans="1:6" hidden="1">
      <c r="A2036" s="67" t="s">
        <v>64</v>
      </c>
      <c r="B2036" s="356" t="s">
        <v>129</v>
      </c>
      <c r="C2036" s="313" t="s">
        <v>130</v>
      </c>
      <c r="D2036" s="314">
        <v>0</v>
      </c>
    </row>
    <row r="2037" spans="1:6" hidden="1">
      <c r="B2037" s="316"/>
    </row>
    <row r="2038" spans="1:6" ht="20.399999999999999" hidden="1">
      <c r="A2038" s="493" t="s">
        <v>64</v>
      </c>
      <c r="B2038" s="354" t="s">
        <v>131</v>
      </c>
      <c r="C2038" s="337" t="s">
        <v>132</v>
      </c>
      <c r="D2038" s="359">
        <f>+D2039+D2040+D2041</f>
        <v>0</v>
      </c>
    </row>
    <row r="2039" spans="1:6" hidden="1">
      <c r="A2039" s="67" t="s">
        <v>64</v>
      </c>
      <c r="B2039" s="356" t="s">
        <v>133</v>
      </c>
      <c r="C2039" s="313" t="s">
        <v>134</v>
      </c>
      <c r="D2039" s="314">
        <v>0</v>
      </c>
      <c r="F2039" s="324"/>
    </row>
    <row r="2040" spans="1:6" hidden="1">
      <c r="A2040" s="67" t="s">
        <v>64</v>
      </c>
      <c r="B2040" s="356" t="s">
        <v>135</v>
      </c>
      <c r="C2040" s="313" t="s">
        <v>136</v>
      </c>
      <c r="D2040" s="314">
        <v>0</v>
      </c>
    </row>
    <row r="2041" spans="1:6" hidden="1">
      <c r="A2041" s="67" t="s">
        <v>64</v>
      </c>
      <c r="B2041" s="356" t="s">
        <v>287</v>
      </c>
      <c r="C2041" s="313" t="s">
        <v>288</v>
      </c>
      <c r="D2041" s="314">
        <v>0</v>
      </c>
    </row>
    <row r="2042" spans="1:6" hidden="1">
      <c r="B2042" s="316"/>
    </row>
    <row r="2043" spans="1:6" ht="15" hidden="1" customHeight="1">
      <c r="A2043" s="493" t="s">
        <v>64</v>
      </c>
      <c r="B2043" s="354" t="s">
        <v>145</v>
      </c>
      <c r="C2043" s="337" t="s">
        <v>146</v>
      </c>
      <c r="D2043" s="359">
        <f>+D2044+D2045</f>
        <v>0</v>
      </c>
    </row>
    <row r="2044" spans="1:6" hidden="1">
      <c r="A2044" s="67" t="s">
        <v>64</v>
      </c>
      <c r="B2044" s="356" t="s">
        <v>153</v>
      </c>
      <c r="C2044" s="313" t="s">
        <v>154</v>
      </c>
      <c r="D2044" s="314">
        <v>0</v>
      </c>
    </row>
    <row r="2045" spans="1:6" hidden="1">
      <c r="A2045" s="67" t="s">
        <v>64</v>
      </c>
      <c r="B2045" s="356" t="s">
        <v>155</v>
      </c>
      <c r="C2045" s="313" t="s">
        <v>156</v>
      </c>
      <c r="D2045" s="314">
        <v>0</v>
      </c>
    </row>
    <row r="2046" spans="1:6" hidden="1">
      <c r="B2046" s="356"/>
    </row>
    <row r="2047" spans="1:6" hidden="1">
      <c r="B2047" s="356"/>
      <c r="E2047" s="68"/>
    </row>
    <row r="2048" spans="1:6" hidden="1">
      <c r="A2048" s="360" t="s">
        <v>348</v>
      </c>
      <c r="B2048" s="321" t="s">
        <v>512</v>
      </c>
      <c r="C2048" s="322" t="s">
        <v>185</v>
      </c>
      <c r="D2048" s="361"/>
      <c r="E2048" s="324">
        <f>+D2050</f>
        <v>0</v>
      </c>
    </row>
    <row r="2049" spans="1:8" hidden="1">
      <c r="B2049" s="343"/>
      <c r="C2049" s="362"/>
      <c r="D2049" s="333"/>
      <c r="E2049" s="333"/>
    </row>
    <row r="2050" spans="1:8" hidden="1">
      <c r="A2050" s="353" t="s">
        <v>184</v>
      </c>
      <c r="B2050" s="363" t="s">
        <v>513</v>
      </c>
      <c r="C2050" s="364" t="s">
        <v>514</v>
      </c>
      <c r="D2050" s="329">
        <f>SUM(D2051:D2051)</f>
        <v>0</v>
      </c>
      <c r="E2050" s="324"/>
    </row>
    <row r="2051" spans="1:8" hidden="1">
      <c r="A2051" s="365" t="s">
        <v>184</v>
      </c>
      <c r="B2051" s="332" t="s">
        <v>466</v>
      </c>
      <c r="C2051" s="323" t="s">
        <v>467</v>
      </c>
      <c r="D2051" s="333">
        <v>0</v>
      </c>
      <c r="E2051" s="346"/>
    </row>
    <row r="2052" spans="1:8" hidden="1">
      <c r="B2052" s="356"/>
      <c r="E2052" s="68"/>
    </row>
    <row r="2053" spans="1:8" hidden="1">
      <c r="B2053" s="356"/>
      <c r="E2053" s="68"/>
      <c r="H2053" s="69"/>
    </row>
    <row r="2054" spans="1:8" ht="12" hidden="1">
      <c r="B2054" s="356"/>
      <c r="C2054" s="317" t="s">
        <v>619</v>
      </c>
      <c r="E2054" s="383">
        <f>SUM(E2003:E2053)</f>
        <v>0</v>
      </c>
      <c r="G2054" s="97">
        <f>+E2054+'IND-ESTR-CLASIF '!D2058</f>
        <v>0</v>
      </c>
    </row>
    <row r="2055" spans="1:8" ht="12" hidden="1">
      <c r="B2055" s="356"/>
      <c r="C2055" s="494"/>
      <c r="E2055" s="383"/>
    </row>
    <row r="2056" spans="1:8" ht="12" hidden="1">
      <c r="B2056" s="356"/>
      <c r="C2056" s="494"/>
      <c r="E2056" s="383"/>
    </row>
    <row r="2057" spans="1:8" ht="12" hidden="1">
      <c r="B2057" s="356"/>
      <c r="C2057" s="494"/>
      <c r="E2057" s="383"/>
    </row>
    <row r="2058" spans="1:8" ht="12" hidden="1">
      <c r="B2058" s="356"/>
      <c r="C2058" s="494"/>
      <c r="E2058" s="383"/>
    </row>
    <row r="2059" spans="1:8" hidden="1">
      <c r="B2059" s="356"/>
      <c r="C2059" s="494"/>
      <c r="E2059" s="68"/>
    </row>
    <row r="2060" spans="1:8" hidden="1">
      <c r="B2060" s="316" t="s">
        <v>440</v>
      </c>
      <c r="C2060" s="488" t="s">
        <v>441</v>
      </c>
      <c r="D2060" s="485" t="s">
        <v>442</v>
      </c>
      <c r="E2060" s="375" t="s">
        <v>443</v>
      </c>
    </row>
    <row r="2061" spans="1:8" hidden="1">
      <c r="B2061" s="356"/>
      <c r="C2061" s="494"/>
      <c r="E2061" s="68"/>
    </row>
    <row r="2062" spans="1:8" hidden="1">
      <c r="A2062" s="320" t="s">
        <v>23</v>
      </c>
      <c r="B2062" s="321" t="s">
        <v>24</v>
      </c>
      <c r="C2062" s="322" t="s">
        <v>25</v>
      </c>
      <c r="D2062" s="323"/>
      <c r="E2062" s="324">
        <f>+D2067+D2074+D2078+D2064</f>
        <v>0</v>
      </c>
    </row>
    <row r="2063" spans="1:8" hidden="1">
      <c r="B2063" s="321"/>
      <c r="C2063" s="325"/>
      <c r="D2063" s="323"/>
    </row>
    <row r="2064" spans="1:8" hidden="1">
      <c r="A2064" s="377" t="s">
        <v>26</v>
      </c>
      <c r="B2064" s="327" t="s">
        <v>27</v>
      </c>
      <c r="C2064" s="328" t="s">
        <v>28</v>
      </c>
      <c r="D2064" s="329">
        <f>SUM(D2065:D2065)</f>
        <v>0</v>
      </c>
    </row>
    <row r="2065" spans="1:4" hidden="1">
      <c r="A2065" s="67" t="s">
        <v>26</v>
      </c>
      <c r="B2065" s="332" t="s">
        <v>29</v>
      </c>
      <c r="C2065" s="323" t="s">
        <v>30</v>
      </c>
      <c r="D2065" s="333">
        <v>0</v>
      </c>
    </row>
    <row r="2066" spans="1:4" hidden="1">
      <c r="B2066" s="321"/>
      <c r="C2066" s="325"/>
      <c r="D2066" s="323"/>
    </row>
    <row r="2067" spans="1:4" hidden="1">
      <c r="A2067" s="377" t="s">
        <v>26</v>
      </c>
      <c r="B2067" s="336" t="s">
        <v>41</v>
      </c>
      <c r="C2067" s="337" t="s">
        <v>42</v>
      </c>
      <c r="D2067" s="359">
        <f>SUM(D2068:D2072)</f>
        <v>0</v>
      </c>
    </row>
    <row r="2068" spans="1:4" hidden="1">
      <c r="A2068" s="67" t="s">
        <v>26</v>
      </c>
      <c r="B2068" s="312" t="s">
        <v>43</v>
      </c>
      <c r="C2068" s="313" t="s">
        <v>44</v>
      </c>
      <c r="D2068" s="69">
        <v>0</v>
      </c>
    </row>
    <row r="2069" spans="1:4" hidden="1">
      <c r="A2069" s="67" t="s">
        <v>26</v>
      </c>
      <c r="B2069" s="312" t="s">
        <v>227</v>
      </c>
      <c r="C2069" s="313" t="s">
        <v>228</v>
      </c>
      <c r="D2069" s="69">
        <v>0</v>
      </c>
    </row>
    <row r="2070" spans="1:4" hidden="1">
      <c r="A2070" s="67" t="s">
        <v>26</v>
      </c>
      <c r="B2070" s="312" t="s">
        <v>45</v>
      </c>
      <c r="C2070" s="313" t="s">
        <v>46</v>
      </c>
      <c r="D2070" s="69">
        <f>+(+D2064+D2069+D2071+D2072+D2068)/12</f>
        <v>0</v>
      </c>
    </row>
    <row r="2071" spans="1:4" hidden="1">
      <c r="A2071" s="331" t="s">
        <v>26</v>
      </c>
      <c r="B2071" s="332" t="s">
        <v>47</v>
      </c>
      <c r="C2071" s="323" t="s">
        <v>48</v>
      </c>
      <c r="D2071" s="69">
        <v>0</v>
      </c>
    </row>
    <row r="2072" spans="1:4" hidden="1">
      <c r="A2072" s="67" t="s">
        <v>26</v>
      </c>
      <c r="B2072" s="312" t="s">
        <v>342</v>
      </c>
      <c r="C2072" s="313" t="s">
        <v>343</v>
      </c>
      <c r="D2072" s="69">
        <v>0</v>
      </c>
    </row>
    <row r="2073" spans="1:4" hidden="1">
      <c r="A2073" s="331"/>
      <c r="B2073" s="332"/>
      <c r="C2073" s="323"/>
      <c r="D2073" s="69"/>
    </row>
    <row r="2074" spans="1:4" ht="20.399999999999999" hidden="1">
      <c r="A2074" s="377" t="s">
        <v>49</v>
      </c>
      <c r="B2074" s="336" t="s">
        <v>50</v>
      </c>
      <c r="C2074" s="337" t="s">
        <v>403</v>
      </c>
      <c r="D2074" s="359">
        <f>SUM(D2075:D2076)</f>
        <v>0</v>
      </c>
    </row>
    <row r="2075" spans="1:4" ht="20.399999999999999" hidden="1">
      <c r="A2075" s="67" t="s">
        <v>49</v>
      </c>
      <c r="B2075" s="312" t="s">
        <v>52</v>
      </c>
      <c r="C2075" s="341" t="s">
        <v>262</v>
      </c>
      <c r="D2075" s="69">
        <f>+(+D2064+D2069+D2071+D2072+D2068)*9.25%</f>
        <v>0</v>
      </c>
    </row>
    <row r="2076" spans="1:4" ht="20.399999999999999" hidden="1">
      <c r="A2076" s="67" t="s">
        <v>49</v>
      </c>
      <c r="B2076" s="312" t="s">
        <v>54</v>
      </c>
      <c r="C2076" s="341" t="s">
        <v>55</v>
      </c>
      <c r="D2076" s="69">
        <f>+(+D2064+D2069+D2071+D2072+D2068)*0.5%</f>
        <v>0</v>
      </c>
    </row>
    <row r="2077" spans="1:4" hidden="1">
      <c r="A2077" s="357"/>
      <c r="D2077" s="69"/>
    </row>
    <row r="2078" spans="1:4" ht="20.399999999999999" hidden="1">
      <c r="A2078" s="377" t="s">
        <v>49</v>
      </c>
      <c r="B2078" s="336" t="s">
        <v>56</v>
      </c>
      <c r="C2078" s="337" t="s">
        <v>57</v>
      </c>
      <c r="D2078" s="359">
        <f>SUM(D2079:D2081)</f>
        <v>0</v>
      </c>
    </row>
    <row r="2079" spans="1:4" ht="20.399999999999999" hidden="1">
      <c r="A2079" s="67" t="s">
        <v>49</v>
      </c>
      <c r="B2079" s="312" t="s">
        <v>58</v>
      </c>
      <c r="C2079" s="341" t="s">
        <v>59</v>
      </c>
      <c r="D2079" s="69">
        <f>+(+D2064+D2069+D2071+D2072+D2068)*5.42%</f>
        <v>0</v>
      </c>
    </row>
    <row r="2080" spans="1:4" ht="20.399999999999999" hidden="1">
      <c r="A2080" s="67" t="s">
        <v>49</v>
      </c>
      <c r="B2080" s="312" t="s">
        <v>60</v>
      </c>
      <c r="C2080" s="341" t="s">
        <v>404</v>
      </c>
      <c r="D2080" s="69">
        <f>+(+D2064+D2069+D2071+D2072+D2068)*3%</f>
        <v>0</v>
      </c>
    </row>
    <row r="2081" spans="1:5" hidden="1">
      <c r="A2081" s="67" t="s">
        <v>49</v>
      </c>
      <c r="B2081" s="312" t="s">
        <v>62</v>
      </c>
      <c r="C2081" s="313" t="s">
        <v>63</v>
      </c>
      <c r="D2081" s="69">
        <f>+(+D2064+D2069+D2071+D2072+D2068)*1.5%</f>
        <v>0</v>
      </c>
    </row>
    <row r="2082" spans="1:5" ht="12" hidden="1">
      <c r="A2082" s="331"/>
      <c r="B2082" s="332"/>
      <c r="C2082" s="323"/>
      <c r="D2082" s="69"/>
      <c r="E2082" s="383"/>
    </row>
    <row r="2083" spans="1:5" hidden="1">
      <c r="B2083" s="356"/>
      <c r="C2083" s="494"/>
      <c r="E2083" s="68"/>
    </row>
    <row r="2084" spans="1:5" hidden="1">
      <c r="A2084" s="357" t="s">
        <v>64</v>
      </c>
      <c r="B2084" s="351">
        <v>1</v>
      </c>
      <c r="C2084" s="352" t="s">
        <v>65</v>
      </c>
      <c r="E2084" s="324">
        <f>+D2086+D2089</f>
        <v>0</v>
      </c>
    </row>
    <row r="2085" spans="1:5" hidden="1">
      <c r="B2085" s="356"/>
      <c r="C2085" s="494"/>
      <c r="E2085" s="68"/>
    </row>
    <row r="2086" spans="1:5" hidden="1">
      <c r="A2086" s="335" t="s">
        <v>64</v>
      </c>
      <c r="B2086" s="336" t="s">
        <v>66</v>
      </c>
      <c r="C2086" s="337" t="s">
        <v>67</v>
      </c>
      <c r="D2086" s="359">
        <f>+D2087</f>
        <v>0</v>
      </c>
      <c r="E2086" s="68"/>
    </row>
    <row r="2087" spans="1:5" hidden="1">
      <c r="A2087" s="67" t="s">
        <v>64</v>
      </c>
      <c r="B2087" s="356" t="s">
        <v>70</v>
      </c>
      <c r="C2087" s="313" t="s">
        <v>71</v>
      </c>
      <c r="D2087" s="314">
        <v>0</v>
      </c>
      <c r="E2087" s="68"/>
    </row>
    <row r="2088" spans="1:5" hidden="1">
      <c r="A2088" s="335"/>
      <c r="B2088" s="336"/>
      <c r="C2088" s="337"/>
      <c r="E2088" s="68"/>
    </row>
    <row r="2089" spans="1:5" hidden="1">
      <c r="A2089" s="335" t="s">
        <v>64</v>
      </c>
      <c r="B2089" s="336" t="s">
        <v>251</v>
      </c>
      <c r="C2089" s="337" t="s">
        <v>103</v>
      </c>
      <c r="D2089" s="359">
        <f>+D2090</f>
        <v>0</v>
      </c>
      <c r="E2089" s="68"/>
    </row>
    <row r="2090" spans="1:5" hidden="1">
      <c r="A2090" s="67" t="s">
        <v>64</v>
      </c>
      <c r="B2090" s="356" t="s">
        <v>108</v>
      </c>
      <c r="C2090" s="313" t="s">
        <v>109</v>
      </c>
      <c r="D2090" s="314">
        <v>0</v>
      </c>
      <c r="E2090" s="68"/>
    </row>
    <row r="2091" spans="1:5" hidden="1">
      <c r="B2091" s="356"/>
      <c r="C2091" s="494"/>
      <c r="E2091" s="68"/>
    </row>
    <row r="2092" spans="1:5" hidden="1">
      <c r="B2092" s="356"/>
      <c r="C2092" s="494"/>
      <c r="E2092" s="68"/>
    </row>
    <row r="2093" spans="1:5" hidden="1">
      <c r="A2093" s="357" t="s">
        <v>64</v>
      </c>
      <c r="B2093" s="351">
        <v>2</v>
      </c>
      <c r="C2093" s="352" t="s">
        <v>122</v>
      </c>
      <c r="E2093" s="324">
        <f>+D2095+D2099+D2108+D2104</f>
        <v>0</v>
      </c>
    </row>
    <row r="2094" spans="1:5" ht="12" hidden="1">
      <c r="B2094" s="316"/>
      <c r="E2094" s="383"/>
    </row>
    <row r="2095" spans="1:5" ht="12" hidden="1">
      <c r="A2095" s="335" t="s">
        <v>64</v>
      </c>
      <c r="B2095" s="336" t="s">
        <v>123</v>
      </c>
      <c r="C2095" s="337" t="s">
        <v>124</v>
      </c>
      <c r="D2095" s="359">
        <f>+D2096</f>
        <v>0</v>
      </c>
      <c r="E2095" s="383"/>
    </row>
    <row r="2096" spans="1:5" ht="12" hidden="1">
      <c r="A2096" s="67" t="s">
        <v>64</v>
      </c>
      <c r="B2096" s="356" t="s">
        <v>127</v>
      </c>
      <c r="C2096" s="313" t="s">
        <v>128</v>
      </c>
      <c r="D2096" s="314">
        <v>0</v>
      </c>
      <c r="E2096" s="383"/>
    </row>
    <row r="2097" spans="1:5" ht="12" hidden="1">
      <c r="A2097" s="67" t="s">
        <v>64</v>
      </c>
      <c r="B2097" s="356" t="s">
        <v>129</v>
      </c>
      <c r="C2097" s="313" t="s">
        <v>130</v>
      </c>
      <c r="D2097" s="314">
        <v>0</v>
      </c>
      <c r="E2097" s="383"/>
    </row>
    <row r="2098" spans="1:5" ht="12" hidden="1">
      <c r="B2098" s="316"/>
      <c r="E2098" s="383"/>
    </row>
    <row r="2099" spans="1:5" ht="20.399999999999999" hidden="1">
      <c r="A2099" s="493" t="s">
        <v>64</v>
      </c>
      <c r="B2099" s="354" t="s">
        <v>131</v>
      </c>
      <c r="C2099" s="337" t="s">
        <v>132</v>
      </c>
      <c r="D2099" s="359">
        <f>+D2100+D2101+D2102</f>
        <v>0</v>
      </c>
      <c r="E2099" s="383"/>
    </row>
    <row r="2100" spans="1:5" ht="12" hidden="1">
      <c r="A2100" s="67" t="s">
        <v>64</v>
      </c>
      <c r="B2100" s="356" t="s">
        <v>133</v>
      </c>
      <c r="C2100" s="313" t="s">
        <v>134</v>
      </c>
      <c r="D2100" s="314">
        <v>0</v>
      </c>
      <c r="E2100" s="383"/>
    </row>
    <row r="2101" spans="1:5" hidden="1">
      <c r="A2101" s="67" t="s">
        <v>64</v>
      </c>
      <c r="B2101" s="356" t="s">
        <v>135</v>
      </c>
      <c r="C2101" s="313" t="s">
        <v>136</v>
      </c>
      <c r="D2101" s="314">
        <v>0</v>
      </c>
    </row>
    <row r="2102" spans="1:5" hidden="1">
      <c r="A2102" s="67" t="s">
        <v>64</v>
      </c>
      <c r="B2102" s="356" t="s">
        <v>287</v>
      </c>
      <c r="C2102" s="313" t="s">
        <v>288</v>
      </c>
      <c r="D2102" s="314">
        <v>0</v>
      </c>
    </row>
    <row r="2103" spans="1:5" hidden="1">
      <c r="B2103" s="316"/>
    </row>
    <row r="2104" spans="1:5" hidden="1">
      <c r="A2104" s="493" t="s">
        <v>64</v>
      </c>
      <c r="B2104" s="354">
        <v>2.04</v>
      </c>
      <c r="C2104" s="337" t="s">
        <v>220</v>
      </c>
      <c r="D2104" s="359">
        <f>SUM(D2105:D2106)</f>
        <v>0</v>
      </c>
    </row>
    <row r="2105" spans="1:5" hidden="1">
      <c r="A2105" s="67" t="s">
        <v>64</v>
      </c>
      <c r="B2105" s="356" t="s">
        <v>141</v>
      </c>
      <c r="C2105" s="313" t="s">
        <v>142</v>
      </c>
      <c r="D2105" s="314">
        <v>0</v>
      </c>
    </row>
    <row r="2106" spans="1:5" hidden="1">
      <c r="A2106" s="67" t="s">
        <v>64</v>
      </c>
      <c r="B2106" s="356" t="s">
        <v>143</v>
      </c>
      <c r="C2106" s="313" t="s">
        <v>144</v>
      </c>
      <c r="D2106" s="314">
        <v>0</v>
      </c>
    </row>
    <row r="2107" spans="1:5" hidden="1">
      <c r="B2107" s="316"/>
    </row>
    <row r="2108" spans="1:5" hidden="1">
      <c r="A2108" s="493" t="s">
        <v>64</v>
      </c>
      <c r="B2108" s="354" t="s">
        <v>145</v>
      </c>
      <c r="C2108" s="337" t="s">
        <v>146</v>
      </c>
      <c r="D2108" s="359">
        <f>+D2110+D2111+D2109</f>
        <v>0</v>
      </c>
    </row>
    <row r="2109" spans="1:5" hidden="1">
      <c r="A2109" s="67" t="s">
        <v>64</v>
      </c>
      <c r="B2109" s="356" t="s">
        <v>151</v>
      </c>
      <c r="C2109" s="313" t="s">
        <v>152</v>
      </c>
      <c r="D2109" s="314">
        <v>0</v>
      </c>
    </row>
    <row r="2110" spans="1:5" hidden="1">
      <c r="A2110" s="67" t="s">
        <v>64</v>
      </c>
      <c r="B2110" s="356" t="s">
        <v>153</v>
      </c>
      <c r="C2110" s="313" t="s">
        <v>154</v>
      </c>
      <c r="D2110" s="314">
        <v>0</v>
      </c>
    </row>
    <row r="2111" spans="1:5" hidden="1">
      <c r="A2111" s="67" t="s">
        <v>64</v>
      </c>
      <c r="B2111" s="356" t="s">
        <v>155</v>
      </c>
      <c r="C2111" s="313" t="s">
        <v>156</v>
      </c>
      <c r="D2111" s="314">
        <v>0</v>
      </c>
    </row>
    <row r="2112" spans="1:5" hidden="1">
      <c r="B2112" s="356"/>
    </row>
    <row r="2113" spans="1:7" hidden="1">
      <c r="B2113" s="356"/>
    </row>
    <row r="2114" spans="1:7" hidden="1">
      <c r="A2114" s="357">
        <v>2</v>
      </c>
      <c r="B2114" s="351">
        <v>5</v>
      </c>
      <c r="C2114" s="352" t="s">
        <v>157</v>
      </c>
      <c r="E2114" s="324">
        <f>+D2116</f>
        <v>0</v>
      </c>
    </row>
    <row r="2115" spans="1:7" hidden="1">
      <c r="B2115" s="356"/>
    </row>
    <row r="2116" spans="1:7" hidden="1">
      <c r="A2116" s="493" t="s">
        <v>158</v>
      </c>
      <c r="B2116" s="354" t="s">
        <v>159</v>
      </c>
      <c r="C2116" s="337" t="s">
        <v>160</v>
      </c>
      <c r="D2116" s="359">
        <f>+D2117</f>
        <v>0</v>
      </c>
    </row>
    <row r="2117" spans="1:7" hidden="1">
      <c r="A2117" s="67" t="s">
        <v>158</v>
      </c>
      <c r="B2117" s="356" t="s">
        <v>167</v>
      </c>
      <c r="C2117" s="313" t="s">
        <v>168</v>
      </c>
      <c r="D2117" s="314">
        <v>0</v>
      </c>
      <c r="E2117" s="68"/>
    </row>
    <row r="2118" spans="1:7" hidden="1">
      <c r="B2118" s="356"/>
      <c r="E2118" s="68"/>
    </row>
    <row r="2119" spans="1:7" hidden="1">
      <c r="B2119" s="356"/>
      <c r="E2119" s="68"/>
      <c r="F2119" s="494"/>
    </row>
    <row r="2120" spans="1:7" ht="12" hidden="1">
      <c r="B2120" s="356"/>
      <c r="C2120" s="317" t="s">
        <v>444</v>
      </c>
      <c r="E2120" s="383">
        <f>SUM(E2062:E2118)</f>
        <v>0</v>
      </c>
      <c r="F2120" s="494"/>
      <c r="G2120" s="97">
        <f>+E2120+'IND-ESTR-CLASIF '!D2123</f>
        <v>0</v>
      </c>
    </row>
    <row r="2121" spans="1:7" ht="12" hidden="1">
      <c r="B2121" s="356"/>
      <c r="C2121" s="494"/>
      <c r="E2121" s="383"/>
      <c r="F2121" s="494"/>
    </row>
    <row r="2122" spans="1:7" hidden="1">
      <c r="B2122" s="356"/>
      <c r="C2122" s="494"/>
      <c r="E2122" s="68"/>
      <c r="F2122" s="494"/>
    </row>
    <row r="2123" spans="1:7" hidden="1">
      <c r="B2123" s="356"/>
      <c r="C2123" s="494"/>
      <c r="E2123" s="68"/>
      <c r="F2123" s="494"/>
    </row>
    <row r="2124" spans="1:7" hidden="1">
      <c r="B2124" s="356"/>
      <c r="C2124" s="494"/>
      <c r="E2124" s="68"/>
      <c r="F2124" s="494"/>
    </row>
    <row r="2125" spans="1:7" hidden="1">
      <c r="B2125" s="356"/>
      <c r="C2125" s="494"/>
      <c r="E2125" s="68"/>
      <c r="F2125" s="494"/>
    </row>
    <row r="2126" spans="1:7" hidden="1">
      <c r="B2126" s="316" t="s">
        <v>620</v>
      </c>
      <c r="C2126" s="488" t="s">
        <v>621</v>
      </c>
      <c r="D2126" s="485" t="s">
        <v>622</v>
      </c>
      <c r="E2126" s="375" t="s">
        <v>623</v>
      </c>
      <c r="F2126" s="494"/>
    </row>
    <row r="2127" spans="1:7" hidden="1">
      <c r="B2127" s="356"/>
      <c r="C2127" s="494"/>
      <c r="E2127" s="68"/>
      <c r="F2127" s="494"/>
    </row>
    <row r="2128" spans="1:7" hidden="1">
      <c r="A2128" s="357">
        <v>2</v>
      </c>
      <c r="B2128" s="351">
        <v>5</v>
      </c>
      <c r="C2128" s="352" t="s">
        <v>157</v>
      </c>
      <c r="E2128" s="324">
        <f>+D2130</f>
        <v>0</v>
      </c>
      <c r="F2128" s="494"/>
    </row>
    <row r="2129" spans="1:6" hidden="1">
      <c r="B2129" s="356"/>
      <c r="C2129" s="494"/>
      <c r="E2129" s="68"/>
      <c r="F2129" s="494"/>
    </row>
    <row r="2130" spans="1:6" hidden="1">
      <c r="A2130" s="335"/>
      <c r="B2130" s="336" t="s">
        <v>171</v>
      </c>
      <c r="C2130" s="337" t="s">
        <v>172</v>
      </c>
      <c r="D2130" s="359">
        <f>+D2131</f>
        <v>0</v>
      </c>
      <c r="E2130" s="68"/>
      <c r="F2130" s="494"/>
    </row>
    <row r="2131" spans="1:6" hidden="1">
      <c r="A2131" s="67" t="s">
        <v>181</v>
      </c>
      <c r="B2131" s="356" t="s">
        <v>182</v>
      </c>
      <c r="C2131" s="313" t="s">
        <v>183</v>
      </c>
      <c r="D2131" s="314">
        <v>0</v>
      </c>
      <c r="E2131" s="68"/>
      <c r="F2131" s="494"/>
    </row>
    <row r="2132" spans="1:6" hidden="1">
      <c r="B2132" s="356"/>
      <c r="C2132" s="494"/>
      <c r="E2132" s="68"/>
      <c r="F2132" s="494"/>
    </row>
    <row r="2133" spans="1:6" hidden="1">
      <c r="B2133" s="356"/>
      <c r="C2133" s="494"/>
      <c r="E2133" s="68"/>
      <c r="F2133" s="494"/>
    </row>
    <row r="2134" spans="1:6" ht="12" hidden="1">
      <c r="B2134" s="356"/>
      <c r="C2134" s="317" t="s">
        <v>624</v>
      </c>
      <c r="E2134" s="383">
        <f>SUM(E2128:E2133)</f>
        <v>0</v>
      </c>
      <c r="F2134" s="494"/>
    </row>
    <row r="2135" spans="1:6" hidden="1">
      <c r="B2135" s="356"/>
      <c r="C2135" s="494"/>
      <c r="E2135" s="68"/>
      <c r="F2135" s="494"/>
    </row>
    <row r="2136" spans="1:6" hidden="1">
      <c r="B2136" s="356"/>
      <c r="C2136" s="494"/>
      <c r="E2136" s="68"/>
      <c r="F2136" s="494"/>
    </row>
    <row r="2137" spans="1:6" hidden="1">
      <c r="B2137" s="356"/>
      <c r="C2137" s="494"/>
      <c r="E2137" s="68"/>
      <c r="F2137" s="494"/>
    </row>
    <row r="2138" spans="1:6" hidden="1">
      <c r="B2138" s="356"/>
      <c r="C2138" s="316" t="s">
        <v>445</v>
      </c>
      <c r="E2138" s="324">
        <f>+E2120+E2054+E1995+E1923+E2134+E1937</f>
        <v>0</v>
      </c>
      <c r="F2138" s="494"/>
    </row>
    <row r="2139" spans="1:6" ht="12" hidden="1">
      <c r="B2139" s="356"/>
      <c r="C2139" s="316"/>
      <c r="E2139" s="383"/>
      <c r="F2139" s="494"/>
    </row>
    <row r="2140" spans="1:6" ht="12" hidden="1">
      <c r="B2140" s="356"/>
      <c r="C2140" s="316"/>
      <c r="E2140" s="383"/>
      <c r="F2140" s="494"/>
    </row>
    <row r="2141" spans="1:6" ht="12" hidden="1">
      <c r="B2141" s="356"/>
      <c r="C2141" s="494"/>
      <c r="E2141" s="383"/>
      <c r="F2141" s="494"/>
    </row>
    <row r="2142" spans="1:6" hidden="1">
      <c r="B2142" s="356"/>
      <c r="C2142" s="494"/>
    </row>
    <row r="2143" spans="1:6" hidden="1">
      <c r="B2143" s="356"/>
    </row>
    <row r="2144" spans="1:6" hidden="1">
      <c r="B2144" s="316" t="s">
        <v>625</v>
      </c>
      <c r="C2144" s="325" t="s">
        <v>626</v>
      </c>
    </row>
    <row r="2145" spans="1:5" hidden="1">
      <c r="B2145" s="316"/>
      <c r="C2145" s="325"/>
    </row>
    <row r="2146" spans="1:5" hidden="1">
      <c r="B2146" s="356"/>
      <c r="E2146" s="68"/>
    </row>
    <row r="2147" spans="1:5" hidden="1">
      <c r="B2147" s="316" t="s">
        <v>422</v>
      </c>
      <c r="C2147" s="488" t="s">
        <v>768</v>
      </c>
      <c r="D2147" s="485" t="s">
        <v>627</v>
      </c>
      <c r="E2147" s="375" t="s">
        <v>450</v>
      </c>
    </row>
    <row r="2148" spans="1:5" hidden="1">
      <c r="B2148" s="316"/>
      <c r="E2148" s="68"/>
    </row>
    <row r="2149" spans="1:5" hidden="1">
      <c r="A2149" s="320" t="s">
        <v>23</v>
      </c>
      <c r="B2149" s="321" t="s">
        <v>24</v>
      </c>
      <c r="C2149" s="322" t="s">
        <v>25</v>
      </c>
      <c r="D2149" s="323"/>
      <c r="E2149" s="324">
        <f>D2151+D2154+D2161+D2165</f>
        <v>0</v>
      </c>
    </row>
    <row r="2150" spans="1:5" hidden="1">
      <c r="A2150" s="320"/>
      <c r="B2150" s="321"/>
      <c r="C2150" s="322"/>
      <c r="D2150" s="323"/>
      <c r="E2150" s="324"/>
    </row>
    <row r="2151" spans="1:5" hidden="1">
      <c r="A2151" s="377" t="s">
        <v>26</v>
      </c>
      <c r="B2151" s="327" t="s">
        <v>27</v>
      </c>
      <c r="C2151" s="328" t="s">
        <v>28</v>
      </c>
      <c r="D2151" s="329">
        <f>SUM(D2152:D2152)</f>
        <v>0</v>
      </c>
      <c r="E2151" s="324"/>
    </row>
    <row r="2152" spans="1:5" hidden="1">
      <c r="A2152" s="67" t="s">
        <v>26</v>
      </c>
      <c r="B2152" s="332" t="s">
        <v>29</v>
      </c>
      <c r="C2152" s="323" t="s">
        <v>30</v>
      </c>
      <c r="D2152" s="333">
        <v>0</v>
      </c>
    </row>
    <row r="2153" spans="1:5" hidden="1">
      <c r="B2153" s="332"/>
      <c r="C2153" s="323"/>
      <c r="D2153" s="333"/>
    </row>
    <row r="2154" spans="1:5" hidden="1">
      <c r="A2154" s="377" t="s">
        <v>26</v>
      </c>
      <c r="B2154" s="336" t="s">
        <v>41</v>
      </c>
      <c r="C2154" s="337" t="s">
        <v>42</v>
      </c>
      <c r="D2154" s="359">
        <f>SUM(D2155:D2159)</f>
        <v>0</v>
      </c>
    </row>
    <row r="2155" spans="1:5" hidden="1">
      <c r="A2155" s="67" t="s">
        <v>26</v>
      </c>
      <c r="B2155" s="312" t="s">
        <v>43</v>
      </c>
      <c r="C2155" s="313" t="s">
        <v>44</v>
      </c>
      <c r="D2155" s="69">
        <v>0</v>
      </c>
    </row>
    <row r="2156" spans="1:5" hidden="1">
      <c r="A2156" s="67" t="s">
        <v>26</v>
      </c>
      <c r="B2156" s="312" t="s">
        <v>227</v>
      </c>
      <c r="C2156" s="313" t="s">
        <v>228</v>
      </c>
      <c r="D2156" s="69">
        <v>0</v>
      </c>
    </row>
    <row r="2157" spans="1:5" hidden="1">
      <c r="A2157" s="67" t="s">
        <v>26</v>
      </c>
      <c r="B2157" s="312" t="s">
        <v>45</v>
      </c>
      <c r="C2157" s="313" t="s">
        <v>46</v>
      </c>
      <c r="D2157" s="69">
        <f>+(D2152+D2156+D2158+D2159+D2155)/12</f>
        <v>0</v>
      </c>
    </row>
    <row r="2158" spans="1:5" hidden="1">
      <c r="A2158" s="331" t="s">
        <v>26</v>
      </c>
      <c r="B2158" s="332" t="s">
        <v>47</v>
      </c>
      <c r="C2158" s="323" t="s">
        <v>48</v>
      </c>
      <c r="D2158" s="69">
        <v>0</v>
      </c>
    </row>
    <row r="2159" spans="1:5" hidden="1">
      <c r="A2159" s="67" t="s">
        <v>26</v>
      </c>
      <c r="B2159" s="312" t="s">
        <v>342</v>
      </c>
      <c r="C2159" s="313" t="s">
        <v>343</v>
      </c>
      <c r="D2159" s="69">
        <v>0</v>
      </c>
    </row>
    <row r="2160" spans="1:5" hidden="1">
      <c r="A2160" s="331"/>
      <c r="B2160" s="332"/>
      <c r="C2160" s="323"/>
      <c r="D2160" s="69"/>
    </row>
    <row r="2161" spans="1:10" ht="20.399999999999999" hidden="1">
      <c r="A2161" s="377" t="s">
        <v>49</v>
      </c>
      <c r="B2161" s="336" t="s">
        <v>50</v>
      </c>
      <c r="C2161" s="337" t="s">
        <v>403</v>
      </c>
      <c r="D2161" s="359">
        <f>SUM(D2162:D2163)</f>
        <v>0</v>
      </c>
    </row>
    <row r="2162" spans="1:10" ht="20.399999999999999" hidden="1">
      <c r="A2162" s="67" t="s">
        <v>49</v>
      </c>
      <c r="B2162" s="312" t="s">
        <v>52</v>
      </c>
      <c r="C2162" s="341" t="s">
        <v>262</v>
      </c>
      <c r="D2162" s="69">
        <f>+(D2152+D2156+D2158+D2159+D2155)*9.25%</f>
        <v>0</v>
      </c>
      <c r="J2162" s="69"/>
    </row>
    <row r="2163" spans="1:10" ht="20.399999999999999" hidden="1">
      <c r="A2163" s="67" t="s">
        <v>49</v>
      </c>
      <c r="B2163" s="312" t="s">
        <v>54</v>
      </c>
      <c r="C2163" s="341" t="s">
        <v>55</v>
      </c>
      <c r="D2163" s="69">
        <f>+(D2152+D2156+D2158+D2159+D2155)*0.5%</f>
        <v>0</v>
      </c>
    </row>
    <row r="2164" spans="1:10" hidden="1">
      <c r="A2164" s="357"/>
      <c r="D2164" s="69"/>
    </row>
    <row r="2165" spans="1:10" ht="20.399999999999999" hidden="1">
      <c r="A2165" s="377" t="s">
        <v>49</v>
      </c>
      <c r="B2165" s="336" t="s">
        <v>56</v>
      </c>
      <c r="C2165" s="337" t="s">
        <v>57</v>
      </c>
      <c r="D2165" s="359">
        <f>SUM(D2166:D2168)</f>
        <v>0</v>
      </c>
    </row>
    <row r="2166" spans="1:10" ht="20.399999999999999" hidden="1">
      <c r="A2166" s="67" t="s">
        <v>49</v>
      </c>
      <c r="B2166" s="312" t="s">
        <v>58</v>
      </c>
      <c r="C2166" s="341" t="s">
        <v>59</v>
      </c>
      <c r="D2166" s="69">
        <f>(D2152+D2159+D2155+D2158+D2156)*5.42%</f>
        <v>0</v>
      </c>
      <c r="J2166" s="69"/>
    </row>
    <row r="2167" spans="1:10" ht="20.399999999999999" hidden="1">
      <c r="A2167" s="67" t="s">
        <v>49</v>
      </c>
      <c r="B2167" s="312" t="s">
        <v>60</v>
      </c>
      <c r="C2167" s="341" t="s">
        <v>404</v>
      </c>
      <c r="D2167" s="69">
        <f>(D2152+D2159+D2156+D2158+D2155)*3%</f>
        <v>0</v>
      </c>
    </row>
    <row r="2168" spans="1:10" hidden="1">
      <c r="A2168" s="67" t="s">
        <v>49</v>
      </c>
      <c r="B2168" s="312" t="s">
        <v>62</v>
      </c>
      <c r="C2168" s="313" t="s">
        <v>63</v>
      </c>
      <c r="D2168" s="69">
        <f>(D2152+D2159+D2155+D2158+D2156)*1.5%</f>
        <v>0</v>
      </c>
    </row>
    <row r="2169" spans="1:10" hidden="1">
      <c r="B2169" s="316"/>
    </row>
    <row r="2170" spans="1:10" hidden="1">
      <c r="B2170" s="316"/>
      <c r="E2170" s="68"/>
    </row>
    <row r="2171" spans="1:10" hidden="1">
      <c r="A2171" s="357" t="s">
        <v>64</v>
      </c>
      <c r="B2171" s="351" t="s">
        <v>205</v>
      </c>
      <c r="C2171" s="352" t="s">
        <v>65</v>
      </c>
      <c r="D2171" s="68"/>
      <c r="E2171" s="324">
        <f>+D2173+D2176</f>
        <v>0</v>
      </c>
    </row>
    <row r="2172" spans="1:10" hidden="1">
      <c r="B2172" s="316"/>
    </row>
    <row r="2173" spans="1:10" hidden="1">
      <c r="A2173" s="335" t="s">
        <v>64</v>
      </c>
      <c r="B2173" s="336">
        <v>1.01</v>
      </c>
      <c r="C2173" s="337" t="s">
        <v>67</v>
      </c>
      <c r="D2173" s="359">
        <f>SUM(D2174)</f>
        <v>0</v>
      </c>
    </row>
    <row r="2174" spans="1:10" hidden="1">
      <c r="A2174" s="67" t="s">
        <v>64</v>
      </c>
      <c r="B2174" s="356" t="s">
        <v>70</v>
      </c>
      <c r="C2174" s="313" t="s">
        <v>71</v>
      </c>
      <c r="D2174" s="314">
        <v>0</v>
      </c>
    </row>
    <row r="2175" spans="1:10" hidden="1">
      <c r="B2175" s="356"/>
    </row>
    <row r="2176" spans="1:10" hidden="1">
      <c r="A2176" s="335" t="s">
        <v>64</v>
      </c>
      <c r="B2176" s="336" t="s">
        <v>89</v>
      </c>
      <c r="C2176" s="337" t="s">
        <v>90</v>
      </c>
      <c r="D2176" s="359">
        <f>+D2177</f>
        <v>0</v>
      </c>
    </row>
    <row r="2177" spans="1:5" hidden="1">
      <c r="A2177" s="67" t="s">
        <v>64</v>
      </c>
      <c r="B2177" s="356" t="s">
        <v>207</v>
      </c>
      <c r="C2177" s="313" t="s">
        <v>216</v>
      </c>
      <c r="D2177" s="314">
        <v>0</v>
      </c>
    </row>
    <row r="2178" spans="1:5" hidden="1">
      <c r="B2178" s="316"/>
    </row>
    <row r="2179" spans="1:5" hidden="1">
      <c r="B2179" s="316"/>
      <c r="E2179" s="68"/>
    </row>
    <row r="2180" spans="1:5" hidden="1">
      <c r="A2180" s="357" t="s">
        <v>64</v>
      </c>
      <c r="B2180" s="351">
        <v>2</v>
      </c>
      <c r="C2180" s="352" t="s">
        <v>122</v>
      </c>
      <c r="D2180" s="68"/>
      <c r="E2180" s="324">
        <f>+D2187+D2182+D2193+D2197</f>
        <v>0</v>
      </c>
    </row>
    <row r="2181" spans="1:5" hidden="1">
      <c r="B2181" s="316"/>
    </row>
    <row r="2182" spans="1:5" hidden="1">
      <c r="A2182" s="335" t="s">
        <v>64</v>
      </c>
      <c r="B2182" s="336" t="s">
        <v>123</v>
      </c>
      <c r="C2182" s="337" t="s">
        <v>124</v>
      </c>
      <c r="D2182" s="359">
        <f>SUM(D2183:D2185)</f>
        <v>0</v>
      </c>
    </row>
    <row r="2183" spans="1:5" hidden="1">
      <c r="A2183" s="67" t="s">
        <v>64</v>
      </c>
      <c r="B2183" s="356" t="s">
        <v>125</v>
      </c>
      <c r="C2183" s="313" t="s">
        <v>126</v>
      </c>
      <c r="D2183" s="314">
        <v>0</v>
      </c>
    </row>
    <row r="2184" spans="1:5" hidden="1">
      <c r="A2184" s="67" t="s">
        <v>64</v>
      </c>
      <c r="B2184" s="356" t="s">
        <v>127</v>
      </c>
      <c r="C2184" s="313" t="s">
        <v>128</v>
      </c>
      <c r="D2184" s="314">
        <v>0</v>
      </c>
    </row>
    <row r="2185" spans="1:5" hidden="1">
      <c r="A2185" s="67" t="s">
        <v>64</v>
      </c>
      <c r="B2185" s="356" t="s">
        <v>129</v>
      </c>
      <c r="C2185" s="313" t="s">
        <v>130</v>
      </c>
      <c r="D2185" s="314">
        <v>0</v>
      </c>
    </row>
    <row r="2186" spans="1:5" hidden="1">
      <c r="B2186" s="316"/>
    </row>
    <row r="2187" spans="1:5" ht="20.399999999999999" hidden="1">
      <c r="A2187" s="335" t="s">
        <v>64</v>
      </c>
      <c r="B2187" s="336">
        <v>2.0299999999999998</v>
      </c>
      <c r="C2187" s="337" t="s">
        <v>132</v>
      </c>
      <c r="D2187" s="359">
        <f>SUM(D2188:D2191)</f>
        <v>0</v>
      </c>
    </row>
    <row r="2188" spans="1:5" hidden="1">
      <c r="A2188" s="67" t="s">
        <v>64</v>
      </c>
      <c r="B2188" s="356" t="s">
        <v>133</v>
      </c>
      <c r="C2188" s="313" t="s">
        <v>134</v>
      </c>
      <c r="D2188" s="314">
        <v>0</v>
      </c>
    </row>
    <row r="2189" spans="1:5" hidden="1">
      <c r="A2189" s="67" t="s">
        <v>64</v>
      </c>
      <c r="B2189" s="356" t="s">
        <v>135</v>
      </c>
      <c r="C2189" s="313" t="s">
        <v>136</v>
      </c>
      <c r="D2189" s="314">
        <v>0</v>
      </c>
    </row>
    <row r="2190" spans="1:5" hidden="1">
      <c r="A2190" s="67" t="s">
        <v>64</v>
      </c>
      <c r="B2190" s="356" t="s">
        <v>287</v>
      </c>
      <c r="C2190" s="313" t="s">
        <v>288</v>
      </c>
      <c r="D2190" s="314">
        <v>0</v>
      </c>
    </row>
    <row r="2191" spans="1:5" hidden="1">
      <c r="A2191" s="67" t="s">
        <v>64</v>
      </c>
      <c r="B2191" s="356" t="s">
        <v>240</v>
      </c>
      <c r="C2191" s="313" t="s">
        <v>241</v>
      </c>
      <c r="D2191" s="314">
        <v>0</v>
      </c>
    </row>
    <row r="2192" spans="1:5" hidden="1">
      <c r="B2192" s="316"/>
    </row>
    <row r="2193" spans="1:5" hidden="1">
      <c r="A2193" s="335" t="s">
        <v>64</v>
      </c>
      <c r="B2193" s="336" t="s">
        <v>139</v>
      </c>
      <c r="C2193" s="337" t="s">
        <v>140</v>
      </c>
      <c r="D2193" s="359">
        <f>+D2194+D2195</f>
        <v>0</v>
      </c>
    </row>
    <row r="2194" spans="1:5" hidden="1">
      <c r="A2194" s="67" t="s">
        <v>64</v>
      </c>
      <c r="B2194" s="356" t="s">
        <v>141</v>
      </c>
      <c r="C2194" s="313" t="s">
        <v>142</v>
      </c>
      <c r="D2194" s="314">
        <v>0</v>
      </c>
    </row>
    <row r="2195" spans="1:5" hidden="1">
      <c r="A2195" s="67" t="s">
        <v>64</v>
      </c>
      <c r="B2195" s="356" t="s">
        <v>143</v>
      </c>
      <c r="C2195" s="313" t="s">
        <v>144</v>
      </c>
      <c r="D2195" s="314">
        <v>0</v>
      </c>
    </row>
    <row r="2196" spans="1:5" hidden="1">
      <c r="B2196" s="316"/>
    </row>
    <row r="2197" spans="1:5" hidden="1">
      <c r="A2197" s="493" t="s">
        <v>64</v>
      </c>
      <c r="B2197" s="354" t="s">
        <v>145</v>
      </c>
      <c r="C2197" s="337" t="s">
        <v>146</v>
      </c>
      <c r="D2197" s="359">
        <f>+D2198+D2199+D2200+D2201</f>
        <v>0</v>
      </c>
    </row>
    <row r="2198" spans="1:5" hidden="1">
      <c r="A2198" s="67" t="s">
        <v>64</v>
      </c>
      <c r="B2198" s="356" t="s">
        <v>151</v>
      </c>
      <c r="C2198" s="313" t="s">
        <v>152</v>
      </c>
      <c r="D2198" s="314">
        <v>0</v>
      </c>
    </row>
    <row r="2199" spans="1:5" hidden="1">
      <c r="A2199" s="67" t="s">
        <v>64</v>
      </c>
      <c r="B2199" s="356" t="s">
        <v>153</v>
      </c>
      <c r="C2199" s="313" t="s">
        <v>154</v>
      </c>
      <c r="D2199" s="314">
        <v>0</v>
      </c>
    </row>
    <row r="2200" spans="1:5" hidden="1">
      <c r="A2200" s="67" t="s">
        <v>64</v>
      </c>
      <c r="B2200" s="356" t="s">
        <v>155</v>
      </c>
      <c r="C2200" s="313" t="s">
        <v>156</v>
      </c>
      <c r="D2200" s="314">
        <v>0</v>
      </c>
    </row>
    <row r="2201" spans="1:5" hidden="1">
      <c r="A2201" s="67" t="s">
        <v>64</v>
      </c>
      <c r="B2201" s="356" t="s">
        <v>291</v>
      </c>
      <c r="C2201" s="313" t="s">
        <v>315</v>
      </c>
      <c r="D2201" s="314">
        <v>0</v>
      </c>
    </row>
    <row r="2202" spans="1:5" hidden="1">
      <c r="B2202" s="316"/>
    </row>
    <row r="2203" spans="1:5" hidden="1">
      <c r="B2203" s="316"/>
      <c r="E2203" s="68"/>
    </row>
    <row r="2204" spans="1:5" hidden="1">
      <c r="A2204" s="357">
        <v>2</v>
      </c>
      <c r="B2204" s="351">
        <v>5</v>
      </c>
      <c r="C2204" s="352" t="s">
        <v>157</v>
      </c>
      <c r="D2204" s="68"/>
      <c r="E2204" s="324">
        <f>+D2210+D2206</f>
        <v>0</v>
      </c>
    </row>
    <row r="2205" spans="1:5" hidden="1">
      <c r="B2205" s="316"/>
    </row>
    <row r="2206" spans="1:5" hidden="1">
      <c r="A2206" s="377" t="s">
        <v>158</v>
      </c>
      <c r="B2206" s="336" t="s">
        <v>159</v>
      </c>
      <c r="C2206" s="347" t="s">
        <v>160</v>
      </c>
      <c r="D2206" s="359">
        <f>+D2208+D2207</f>
        <v>0</v>
      </c>
    </row>
    <row r="2207" spans="1:5" hidden="1">
      <c r="A2207" s="67" t="s">
        <v>158</v>
      </c>
      <c r="B2207" s="312" t="s">
        <v>163</v>
      </c>
      <c r="C2207" s="313" t="s">
        <v>164</v>
      </c>
      <c r="D2207" s="314">
        <v>0</v>
      </c>
    </row>
    <row r="2208" spans="1:5" hidden="1">
      <c r="A2208" s="67" t="s">
        <v>158</v>
      </c>
      <c r="B2208" s="312" t="s">
        <v>372</v>
      </c>
      <c r="C2208" s="313" t="s">
        <v>373</v>
      </c>
      <c r="D2208" s="314">
        <v>0</v>
      </c>
    </row>
    <row r="2209" spans="1:11" hidden="1">
      <c r="B2209" s="316"/>
    </row>
    <row r="2210" spans="1:11" hidden="1">
      <c r="A2210" s="335"/>
      <c r="B2210" s="336" t="s">
        <v>171</v>
      </c>
      <c r="C2210" s="337" t="s">
        <v>172</v>
      </c>
      <c r="D2210" s="359">
        <f>+D2212+D2213+D2211</f>
        <v>0</v>
      </c>
    </row>
    <row r="2211" spans="1:11" hidden="1">
      <c r="A2211" s="67" t="s">
        <v>414</v>
      </c>
      <c r="B2211" s="356" t="s">
        <v>415</v>
      </c>
      <c r="C2211" s="313" t="s">
        <v>416</v>
      </c>
      <c r="D2211" s="314">
        <v>0</v>
      </c>
    </row>
    <row r="2212" spans="1:11" hidden="1">
      <c r="A2212" s="67" t="s">
        <v>229</v>
      </c>
      <c r="B2212" s="356" t="s">
        <v>230</v>
      </c>
      <c r="C2212" s="313" t="s">
        <v>231</v>
      </c>
      <c r="D2212" s="314">
        <v>0</v>
      </c>
    </row>
    <row r="2213" spans="1:11" hidden="1">
      <c r="A2213" s="67" t="s">
        <v>173</v>
      </c>
      <c r="B2213" s="312" t="s">
        <v>174</v>
      </c>
      <c r="C2213" s="313" t="s">
        <v>175</v>
      </c>
      <c r="D2213" s="314">
        <v>0</v>
      </c>
    </row>
    <row r="2214" spans="1:11" hidden="1"/>
    <row r="2215" spans="1:11" hidden="1"/>
    <row r="2216" spans="1:11" hidden="1">
      <c r="A2216" s="360" t="s">
        <v>348</v>
      </c>
      <c r="B2216" s="321" t="s">
        <v>512</v>
      </c>
      <c r="C2216" s="322" t="s">
        <v>185</v>
      </c>
      <c r="D2216" s="361"/>
      <c r="E2216" s="324">
        <f>+D2218</f>
        <v>0</v>
      </c>
    </row>
    <row r="2217" spans="1:11" hidden="1">
      <c r="B2217" s="343"/>
      <c r="C2217" s="362"/>
      <c r="D2217" s="333"/>
      <c r="E2217" s="333"/>
    </row>
    <row r="2218" spans="1:11" hidden="1">
      <c r="A2218" s="353" t="s">
        <v>184</v>
      </c>
      <c r="B2218" s="363" t="s">
        <v>513</v>
      </c>
      <c r="C2218" s="364" t="s">
        <v>514</v>
      </c>
      <c r="D2218" s="329">
        <f>SUM(D2219:D2219)</f>
        <v>0</v>
      </c>
      <c r="E2218" s="324"/>
    </row>
    <row r="2219" spans="1:11" hidden="1">
      <c r="A2219" s="365" t="s">
        <v>184</v>
      </c>
      <c r="B2219" s="332" t="s">
        <v>466</v>
      </c>
      <c r="C2219" s="323" t="s">
        <v>467</v>
      </c>
      <c r="D2219" s="333"/>
      <c r="E2219" s="346"/>
    </row>
    <row r="2220" spans="1:11" hidden="1">
      <c r="B2220" s="316"/>
    </row>
    <row r="2221" spans="1:11" ht="10.8" hidden="1" customHeight="1">
      <c r="B2221" s="316"/>
      <c r="E2221" s="68"/>
    </row>
    <row r="2222" spans="1:11" ht="12" hidden="1">
      <c r="B2222" s="316"/>
      <c r="C2222" s="317" t="s">
        <v>628</v>
      </c>
      <c r="E2222" s="383">
        <f>SUM(E2148:E2219)</f>
        <v>0</v>
      </c>
      <c r="G2222" s="97">
        <f>+E2222+'IND-ESTR-CLASIF '!D2157</f>
        <v>0</v>
      </c>
    </row>
    <row r="2223" spans="1:11" hidden="1">
      <c r="B2223" s="356"/>
    </row>
    <row r="2224" spans="1:11" hidden="1">
      <c r="B2224" s="356"/>
      <c r="K2224" s="748"/>
    </row>
    <row r="2225" spans="1:12" hidden="1">
      <c r="B2225" s="356"/>
      <c r="K2225" s="387"/>
      <c r="L2225" s="759"/>
    </row>
    <row r="2226" spans="1:12" hidden="1">
      <c r="B2226" s="356"/>
      <c r="K2226" s="387"/>
      <c r="L2226" s="759"/>
    </row>
    <row r="2227" spans="1:12" hidden="1">
      <c r="B2227" s="356"/>
      <c r="E2227" s="68"/>
      <c r="K2227" s="387"/>
      <c r="L2227" s="759"/>
    </row>
    <row r="2228" spans="1:12" ht="20.399999999999999" hidden="1">
      <c r="B2228" s="316" t="s">
        <v>410</v>
      </c>
      <c r="C2228" s="488" t="s">
        <v>454</v>
      </c>
      <c r="D2228" s="485" t="s">
        <v>455</v>
      </c>
      <c r="E2228" s="375" t="s">
        <v>456</v>
      </c>
      <c r="L2228" s="759"/>
    </row>
    <row r="2229" spans="1:12" hidden="1">
      <c r="B2229" s="316"/>
      <c r="E2229" s="68"/>
    </row>
    <row r="2230" spans="1:12" hidden="1">
      <c r="A2230" s="320" t="s">
        <v>23</v>
      </c>
      <c r="B2230" s="321" t="s">
        <v>24</v>
      </c>
      <c r="C2230" s="322" t="s">
        <v>25</v>
      </c>
      <c r="D2230" s="323"/>
      <c r="E2230" s="324">
        <f>+D2235+D2242+D2246+D2232</f>
        <v>0</v>
      </c>
    </row>
    <row r="2231" spans="1:12" hidden="1">
      <c r="B2231" s="321"/>
      <c r="C2231" s="325"/>
      <c r="D2231" s="323"/>
    </row>
    <row r="2232" spans="1:12" hidden="1">
      <c r="A2232" s="377" t="s">
        <v>26</v>
      </c>
      <c r="B2232" s="327" t="s">
        <v>27</v>
      </c>
      <c r="C2232" s="328" t="s">
        <v>28</v>
      </c>
      <c r="D2232" s="329">
        <f>SUM(D2233:D2233)</f>
        <v>0</v>
      </c>
    </row>
    <row r="2233" spans="1:12" hidden="1">
      <c r="A2233" s="67" t="s">
        <v>26</v>
      </c>
      <c r="B2233" s="332" t="s">
        <v>29</v>
      </c>
      <c r="C2233" s="323" t="s">
        <v>30</v>
      </c>
      <c r="D2233" s="333">
        <v>0</v>
      </c>
    </row>
    <row r="2234" spans="1:12" hidden="1">
      <c r="B2234" s="321"/>
      <c r="C2234" s="325"/>
      <c r="D2234" s="323"/>
    </row>
    <row r="2235" spans="1:12" hidden="1">
      <c r="A2235" s="377" t="s">
        <v>26</v>
      </c>
      <c r="B2235" s="336" t="s">
        <v>41</v>
      </c>
      <c r="C2235" s="337" t="s">
        <v>42</v>
      </c>
      <c r="D2235" s="359">
        <f>SUM(D2236:D2240)</f>
        <v>0</v>
      </c>
    </row>
    <row r="2236" spans="1:12" hidden="1">
      <c r="A2236" s="67" t="s">
        <v>26</v>
      </c>
      <c r="B2236" s="312" t="s">
        <v>43</v>
      </c>
      <c r="C2236" s="313" t="s">
        <v>44</v>
      </c>
      <c r="D2236" s="69">
        <v>0</v>
      </c>
    </row>
    <row r="2237" spans="1:12" hidden="1">
      <c r="A2237" s="67" t="s">
        <v>26</v>
      </c>
      <c r="B2237" s="312" t="s">
        <v>227</v>
      </c>
      <c r="C2237" s="313" t="s">
        <v>228</v>
      </c>
      <c r="D2237" s="69">
        <v>0</v>
      </c>
    </row>
    <row r="2238" spans="1:12" hidden="1">
      <c r="A2238" s="67" t="s">
        <v>26</v>
      </c>
      <c r="B2238" s="312" t="s">
        <v>45</v>
      </c>
      <c r="C2238" s="313" t="s">
        <v>46</v>
      </c>
      <c r="D2238" s="69">
        <f>+(D2233+D2237+D2239+D2240+D2236)/12</f>
        <v>0</v>
      </c>
    </row>
    <row r="2239" spans="1:12" hidden="1">
      <c r="A2239" s="331" t="s">
        <v>26</v>
      </c>
      <c r="B2239" s="332" t="s">
        <v>47</v>
      </c>
      <c r="C2239" s="323" t="s">
        <v>48</v>
      </c>
      <c r="D2239" s="69">
        <v>0</v>
      </c>
    </row>
    <row r="2240" spans="1:12" hidden="1">
      <c r="A2240" s="67" t="s">
        <v>26</v>
      </c>
      <c r="B2240" s="312" t="s">
        <v>342</v>
      </c>
      <c r="C2240" s="313" t="s">
        <v>343</v>
      </c>
      <c r="D2240" s="69">
        <v>0</v>
      </c>
    </row>
    <row r="2241" spans="1:5" hidden="1">
      <c r="A2241" s="331"/>
      <c r="B2241" s="332"/>
      <c r="C2241" s="323"/>
      <c r="D2241" s="69"/>
    </row>
    <row r="2242" spans="1:5" ht="20.399999999999999" hidden="1">
      <c r="A2242" s="377" t="s">
        <v>49</v>
      </c>
      <c r="B2242" s="336" t="s">
        <v>50</v>
      </c>
      <c r="C2242" s="337" t="s">
        <v>403</v>
      </c>
      <c r="D2242" s="359">
        <f>SUM(D2243:D2244)</f>
        <v>0</v>
      </c>
    </row>
    <row r="2243" spans="1:5" ht="20.399999999999999" hidden="1">
      <c r="A2243" s="67" t="s">
        <v>49</v>
      </c>
      <c r="B2243" s="312" t="s">
        <v>52</v>
      </c>
      <c r="C2243" s="341" t="s">
        <v>262</v>
      </c>
      <c r="D2243" s="69">
        <f>+(D2233+D2237+D2239+D2240+D2236)*9.25%</f>
        <v>0</v>
      </c>
    </row>
    <row r="2244" spans="1:5" ht="20.399999999999999" hidden="1">
      <c r="A2244" s="67" t="s">
        <v>49</v>
      </c>
      <c r="B2244" s="312" t="s">
        <v>54</v>
      </c>
      <c r="C2244" s="341" t="s">
        <v>55</v>
      </c>
      <c r="D2244" s="69">
        <f>+(D2233+D2237+D2239+D2240+D2236)*0.5%</f>
        <v>0</v>
      </c>
    </row>
    <row r="2245" spans="1:5" hidden="1">
      <c r="A2245" s="357"/>
      <c r="D2245" s="69"/>
    </row>
    <row r="2246" spans="1:5" ht="20.399999999999999" hidden="1">
      <c r="A2246" s="377" t="s">
        <v>49</v>
      </c>
      <c r="B2246" s="336" t="s">
        <v>56</v>
      </c>
      <c r="C2246" s="337" t="s">
        <v>57</v>
      </c>
      <c r="D2246" s="359">
        <f>SUM(D2247:D2249)</f>
        <v>0</v>
      </c>
    </row>
    <row r="2247" spans="1:5" ht="20.399999999999999" hidden="1">
      <c r="A2247" s="67" t="s">
        <v>49</v>
      </c>
      <c r="B2247" s="312" t="s">
        <v>58</v>
      </c>
      <c r="C2247" s="341" t="s">
        <v>59</v>
      </c>
      <c r="D2247" s="69">
        <f>+(D2233+D2237+D2239+D2240+D2236)*5.42%</f>
        <v>0</v>
      </c>
    </row>
    <row r="2248" spans="1:5" ht="20.399999999999999" hidden="1">
      <c r="A2248" s="67" t="s">
        <v>49</v>
      </c>
      <c r="B2248" s="312" t="s">
        <v>60</v>
      </c>
      <c r="C2248" s="341" t="s">
        <v>404</v>
      </c>
      <c r="D2248" s="69">
        <f>+(D2233+D2237+D2239+D2240+D2236)*3%</f>
        <v>0</v>
      </c>
    </row>
    <row r="2249" spans="1:5" hidden="1">
      <c r="A2249" s="67" t="s">
        <v>49</v>
      </c>
      <c r="B2249" s="312" t="s">
        <v>62</v>
      </c>
      <c r="C2249" s="313" t="s">
        <v>63</v>
      </c>
      <c r="D2249" s="69">
        <f>+(D2233+D2237+D2239+D2240+D2236)*1.5%</f>
        <v>0</v>
      </c>
    </row>
    <row r="2250" spans="1:5" hidden="1">
      <c r="B2250" s="316"/>
    </row>
    <row r="2251" spans="1:5" hidden="1">
      <c r="B2251" s="316"/>
      <c r="E2251" s="68"/>
    </row>
    <row r="2252" spans="1:5" hidden="1">
      <c r="A2252" s="357" t="s">
        <v>64</v>
      </c>
      <c r="B2252" s="351" t="s">
        <v>205</v>
      </c>
      <c r="C2252" s="352" t="s">
        <v>65</v>
      </c>
      <c r="D2252" s="68"/>
      <c r="E2252" s="324">
        <f>+D2254+D2257+D2260</f>
        <v>0</v>
      </c>
    </row>
    <row r="2253" spans="1:5" hidden="1">
      <c r="B2253" s="316"/>
    </row>
    <row r="2254" spans="1:5" hidden="1">
      <c r="A2254" s="335" t="s">
        <v>64</v>
      </c>
      <c r="B2254" s="336">
        <v>1.01</v>
      </c>
      <c r="C2254" s="337" t="s">
        <v>67</v>
      </c>
      <c r="D2254" s="359">
        <f>SUM(D2255)</f>
        <v>0</v>
      </c>
    </row>
    <row r="2255" spans="1:5" hidden="1">
      <c r="A2255" s="67" t="s">
        <v>64</v>
      </c>
      <c r="B2255" s="356" t="s">
        <v>70</v>
      </c>
      <c r="C2255" s="313" t="s">
        <v>71</v>
      </c>
      <c r="D2255" s="314">
        <v>0</v>
      </c>
    </row>
    <row r="2256" spans="1:5" hidden="1">
      <c r="B2256" s="356"/>
    </row>
    <row r="2257" spans="1:5" hidden="1">
      <c r="A2257" s="335" t="s">
        <v>64</v>
      </c>
      <c r="B2257" s="336" t="s">
        <v>89</v>
      </c>
      <c r="C2257" s="337" t="s">
        <v>90</v>
      </c>
      <c r="D2257" s="359">
        <f>+D2258</f>
        <v>0</v>
      </c>
    </row>
    <row r="2258" spans="1:5" hidden="1">
      <c r="A2258" s="67" t="s">
        <v>64</v>
      </c>
      <c r="B2258" s="356" t="s">
        <v>207</v>
      </c>
      <c r="C2258" s="313" t="s">
        <v>216</v>
      </c>
      <c r="D2258" s="314">
        <v>0</v>
      </c>
    </row>
    <row r="2259" spans="1:5" hidden="1">
      <c r="B2259" s="316"/>
    </row>
    <row r="2260" spans="1:5" hidden="1">
      <c r="A2260" s="335" t="s">
        <v>64</v>
      </c>
      <c r="B2260" s="336" t="s">
        <v>251</v>
      </c>
      <c r="C2260" s="337" t="s">
        <v>103</v>
      </c>
      <c r="D2260" s="359">
        <f>SUM(D2261:D2262)</f>
        <v>0</v>
      </c>
      <c r="E2260" s="68"/>
    </row>
    <row r="2261" spans="1:5" ht="20.399999999999999" hidden="1">
      <c r="A2261" s="67" t="s">
        <v>64</v>
      </c>
      <c r="B2261" s="356" t="s">
        <v>108</v>
      </c>
      <c r="C2261" s="341" t="s">
        <v>109</v>
      </c>
      <c r="D2261" s="314">
        <v>0</v>
      </c>
      <c r="E2261" s="68"/>
    </row>
    <row r="2262" spans="1:5" hidden="1">
      <c r="A2262" s="67" t="s">
        <v>64</v>
      </c>
      <c r="B2262" s="356" t="s">
        <v>110</v>
      </c>
      <c r="C2262" s="313" t="s">
        <v>111</v>
      </c>
      <c r="D2262" s="314">
        <v>0</v>
      </c>
      <c r="E2262" s="68"/>
    </row>
    <row r="2263" spans="1:5" hidden="1">
      <c r="B2263" s="316"/>
      <c r="E2263" s="68"/>
    </row>
    <row r="2264" spans="1:5" hidden="1">
      <c r="B2264" s="316"/>
      <c r="E2264" s="68"/>
    </row>
    <row r="2265" spans="1:5" hidden="1">
      <c r="A2265" s="357" t="s">
        <v>64</v>
      </c>
      <c r="B2265" s="351">
        <v>2</v>
      </c>
      <c r="C2265" s="352" t="s">
        <v>122</v>
      </c>
      <c r="D2265" s="68"/>
      <c r="E2265" s="324">
        <f>+D2272+D2267+D2278+D2282</f>
        <v>0</v>
      </c>
    </row>
    <row r="2266" spans="1:5" hidden="1">
      <c r="B2266" s="316"/>
    </row>
    <row r="2267" spans="1:5" hidden="1">
      <c r="A2267" s="335" t="s">
        <v>64</v>
      </c>
      <c r="B2267" s="336" t="s">
        <v>123</v>
      </c>
      <c r="C2267" s="337" t="s">
        <v>124</v>
      </c>
      <c r="D2267" s="359">
        <f>SUM(D2268:D2270)</f>
        <v>0</v>
      </c>
    </row>
    <row r="2268" spans="1:5" hidden="1">
      <c r="A2268" s="67" t="s">
        <v>64</v>
      </c>
      <c r="B2268" s="356" t="s">
        <v>125</v>
      </c>
      <c r="C2268" s="313" t="s">
        <v>126</v>
      </c>
      <c r="D2268" s="314">
        <v>0</v>
      </c>
    </row>
    <row r="2269" spans="1:5" hidden="1">
      <c r="A2269" s="67" t="s">
        <v>64</v>
      </c>
      <c r="B2269" s="356" t="s">
        <v>127</v>
      </c>
      <c r="C2269" s="313" t="s">
        <v>128</v>
      </c>
      <c r="D2269" s="314">
        <v>0</v>
      </c>
    </row>
    <row r="2270" spans="1:5" hidden="1">
      <c r="A2270" s="67" t="s">
        <v>64</v>
      </c>
      <c r="B2270" s="356" t="s">
        <v>129</v>
      </c>
      <c r="C2270" s="313" t="s">
        <v>130</v>
      </c>
      <c r="D2270" s="314">
        <v>0</v>
      </c>
    </row>
    <row r="2271" spans="1:5" hidden="1">
      <c r="B2271" s="316"/>
    </row>
    <row r="2272" spans="1:5" ht="20.399999999999999" hidden="1">
      <c r="A2272" s="335" t="s">
        <v>64</v>
      </c>
      <c r="B2272" s="336">
        <v>2.0299999999999998</v>
      </c>
      <c r="C2272" s="337" t="s">
        <v>132</v>
      </c>
      <c r="D2272" s="359">
        <f>SUM(D2273:D2276)</f>
        <v>0</v>
      </c>
    </row>
    <row r="2273" spans="1:5" hidden="1">
      <c r="A2273" s="67" t="s">
        <v>64</v>
      </c>
      <c r="B2273" s="356" t="s">
        <v>133</v>
      </c>
      <c r="C2273" s="313" t="s">
        <v>134</v>
      </c>
      <c r="D2273" s="314">
        <v>0</v>
      </c>
    </row>
    <row r="2274" spans="1:5" hidden="1">
      <c r="A2274" s="67" t="s">
        <v>64</v>
      </c>
      <c r="B2274" s="356" t="s">
        <v>135</v>
      </c>
      <c r="C2274" s="313" t="s">
        <v>136</v>
      </c>
      <c r="D2274" s="314">
        <v>0</v>
      </c>
    </row>
    <row r="2275" spans="1:5" hidden="1">
      <c r="A2275" s="67" t="s">
        <v>64</v>
      </c>
      <c r="B2275" s="356" t="s">
        <v>287</v>
      </c>
      <c r="C2275" s="313" t="s">
        <v>288</v>
      </c>
      <c r="D2275" s="314">
        <v>0</v>
      </c>
    </row>
    <row r="2276" spans="1:5" hidden="1">
      <c r="A2276" s="67" t="s">
        <v>64</v>
      </c>
      <c r="B2276" s="356" t="s">
        <v>240</v>
      </c>
      <c r="C2276" s="313" t="s">
        <v>241</v>
      </c>
      <c r="D2276" s="314">
        <v>0</v>
      </c>
    </row>
    <row r="2277" spans="1:5" hidden="1">
      <c r="B2277" s="316"/>
    </row>
    <row r="2278" spans="1:5" hidden="1">
      <c r="A2278" s="335" t="s">
        <v>64</v>
      </c>
      <c r="B2278" s="336" t="s">
        <v>139</v>
      </c>
      <c r="C2278" s="337" t="s">
        <v>140</v>
      </c>
      <c r="D2278" s="359">
        <f>+D2279+D2280</f>
        <v>0</v>
      </c>
    </row>
    <row r="2279" spans="1:5" hidden="1">
      <c r="A2279" s="67" t="s">
        <v>64</v>
      </c>
      <c r="B2279" s="356" t="s">
        <v>141</v>
      </c>
      <c r="C2279" s="313" t="s">
        <v>142</v>
      </c>
      <c r="D2279" s="314">
        <v>0</v>
      </c>
    </row>
    <row r="2280" spans="1:5" hidden="1">
      <c r="A2280" s="67" t="s">
        <v>64</v>
      </c>
      <c r="B2280" s="356" t="s">
        <v>143</v>
      </c>
      <c r="C2280" s="313" t="s">
        <v>144</v>
      </c>
      <c r="D2280" s="314">
        <v>0</v>
      </c>
    </row>
    <row r="2281" spans="1:5" hidden="1">
      <c r="B2281" s="316"/>
    </row>
    <row r="2282" spans="1:5" hidden="1">
      <c r="A2282" s="493" t="s">
        <v>64</v>
      </c>
      <c r="B2282" s="354" t="s">
        <v>145</v>
      </c>
      <c r="C2282" s="337" t="s">
        <v>146</v>
      </c>
      <c r="D2282" s="359">
        <f>+D2283+D2284+D2285+D2286</f>
        <v>0</v>
      </c>
    </row>
    <row r="2283" spans="1:5" hidden="1">
      <c r="A2283" s="67" t="s">
        <v>64</v>
      </c>
      <c r="B2283" s="356" t="s">
        <v>151</v>
      </c>
      <c r="C2283" s="313" t="s">
        <v>152</v>
      </c>
      <c r="D2283" s="314">
        <v>0</v>
      </c>
    </row>
    <row r="2284" spans="1:5" hidden="1">
      <c r="A2284" s="67" t="s">
        <v>64</v>
      </c>
      <c r="B2284" s="356" t="s">
        <v>153</v>
      </c>
      <c r="C2284" s="313" t="s">
        <v>154</v>
      </c>
      <c r="D2284" s="314">
        <v>0</v>
      </c>
    </row>
    <row r="2285" spans="1:5" hidden="1">
      <c r="A2285" s="67" t="s">
        <v>64</v>
      </c>
      <c r="B2285" s="356" t="s">
        <v>155</v>
      </c>
      <c r="C2285" s="313" t="s">
        <v>156</v>
      </c>
      <c r="D2285" s="314">
        <v>0</v>
      </c>
    </row>
    <row r="2286" spans="1:5" hidden="1">
      <c r="A2286" s="67" t="s">
        <v>64</v>
      </c>
      <c r="B2286" s="356" t="s">
        <v>291</v>
      </c>
      <c r="C2286" s="313" t="s">
        <v>315</v>
      </c>
      <c r="D2286" s="314">
        <v>0</v>
      </c>
    </row>
    <row r="2287" spans="1:5" hidden="1">
      <c r="B2287" s="316"/>
    </row>
    <row r="2288" spans="1:5" hidden="1">
      <c r="B2288" s="316"/>
      <c r="E2288" s="68"/>
    </row>
    <row r="2289" spans="1:8" hidden="1">
      <c r="A2289" s="357">
        <v>2</v>
      </c>
      <c r="B2289" s="351">
        <v>5</v>
      </c>
      <c r="C2289" s="352" t="s">
        <v>157</v>
      </c>
      <c r="D2289" s="68"/>
      <c r="E2289" s="324">
        <f>+D2294+D2291</f>
        <v>0</v>
      </c>
    </row>
    <row r="2290" spans="1:8" hidden="1">
      <c r="B2290" s="316"/>
    </row>
    <row r="2291" spans="1:8" hidden="1">
      <c r="A2291" s="335" t="s">
        <v>158</v>
      </c>
      <c r="B2291" s="336" t="s">
        <v>159</v>
      </c>
      <c r="C2291" s="337" t="s">
        <v>160</v>
      </c>
      <c r="D2291" s="359">
        <f>+D2292</f>
        <v>0</v>
      </c>
    </row>
    <row r="2292" spans="1:8" hidden="1">
      <c r="A2292" s="67" t="s">
        <v>158</v>
      </c>
      <c r="B2292" s="356" t="s">
        <v>221</v>
      </c>
      <c r="C2292" s="313" t="s">
        <v>222</v>
      </c>
      <c r="D2292" s="314">
        <v>0</v>
      </c>
    </row>
    <row r="2293" spans="1:8" hidden="1">
      <c r="B2293" s="316"/>
    </row>
    <row r="2294" spans="1:8" hidden="1">
      <c r="A2294" s="335"/>
      <c r="B2294" s="336" t="s">
        <v>171</v>
      </c>
      <c r="C2294" s="337" t="s">
        <v>172</v>
      </c>
      <c r="D2294" s="359">
        <f>+D2295</f>
        <v>0</v>
      </c>
    </row>
    <row r="2295" spans="1:8" hidden="1">
      <c r="A2295" s="67" t="s">
        <v>229</v>
      </c>
      <c r="B2295" s="356" t="s">
        <v>230</v>
      </c>
      <c r="C2295" s="313" t="s">
        <v>231</v>
      </c>
      <c r="D2295" s="314">
        <v>0</v>
      </c>
    </row>
    <row r="2296" spans="1:8" hidden="1">
      <c r="B2296" s="356"/>
    </row>
    <row r="2297" spans="1:8" hidden="1">
      <c r="B2297" s="356"/>
    </row>
    <row r="2298" spans="1:8" hidden="1">
      <c r="A2298" s="360" t="s">
        <v>348</v>
      </c>
      <c r="B2298" s="321" t="s">
        <v>512</v>
      </c>
      <c r="C2298" s="322" t="s">
        <v>185</v>
      </c>
      <c r="D2298" s="361"/>
      <c r="E2298" s="324">
        <f>+D2300</f>
        <v>0</v>
      </c>
    </row>
    <row r="2299" spans="1:8" hidden="1">
      <c r="B2299" s="343"/>
      <c r="C2299" s="362"/>
      <c r="D2299" s="333"/>
      <c r="E2299" s="333"/>
    </row>
    <row r="2300" spans="1:8" hidden="1">
      <c r="A2300" s="353" t="s">
        <v>184</v>
      </c>
      <c r="B2300" s="363" t="s">
        <v>513</v>
      </c>
      <c r="C2300" s="364" t="s">
        <v>514</v>
      </c>
      <c r="D2300" s="329">
        <f>SUM(D2301:D2301)</f>
        <v>0</v>
      </c>
      <c r="E2300" s="324"/>
    </row>
    <row r="2301" spans="1:8" hidden="1">
      <c r="A2301" s="365" t="s">
        <v>184</v>
      </c>
      <c r="B2301" s="332" t="s">
        <v>466</v>
      </c>
      <c r="C2301" s="323" t="s">
        <v>467</v>
      </c>
      <c r="D2301" s="333">
        <v>0</v>
      </c>
      <c r="E2301" s="346"/>
    </row>
    <row r="2302" spans="1:8" hidden="1">
      <c r="B2302" s="316"/>
    </row>
    <row r="2303" spans="1:8" hidden="1">
      <c r="B2303" s="316"/>
      <c r="E2303" s="68"/>
      <c r="G2303" s="68"/>
      <c r="H2303" s="69"/>
    </row>
    <row r="2304" spans="1:8" ht="12" hidden="1">
      <c r="B2304" s="316"/>
      <c r="C2304" s="317" t="s">
        <v>629</v>
      </c>
      <c r="E2304" s="383">
        <f>SUM(E2229:E2302)</f>
        <v>0</v>
      </c>
      <c r="G2304" s="97">
        <f>+'IND-ESTR-CLASIF '!D2210+'MODIFICACION N° 04'!E2304</f>
        <v>0</v>
      </c>
    </row>
    <row r="2305" spans="1:5" hidden="1">
      <c r="B2305" s="316"/>
      <c r="D2305" s="68"/>
    </row>
    <row r="2306" spans="1:5" hidden="1">
      <c r="B2306" s="316"/>
      <c r="D2306" s="68"/>
    </row>
    <row r="2307" spans="1:5" hidden="1">
      <c r="B2307" s="316"/>
      <c r="D2307" s="68"/>
    </row>
    <row r="2308" spans="1:5" ht="13.2" hidden="1" customHeight="1">
      <c r="B2308" s="316"/>
      <c r="D2308" s="68"/>
    </row>
    <row r="2309" spans="1:5" ht="14.4" hidden="1" customHeight="1">
      <c r="B2309" s="316"/>
      <c r="D2309" s="68"/>
      <c r="E2309" s="68"/>
    </row>
    <row r="2310" spans="1:5" ht="22.2" hidden="1" customHeight="1">
      <c r="B2310" s="316" t="s">
        <v>428</v>
      </c>
      <c r="C2310" s="488" t="s">
        <v>816</v>
      </c>
      <c r="D2310" s="485" t="s">
        <v>817</v>
      </c>
      <c r="E2310" s="375" t="s">
        <v>818</v>
      </c>
    </row>
    <row r="2311" spans="1:5" ht="10.199999999999999" hidden="1" customHeight="1">
      <c r="B2311" s="316"/>
      <c r="D2311" s="68"/>
      <c r="E2311" s="68"/>
    </row>
    <row r="2312" spans="1:5" ht="10.199999999999999" hidden="1" customHeight="1">
      <c r="A2312" s="357">
        <v>2</v>
      </c>
      <c r="B2312" s="351">
        <v>5</v>
      </c>
      <c r="C2312" s="352" t="s">
        <v>157</v>
      </c>
      <c r="D2312" s="68"/>
      <c r="E2312" s="324">
        <f>+D2314</f>
        <v>0</v>
      </c>
    </row>
    <row r="2313" spans="1:5" ht="10.199999999999999" hidden="1" customHeight="1">
      <c r="B2313" s="316"/>
    </row>
    <row r="2314" spans="1:5" ht="10.199999999999999" hidden="1" customHeight="1">
      <c r="A2314" s="335" t="s">
        <v>576</v>
      </c>
      <c r="B2314" s="336" t="s">
        <v>176</v>
      </c>
      <c r="C2314" s="337" t="s">
        <v>177</v>
      </c>
      <c r="D2314" s="359">
        <f>+D2315</f>
        <v>0</v>
      </c>
    </row>
    <row r="2315" spans="1:5" ht="10.199999999999999" hidden="1" customHeight="1">
      <c r="A2315" s="67" t="s">
        <v>178</v>
      </c>
      <c r="B2315" s="356" t="s">
        <v>179</v>
      </c>
      <c r="C2315" s="313" t="s">
        <v>258</v>
      </c>
      <c r="D2315" s="314">
        <v>0</v>
      </c>
    </row>
    <row r="2316" spans="1:5" ht="10.199999999999999" hidden="1" customHeight="1">
      <c r="B2316" s="356"/>
    </row>
    <row r="2317" spans="1:5" ht="10.199999999999999" hidden="1" customHeight="1">
      <c r="B2317" s="356"/>
    </row>
    <row r="2318" spans="1:5" ht="10.199999999999999" hidden="1" customHeight="1">
      <c r="B2318" s="316"/>
      <c r="C2318" s="317" t="s">
        <v>819</v>
      </c>
      <c r="E2318" s="383">
        <f>+E2312</f>
        <v>0</v>
      </c>
    </row>
    <row r="2319" spans="1:5" ht="10.199999999999999" hidden="1" customHeight="1">
      <c r="B2319" s="316"/>
      <c r="C2319" s="316"/>
      <c r="E2319" s="358"/>
    </row>
    <row r="2320" spans="1:5" ht="10.199999999999999" hidden="1" customHeight="1">
      <c r="B2320" s="316"/>
      <c r="C2320" s="316"/>
      <c r="E2320" s="358"/>
    </row>
    <row r="2321" spans="1:5" ht="10.199999999999999" hidden="1" customHeight="1">
      <c r="B2321" s="316"/>
      <c r="C2321" s="316"/>
      <c r="E2321" s="358"/>
    </row>
    <row r="2322" spans="1:5" ht="10.199999999999999" hidden="1" customHeight="1">
      <c r="B2322" s="316"/>
      <c r="C2322" s="316" t="s">
        <v>457</v>
      </c>
      <c r="E2322" s="358">
        <f>+E2318+E2304+E2222</f>
        <v>0</v>
      </c>
    </row>
    <row r="2323" spans="1:5" hidden="1">
      <c r="B2323" s="316"/>
      <c r="C2323" s="316"/>
      <c r="E2323" s="478"/>
    </row>
    <row r="2324" spans="1:5" hidden="1">
      <c r="B2324" s="316"/>
      <c r="C2324" s="316"/>
      <c r="E2324" s="478"/>
    </row>
    <row r="2325" spans="1:5" hidden="1">
      <c r="B2325" s="316"/>
      <c r="C2325" s="316"/>
      <c r="E2325" s="478"/>
    </row>
    <row r="2326" spans="1:5" hidden="1">
      <c r="B2326" s="316"/>
      <c r="D2326" s="478"/>
      <c r="E2326" s="478"/>
    </row>
    <row r="2327" spans="1:5" hidden="1">
      <c r="B2327" s="316"/>
      <c r="D2327" s="478"/>
      <c r="E2327" s="478"/>
    </row>
    <row r="2328" spans="1:5">
      <c r="B2328" s="316" t="s">
        <v>458</v>
      </c>
      <c r="C2328" s="456" t="s">
        <v>630</v>
      </c>
      <c r="D2328" s="478"/>
      <c r="E2328" s="478"/>
    </row>
    <row r="2329" spans="1:5">
      <c r="B2329" s="476"/>
      <c r="C2329" s="477"/>
      <c r="D2329" s="478"/>
      <c r="E2329" s="478"/>
    </row>
    <row r="2330" spans="1:5">
      <c r="B2330" s="476"/>
      <c r="C2330" s="477"/>
      <c r="D2330" s="478"/>
      <c r="E2330" s="478"/>
    </row>
    <row r="2331" spans="1:5">
      <c r="B2331" s="316" t="s">
        <v>422</v>
      </c>
      <c r="C2331" s="456" t="s">
        <v>460</v>
      </c>
      <c r="D2331" s="485" t="s">
        <v>461</v>
      </c>
      <c r="E2331" s="478"/>
    </row>
    <row r="2332" spans="1:5">
      <c r="C2332" s="376"/>
      <c r="E2332" s="68"/>
    </row>
    <row r="2333" spans="1:5" hidden="1">
      <c r="A2333" s="320" t="s">
        <v>23</v>
      </c>
      <c r="B2333" s="321" t="s">
        <v>24</v>
      </c>
      <c r="C2333" s="322" t="s">
        <v>25</v>
      </c>
      <c r="D2333" s="323"/>
      <c r="E2333" s="324">
        <f>D2335+D2338+D2345+D2349</f>
        <v>0</v>
      </c>
    </row>
    <row r="2334" spans="1:5" hidden="1">
      <c r="A2334" s="320"/>
      <c r="B2334" s="321"/>
      <c r="C2334" s="322"/>
      <c r="D2334" s="323"/>
      <c r="E2334" s="324"/>
    </row>
    <row r="2335" spans="1:5" hidden="1">
      <c r="A2335" s="377" t="s">
        <v>26</v>
      </c>
      <c r="B2335" s="327" t="s">
        <v>27</v>
      </c>
      <c r="C2335" s="328" t="s">
        <v>28</v>
      </c>
      <c r="D2335" s="329">
        <f>SUM(D2336:D2336)</f>
        <v>0</v>
      </c>
      <c r="E2335" s="324"/>
    </row>
    <row r="2336" spans="1:5" hidden="1">
      <c r="A2336" s="67" t="s">
        <v>26</v>
      </c>
      <c r="B2336" s="332" t="s">
        <v>29</v>
      </c>
      <c r="C2336" s="323" t="s">
        <v>30</v>
      </c>
      <c r="D2336" s="333">
        <f>D2391</f>
        <v>0</v>
      </c>
      <c r="E2336" s="68"/>
    </row>
    <row r="2337" spans="1:5" hidden="1">
      <c r="B2337" s="332"/>
      <c r="C2337" s="323"/>
      <c r="D2337" s="333"/>
      <c r="E2337" s="68"/>
    </row>
    <row r="2338" spans="1:5" hidden="1">
      <c r="A2338" s="377" t="s">
        <v>26</v>
      </c>
      <c r="B2338" s="336" t="s">
        <v>41</v>
      </c>
      <c r="C2338" s="337" t="s">
        <v>42</v>
      </c>
      <c r="D2338" s="359">
        <f>SUM(D2339:D2343)</f>
        <v>0</v>
      </c>
      <c r="E2338" s="324"/>
    </row>
    <row r="2339" spans="1:5" hidden="1">
      <c r="A2339" s="67" t="s">
        <v>26</v>
      </c>
      <c r="B2339" s="312" t="s">
        <v>43</v>
      </c>
      <c r="C2339" s="313" t="s">
        <v>44</v>
      </c>
      <c r="D2339" s="69">
        <f>+D2392</f>
        <v>0</v>
      </c>
      <c r="E2339" s="324"/>
    </row>
    <row r="2340" spans="1:5" hidden="1">
      <c r="A2340" s="67" t="s">
        <v>26</v>
      </c>
      <c r="B2340" s="312" t="s">
        <v>227</v>
      </c>
      <c r="C2340" s="313" t="s">
        <v>228</v>
      </c>
      <c r="D2340" s="69">
        <f>+D2393</f>
        <v>0</v>
      </c>
      <c r="E2340" s="324"/>
    </row>
    <row r="2341" spans="1:5" hidden="1">
      <c r="A2341" s="67" t="s">
        <v>26</v>
      </c>
      <c r="B2341" s="312" t="s">
        <v>45</v>
      </c>
      <c r="C2341" s="313" t="s">
        <v>46</v>
      </c>
      <c r="D2341" s="69">
        <f>+D2394</f>
        <v>0</v>
      </c>
      <c r="E2341" s="324"/>
    </row>
    <row r="2342" spans="1:5" hidden="1">
      <c r="A2342" s="331" t="s">
        <v>26</v>
      </c>
      <c r="B2342" s="332" t="s">
        <v>47</v>
      </c>
      <c r="C2342" s="323" t="s">
        <v>48</v>
      </c>
      <c r="D2342" s="69">
        <f>+D2395</f>
        <v>0</v>
      </c>
      <c r="E2342" s="324"/>
    </row>
    <row r="2343" spans="1:5" hidden="1">
      <c r="A2343" s="67" t="s">
        <v>26</v>
      </c>
      <c r="B2343" s="312" t="s">
        <v>342</v>
      </c>
      <c r="C2343" s="313" t="s">
        <v>343</v>
      </c>
      <c r="D2343" s="69">
        <f>+D2396</f>
        <v>0</v>
      </c>
      <c r="E2343" s="324"/>
    </row>
    <row r="2344" spans="1:5" hidden="1">
      <c r="A2344" s="320"/>
      <c r="D2344" s="69"/>
      <c r="E2344" s="324"/>
    </row>
    <row r="2345" spans="1:5" ht="20.399999999999999" hidden="1">
      <c r="A2345" s="377" t="s">
        <v>49</v>
      </c>
      <c r="B2345" s="336" t="s">
        <v>50</v>
      </c>
      <c r="C2345" s="337" t="s">
        <v>51</v>
      </c>
      <c r="D2345" s="359">
        <f>SUM(D2346:D2347)</f>
        <v>0</v>
      </c>
      <c r="E2345" s="324"/>
    </row>
    <row r="2346" spans="1:5" ht="20.399999999999999" hidden="1">
      <c r="A2346" s="340" t="s">
        <v>49</v>
      </c>
      <c r="B2346" s="312" t="s">
        <v>52</v>
      </c>
      <c r="C2346" s="341" t="s">
        <v>262</v>
      </c>
      <c r="D2346" s="69">
        <f>+D2397</f>
        <v>0</v>
      </c>
      <c r="E2346" s="324"/>
    </row>
    <row r="2347" spans="1:5" ht="20.399999999999999" hidden="1">
      <c r="A2347" s="340" t="s">
        <v>49</v>
      </c>
      <c r="B2347" s="312" t="s">
        <v>54</v>
      </c>
      <c r="C2347" s="341" t="s">
        <v>55</v>
      </c>
      <c r="D2347" s="69">
        <f>+D2398</f>
        <v>0</v>
      </c>
      <c r="E2347" s="324"/>
    </row>
    <row r="2348" spans="1:5" hidden="1">
      <c r="D2348" s="69"/>
      <c r="E2348" s="324"/>
    </row>
    <row r="2349" spans="1:5" ht="20.399999999999999" hidden="1">
      <c r="A2349" s="377" t="s">
        <v>49</v>
      </c>
      <c r="B2349" s="336" t="s">
        <v>56</v>
      </c>
      <c r="C2349" s="337" t="s">
        <v>57</v>
      </c>
      <c r="D2349" s="359">
        <f>SUM(D2350:D2352)</f>
        <v>0</v>
      </c>
      <c r="E2349" s="324"/>
    </row>
    <row r="2350" spans="1:5" ht="20.399999999999999" hidden="1">
      <c r="A2350" s="340" t="s">
        <v>49</v>
      </c>
      <c r="B2350" s="312" t="s">
        <v>58</v>
      </c>
      <c r="C2350" s="341" t="s">
        <v>59</v>
      </c>
      <c r="D2350" s="69">
        <f>+D2399</f>
        <v>0</v>
      </c>
      <c r="E2350" s="324"/>
    </row>
    <row r="2351" spans="1:5" ht="20.399999999999999" hidden="1">
      <c r="A2351" s="340" t="s">
        <v>49</v>
      </c>
      <c r="B2351" s="312" t="s">
        <v>60</v>
      </c>
      <c r="C2351" s="341" t="s">
        <v>263</v>
      </c>
      <c r="D2351" s="69">
        <f>+D2400</f>
        <v>0</v>
      </c>
      <c r="E2351" s="324"/>
    </row>
    <row r="2352" spans="1:5" hidden="1">
      <c r="A2352" s="340" t="s">
        <v>49</v>
      </c>
      <c r="B2352" s="312" t="s">
        <v>62</v>
      </c>
      <c r="C2352" s="313" t="s">
        <v>63</v>
      </c>
      <c r="D2352" s="69">
        <f>+D2401</f>
        <v>0</v>
      </c>
      <c r="E2352" s="324"/>
    </row>
    <row r="2353" spans="1:5" hidden="1">
      <c r="A2353" s="340"/>
      <c r="D2353" s="69"/>
      <c r="E2353" s="324"/>
    </row>
    <row r="2354" spans="1:5" hidden="1">
      <c r="C2354" s="376"/>
      <c r="E2354" s="68"/>
    </row>
    <row r="2355" spans="1:5" hidden="1">
      <c r="A2355" s="320" t="s">
        <v>64</v>
      </c>
      <c r="B2355" s="321" t="s">
        <v>205</v>
      </c>
      <c r="C2355" s="322" t="s">
        <v>65</v>
      </c>
      <c r="D2355" s="323"/>
      <c r="E2355" s="324">
        <f>+D2360+D2357</f>
        <v>0</v>
      </c>
    </row>
    <row r="2356" spans="1:5" hidden="1">
      <c r="B2356" s="321"/>
      <c r="C2356" s="325"/>
      <c r="D2356" s="324"/>
      <c r="E2356" s="68"/>
    </row>
    <row r="2357" spans="1:5" hidden="1">
      <c r="A2357" s="326" t="s">
        <v>64</v>
      </c>
      <c r="B2357" s="363">
        <v>1.03</v>
      </c>
      <c r="C2357" s="461" t="s">
        <v>78</v>
      </c>
      <c r="D2357" s="329">
        <f>+D2358</f>
        <v>0</v>
      </c>
      <c r="E2357" s="68"/>
    </row>
    <row r="2358" spans="1:5" hidden="1">
      <c r="A2358" s="342" t="s">
        <v>64</v>
      </c>
      <c r="B2358" s="343" t="s">
        <v>81</v>
      </c>
      <c r="C2358" s="362" t="s">
        <v>82</v>
      </c>
      <c r="D2358" s="333">
        <f>+D2403</f>
        <v>0</v>
      </c>
      <c r="E2358" s="68"/>
    </row>
    <row r="2359" spans="1:5" hidden="1">
      <c r="B2359" s="321"/>
      <c r="C2359" s="325"/>
      <c r="D2359" s="324"/>
      <c r="E2359" s="68"/>
    </row>
    <row r="2360" spans="1:5" hidden="1">
      <c r="A2360" s="326" t="s">
        <v>64</v>
      </c>
      <c r="B2360" s="363" t="s">
        <v>89</v>
      </c>
      <c r="C2360" s="461" t="s">
        <v>90</v>
      </c>
      <c r="D2360" s="329">
        <f>SUM(D2361:D2363)</f>
        <v>0</v>
      </c>
      <c r="E2360" s="324"/>
    </row>
    <row r="2361" spans="1:5" hidden="1">
      <c r="A2361" s="342" t="s">
        <v>64</v>
      </c>
      <c r="B2361" s="343" t="s">
        <v>245</v>
      </c>
      <c r="C2361" s="362" t="s">
        <v>246</v>
      </c>
      <c r="D2361" s="333">
        <f>+D2413</f>
        <v>0</v>
      </c>
      <c r="E2361" s="324"/>
    </row>
    <row r="2362" spans="1:5" hidden="1">
      <c r="A2362" s="342" t="s">
        <v>64</v>
      </c>
      <c r="B2362" s="343" t="s">
        <v>207</v>
      </c>
      <c r="C2362" s="362" t="s">
        <v>216</v>
      </c>
      <c r="D2362" s="333">
        <v>0</v>
      </c>
      <c r="E2362" s="324"/>
    </row>
    <row r="2363" spans="1:5" hidden="1">
      <c r="A2363" s="342" t="s">
        <v>64</v>
      </c>
      <c r="B2363" s="343" t="s">
        <v>97</v>
      </c>
      <c r="C2363" s="362" t="s">
        <v>98</v>
      </c>
      <c r="D2363" s="333">
        <f>+D2414</f>
        <v>0</v>
      </c>
      <c r="E2363" s="324"/>
    </row>
    <row r="2364" spans="1:5" hidden="1">
      <c r="A2364" s="342"/>
      <c r="B2364" s="343"/>
      <c r="C2364" s="362"/>
      <c r="D2364" s="333"/>
      <c r="E2364" s="324"/>
    </row>
    <row r="2365" spans="1:5" hidden="1">
      <c r="A2365" s="342"/>
      <c r="B2365" s="343"/>
      <c r="C2365" s="362"/>
      <c r="D2365" s="333"/>
      <c r="E2365" s="68"/>
    </row>
    <row r="2366" spans="1:5">
      <c r="A2366" s="320" t="s">
        <v>64</v>
      </c>
      <c r="B2366" s="321">
        <v>2</v>
      </c>
      <c r="C2366" s="322" t="s">
        <v>122</v>
      </c>
      <c r="D2366" s="320"/>
      <c r="E2366" s="324">
        <f>+D2368</f>
        <v>500000</v>
      </c>
    </row>
    <row r="2367" spans="1:5">
      <c r="B2367" s="321"/>
      <c r="C2367" s="325"/>
      <c r="D2367" s="67"/>
      <c r="E2367" s="68"/>
    </row>
    <row r="2368" spans="1:5">
      <c r="A2368" s="326" t="s">
        <v>64</v>
      </c>
      <c r="B2368" s="363">
        <v>2.99</v>
      </c>
      <c r="C2368" s="461" t="s">
        <v>209</v>
      </c>
      <c r="D2368" s="329">
        <f>+D2369</f>
        <v>500000</v>
      </c>
      <c r="E2368" s="68"/>
    </row>
    <row r="2369" spans="1:5">
      <c r="A2369" s="342" t="s">
        <v>64</v>
      </c>
      <c r="B2369" s="343" t="s">
        <v>149</v>
      </c>
      <c r="C2369" s="362" t="s">
        <v>150</v>
      </c>
      <c r="D2369" s="333">
        <f>+D2404</f>
        <v>500000</v>
      </c>
      <c r="E2369" s="68"/>
    </row>
    <row r="2370" spans="1:5" hidden="1">
      <c r="A2370" s="342"/>
      <c r="B2370" s="343"/>
      <c r="C2370" s="362"/>
      <c r="D2370" s="333"/>
      <c r="E2370" s="68"/>
    </row>
    <row r="2371" spans="1:5" hidden="1">
      <c r="A2371" s="342"/>
      <c r="B2371" s="343"/>
      <c r="C2371" s="362"/>
      <c r="D2371" s="333"/>
      <c r="E2371" s="68"/>
    </row>
    <row r="2372" spans="1:5" hidden="1">
      <c r="A2372" s="342"/>
      <c r="B2372" s="343"/>
      <c r="C2372" s="362"/>
      <c r="D2372" s="333"/>
      <c r="E2372" s="68"/>
    </row>
    <row r="2373" spans="1:5" hidden="1">
      <c r="A2373" s="320">
        <v>2</v>
      </c>
      <c r="B2373" s="321">
        <v>5</v>
      </c>
      <c r="C2373" s="322" t="s">
        <v>157</v>
      </c>
      <c r="D2373" s="333"/>
      <c r="E2373" s="324">
        <f>+D2375</f>
        <v>0</v>
      </c>
    </row>
    <row r="2374" spans="1:5" hidden="1">
      <c r="A2374" s="342"/>
      <c r="B2374" s="343"/>
      <c r="C2374" s="362"/>
      <c r="D2374" s="333"/>
      <c r="E2374" s="68"/>
    </row>
    <row r="2375" spans="1:5" hidden="1">
      <c r="A2375" s="326" t="s">
        <v>576</v>
      </c>
      <c r="B2375" s="363" t="s">
        <v>171</v>
      </c>
      <c r="C2375" s="461" t="s">
        <v>172</v>
      </c>
      <c r="D2375" s="329">
        <f>SUM(D2376:D2377)</f>
        <v>0</v>
      </c>
      <c r="E2375" s="68"/>
    </row>
    <row r="2376" spans="1:5" hidden="1">
      <c r="A2376" s="67" t="s">
        <v>414</v>
      </c>
      <c r="B2376" s="332" t="s">
        <v>415</v>
      </c>
      <c r="C2376" s="323" t="s">
        <v>416</v>
      </c>
      <c r="D2376" s="333">
        <v>0</v>
      </c>
      <c r="E2376" s="68"/>
    </row>
    <row r="2377" spans="1:5" hidden="1">
      <c r="A2377" s="67" t="s">
        <v>181</v>
      </c>
      <c r="B2377" s="332" t="s">
        <v>182</v>
      </c>
      <c r="C2377" s="323" t="s">
        <v>417</v>
      </c>
      <c r="D2377" s="333">
        <v>0</v>
      </c>
      <c r="E2377" s="68"/>
    </row>
    <row r="2378" spans="1:5" hidden="1">
      <c r="A2378" s="342"/>
      <c r="B2378" s="343"/>
      <c r="C2378" s="362"/>
      <c r="D2378" s="333"/>
      <c r="E2378" s="68"/>
    </row>
    <row r="2379" spans="1:5" hidden="1">
      <c r="A2379" s="342"/>
      <c r="B2379" s="343"/>
      <c r="C2379" s="362"/>
      <c r="D2379" s="333"/>
      <c r="E2379" s="68"/>
    </row>
    <row r="2380" spans="1:5" hidden="1">
      <c r="A2380" s="320">
        <v>1.3</v>
      </c>
      <c r="B2380" s="321" t="s">
        <v>512</v>
      </c>
      <c r="C2380" s="322" t="s">
        <v>185</v>
      </c>
      <c r="D2380" s="333"/>
      <c r="E2380" s="324">
        <f>+D2382</f>
        <v>0</v>
      </c>
    </row>
    <row r="2381" spans="1:5" hidden="1">
      <c r="A2381" s="342"/>
      <c r="B2381" s="343"/>
      <c r="C2381" s="362"/>
      <c r="D2381" s="333"/>
      <c r="E2381" s="324"/>
    </row>
    <row r="2382" spans="1:5" hidden="1">
      <c r="A2382" s="326" t="s">
        <v>184</v>
      </c>
      <c r="B2382" s="363" t="s">
        <v>513</v>
      </c>
      <c r="C2382" s="461" t="s">
        <v>590</v>
      </c>
      <c r="D2382" s="359">
        <f>+D2383</f>
        <v>0</v>
      </c>
      <c r="E2382" s="324"/>
    </row>
    <row r="2383" spans="1:5" hidden="1">
      <c r="A2383" s="67" t="s">
        <v>184</v>
      </c>
      <c r="B2383" s="332" t="s">
        <v>466</v>
      </c>
      <c r="C2383" s="323" t="s">
        <v>467</v>
      </c>
      <c r="D2383" s="333">
        <f>+D2402</f>
        <v>0</v>
      </c>
      <c r="E2383" s="324"/>
    </row>
    <row r="2384" spans="1:5">
      <c r="B2384" s="332"/>
      <c r="C2384" s="348"/>
      <c r="E2384" s="324"/>
    </row>
    <row r="2385" spans="1:11">
      <c r="B2385" s="332"/>
      <c r="C2385" s="323"/>
      <c r="D2385" s="333"/>
      <c r="E2385" s="68"/>
    </row>
    <row r="2386" spans="1:11" ht="12">
      <c r="B2386" s="316"/>
      <c r="C2386" s="317" t="s">
        <v>631</v>
      </c>
      <c r="D2386" s="358"/>
      <c r="E2386" s="383">
        <f>SUM(E2333:E2382)</f>
        <v>500000</v>
      </c>
    </row>
    <row r="2387" spans="1:11">
      <c r="B2387" s="476"/>
      <c r="C2387" s="477"/>
      <c r="D2387" s="478"/>
      <c r="E2387" s="68"/>
    </row>
    <row r="2388" spans="1:11">
      <c r="B2388" s="476"/>
      <c r="C2388" s="477"/>
      <c r="D2388" s="478"/>
      <c r="E2388" s="478"/>
      <c r="K2388" s="69"/>
    </row>
    <row r="2389" spans="1:11">
      <c r="B2389" s="321"/>
      <c r="C2389" s="393" t="s">
        <v>464</v>
      </c>
      <c r="D2389" s="375" t="s">
        <v>465</v>
      </c>
      <c r="E2389" s="478"/>
    </row>
    <row r="2390" spans="1:11">
      <c r="B2390" s="495"/>
      <c r="C2390" s="412"/>
      <c r="D2390" s="413"/>
      <c r="E2390" s="478"/>
    </row>
    <row r="2391" spans="1:11" hidden="1">
      <c r="B2391" s="399" t="s">
        <v>29</v>
      </c>
      <c r="C2391" s="310" t="s">
        <v>30</v>
      </c>
      <c r="D2391" s="424">
        <v>0</v>
      </c>
      <c r="E2391" s="478"/>
    </row>
    <row r="2392" spans="1:11" hidden="1">
      <c r="B2392" s="401" t="s">
        <v>43</v>
      </c>
      <c r="C2392" s="313" t="s">
        <v>44</v>
      </c>
      <c r="D2392" s="400">
        <v>0</v>
      </c>
      <c r="E2392" s="478"/>
    </row>
    <row r="2393" spans="1:11" hidden="1">
      <c r="B2393" s="401" t="s">
        <v>227</v>
      </c>
      <c r="C2393" s="313" t="s">
        <v>228</v>
      </c>
      <c r="D2393" s="402">
        <v>0</v>
      </c>
      <c r="E2393" s="478"/>
    </row>
    <row r="2394" spans="1:11" hidden="1">
      <c r="A2394" s="68"/>
      <c r="B2394" s="401" t="s">
        <v>45</v>
      </c>
      <c r="C2394" s="313" t="s">
        <v>46</v>
      </c>
      <c r="D2394" s="402">
        <f>(D2391+D2392+D2393+D2395+D2396)/12</f>
        <v>0</v>
      </c>
      <c r="E2394" s="478"/>
    </row>
    <row r="2395" spans="1:11" hidden="1">
      <c r="A2395" s="68"/>
      <c r="B2395" s="401" t="s">
        <v>47</v>
      </c>
      <c r="C2395" s="323" t="s">
        <v>48</v>
      </c>
      <c r="D2395" s="402">
        <v>0</v>
      </c>
      <c r="E2395" s="478"/>
    </row>
    <row r="2396" spans="1:11" hidden="1">
      <c r="A2396" s="68"/>
      <c r="B2396" s="401" t="s">
        <v>342</v>
      </c>
      <c r="C2396" s="313" t="s">
        <v>343</v>
      </c>
      <c r="D2396" s="402">
        <v>0</v>
      </c>
      <c r="E2396" s="478"/>
    </row>
    <row r="2397" spans="1:11" ht="20.399999999999999" hidden="1">
      <c r="A2397" s="68"/>
      <c r="B2397" s="401" t="s">
        <v>52</v>
      </c>
      <c r="C2397" s="341" t="s">
        <v>262</v>
      </c>
      <c r="D2397" s="402">
        <f>(D2391+D2392+D2393+D2395+D2396)*9.25%</f>
        <v>0</v>
      </c>
      <c r="E2397" s="478"/>
    </row>
    <row r="2398" spans="1:11" ht="20.399999999999999" hidden="1">
      <c r="A2398" s="68"/>
      <c r="B2398" s="401" t="s">
        <v>54</v>
      </c>
      <c r="C2398" s="341" t="s">
        <v>55</v>
      </c>
      <c r="D2398" s="402">
        <f>(D2391+D2392+D2393+D2395+D2396)*0.5%</f>
        <v>0</v>
      </c>
      <c r="E2398" s="478"/>
    </row>
    <row r="2399" spans="1:11" ht="20.399999999999999" hidden="1">
      <c r="A2399" s="68"/>
      <c r="B2399" s="401" t="s">
        <v>58</v>
      </c>
      <c r="C2399" s="341" t="s">
        <v>59</v>
      </c>
      <c r="D2399" s="402">
        <f>(D2393+D2394+D2395+D2396)*5.42%</f>
        <v>0</v>
      </c>
      <c r="E2399" s="478"/>
    </row>
    <row r="2400" spans="1:11" ht="20.399999999999999" hidden="1">
      <c r="A2400" s="68"/>
      <c r="B2400" s="401" t="s">
        <v>60</v>
      </c>
      <c r="C2400" s="341" t="s">
        <v>263</v>
      </c>
      <c r="D2400" s="402">
        <f>(D2391+D2392+D2393+D2395+D2396)*3%</f>
        <v>0</v>
      </c>
      <c r="E2400" s="478"/>
    </row>
    <row r="2401" spans="1:7" hidden="1">
      <c r="A2401" s="68"/>
      <c r="B2401" s="401" t="s">
        <v>62</v>
      </c>
      <c r="C2401" s="341" t="s">
        <v>63</v>
      </c>
      <c r="D2401" s="400">
        <f>(D2391+D2392+D2393+D2395+D2396)*1.5%</f>
        <v>0</v>
      </c>
      <c r="E2401" s="478"/>
    </row>
    <row r="2402" spans="1:7" hidden="1">
      <c r="A2402" s="68"/>
      <c r="B2402" s="401" t="s">
        <v>466</v>
      </c>
      <c r="C2402" s="341" t="s">
        <v>467</v>
      </c>
      <c r="D2402" s="400">
        <v>0</v>
      </c>
      <c r="E2402" s="478"/>
      <c r="G2402" s="68"/>
    </row>
    <row r="2403" spans="1:7" hidden="1">
      <c r="A2403" s="68"/>
      <c r="B2403" s="401" t="s">
        <v>81</v>
      </c>
      <c r="C2403" s="341" t="s">
        <v>82</v>
      </c>
      <c r="D2403" s="400">
        <v>0</v>
      </c>
      <c r="E2403" s="478"/>
      <c r="G2403" s="97"/>
    </row>
    <row r="2404" spans="1:7">
      <c r="A2404" s="68"/>
      <c r="B2404" s="401" t="s">
        <v>149</v>
      </c>
      <c r="C2404" s="341" t="s">
        <v>150</v>
      </c>
      <c r="D2404" s="400">
        <v>500000</v>
      </c>
      <c r="E2404" s="478"/>
      <c r="G2404" s="97"/>
    </row>
    <row r="2405" spans="1:7">
      <c r="A2405" s="68"/>
      <c r="B2405" s="401"/>
      <c r="C2405" s="440" t="s">
        <v>265</v>
      </c>
      <c r="D2405" s="415">
        <f>SUM(D2391:D2404)</f>
        <v>500000</v>
      </c>
      <c r="E2405" s="478"/>
      <c r="G2405" s="97">
        <f>+D2405+'IND-ESTR-CLASIF '!D2304</f>
        <v>0</v>
      </c>
    </row>
    <row r="2406" spans="1:7" ht="10.8" customHeight="1">
      <c r="A2406" s="68"/>
      <c r="B2406" s="416"/>
      <c r="C2406" s="417"/>
      <c r="D2406" s="418"/>
      <c r="E2406" s="478"/>
    </row>
    <row r="2407" spans="1:7" ht="10.8" hidden="1" customHeight="1">
      <c r="A2407" s="68"/>
      <c r="B2407" s="476"/>
      <c r="C2407" s="477"/>
      <c r="D2407" s="478"/>
      <c r="E2407" s="478"/>
    </row>
    <row r="2408" spans="1:7" hidden="1">
      <c r="A2408" s="68"/>
      <c r="B2408" s="476"/>
      <c r="C2408" s="477"/>
      <c r="D2408" s="478"/>
      <c r="E2408" s="478"/>
    </row>
    <row r="2409" spans="1:7" hidden="1">
      <c r="A2409" s="68"/>
      <c r="B2409" s="321"/>
      <c r="C2409" s="393" t="s">
        <v>468</v>
      </c>
      <c r="D2409" s="375" t="s">
        <v>469</v>
      </c>
      <c r="E2409" s="478"/>
    </row>
    <row r="2410" spans="1:7" hidden="1">
      <c r="A2410" s="68"/>
      <c r="B2410" s="394"/>
      <c r="C2410" s="395"/>
      <c r="D2410" s="396"/>
      <c r="E2410" s="478"/>
    </row>
    <row r="2411" spans="1:7" hidden="1">
      <c r="A2411" s="68"/>
      <c r="B2411" s="397" t="s">
        <v>79</v>
      </c>
      <c r="C2411" s="323" t="s">
        <v>80</v>
      </c>
      <c r="D2411" s="398">
        <v>0</v>
      </c>
      <c r="E2411" s="478"/>
    </row>
    <row r="2412" spans="1:7" hidden="1">
      <c r="A2412" s="68"/>
      <c r="B2412" s="397" t="s">
        <v>207</v>
      </c>
      <c r="C2412" s="323" t="s">
        <v>216</v>
      </c>
      <c r="D2412" s="398">
        <v>0</v>
      </c>
      <c r="E2412" s="478"/>
    </row>
    <row r="2413" spans="1:7" hidden="1">
      <c r="A2413" s="68"/>
      <c r="B2413" s="397" t="s">
        <v>245</v>
      </c>
      <c r="C2413" s="323" t="s">
        <v>246</v>
      </c>
      <c r="D2413" s="496">
        <v>0</v>
      </c>
      <c r="E2413" s="478"/>
    </row>
    <row r="2414" spans="1:7" hidden="1">
      <c r="A2414" s="68"/>
      <c r="B2414" s="397" t="s">
        <v>97</v>
      </c>
      <c r="C2414" s="323" t="s">
        <v>98</v>
      </c>
      <c r="D2414" s="496">
        <v>0</v>
      </c>
      <c r="E2414" s="478"/>
    </row>
    <row r="2415" spans="1:7" hidden="1">
      <c r="A2415" s="68"/>
      <c r="B2415" s="397" t="s">
        <v>415</v>
      </c>
      <c r="C2415" s="323" t="s">
        <v>416</v>
      </c>
      <c r="D2415" s="496">
        <v>0</v>
      </c>
      <c r="E2415" s="478"/>
    </row>
    <row r="2416" spans="1:7" hidden="1">
      <c r="A2416" s="68"/>
      <c r="B2416" s="397" t="s">
        <v>182</v>
      </c>
      <c r="C2416" s="323" t="s">
        <v>785</v>
      </c>
      <c r="D2416" s="496">
        <v>0</v>
      </c>
      <c r="E2416" s="478"/>
    </row>
    <row r="2417" spans="1:7" hidden="1">
      <c r="B2417" s="397"/>
      <c r="C2417" s="406" t="s">
        <v>265</v>
      </c>
      <c r="D2417" s="407">
        <f>SUM(D2410:D2416)</f>
        <v>0</v>
      </c>
      <c r="E2417" s="478"/>
      <c r="G2417" s="97">
        <f>+D2417+'IND-ESTR-CLASIF '!D2314</f>
        <v>0</v>
      </c>
    </row>
    <row r="2418" spans="1:7" ht="9.6" hidden="1" customHeight="1">
      <c r="B2418" s="408"/>
      <c r="C2418" s="409"/>
      <c r="D2418" s="410"/>
      <c r="E2418" s="478"/>
    </row>
    <row r="2419" spans="1:7">
      <c r="B2419" s="332"/>
      <c r="C2419" s="323"/>
      <c r="D2419" s="333"/>
      <c r="E2419" s="478"/>
    </row>
    <row r="2420" spans="1:7">
      <c r="B2420" s="332"/>
      <c r="C2420" s="323"/>
      <c r="D2420" s="333"/>
      <c r="E2420" s="478"/>
    </row>
    <row r="2421" spans="1:7">
      <c r="B2421" s="332"/>
      <c r="C2421" s="323"/>
      <c r="D2421" s="333"/>
      <c r="E2421" s="478"/>
    </row>
    <row r="2422" spans="1:7">
      <c r="B2422" s="332"/>
      <c r="C2422" s="323"/>
      <c r="D2422" s="333"/>
      <c r="E2422" s="478"/>
    </row>
    <row r="2423" spans="1:7">
      <c r="B2423" s="332"/>
      <c r="C2423" s="323"/>
      <c r="D2423" s="333"/>
      <c r="E2423" s="478"/>
    </row>
    <row r="2424" spans="1:7" hidden="1">
      <c r="B2424" s="332"/>
      <c r="C2424" s="323"/>
      <c r="D2424" s="333"/>
      <c r="E2424" s="478"/>
    </row>
    <row r="2425" spans="1:7" ht="14.4" hidden="1" customHeight="1">
      <c r="B2425" s="332"/>
      <c r="C2425" s="323"/>
      <c r="D2425" s="333"/>
      <c r="E2425" s="68"/>
    </row>
    <row r="2426" spans="1:7" ht="19.8" customHeight="1">
      <c r="B2426" s="374" t="s">
        <v>410</v>
      </c>
      <c r="C2426" s="488" t="s">
        <v>812</v>
      </c>
      <c r="D2426" s="497" t="s">
        <v>813</v>
      </c>
      <c r="E2426" s="778" t="s">
        <v>814</v>
      </c>
    </row>
    <row r="2427" spans="1:7" ht="9.6" customHeight="1">
      <c r="B2427" s="374"/>
      <c r="D2427" s="69"/>
    </row>
    <row r="2428" spans="1:7" ht="9.6" customHeight="1">
      <c r="A2428" s="320">
        <v>2</v>
      </c>
      <c r="B2428" s="498" t="s">
        <v>451</v>
      </c>
      <c r="C2428" s="462" t="s">
        <v>157</v>
      </c>
      <c r="D2428" s="358"/>
      <c r="E2428" s="358">
        <f>+D2430</f>
        <v>40390000</v>
      </c>
    </row>
    <row r="2429" spans="1:7" ht="9.6" customHeight="1">
      <c r="D2429" s="69"/>
      <c r="E2429" s="484"/>
    </row>
    <row r="2430" spans="1:7" ht="9.6" customHeight="1">
      <c r="A2430" s="353"/>
      <c r="B2430" s="354" t="s">
        <v>171</v>
      </c>
      <c r="C2430" s="337" t="s">
        <v>172</v>
      </c>
      <c r="D2430" s="355">
        <f>+D2431</f>
        <v>40390000</v>
      </c>
      <c r="E2430" s="69"/>
    </row>
    <row r="2431" spans="1:7" ht="9.6" customHeight="1">
      <c r="A2431" s="67" t="s">
        <v>181</v>
      </c>
      <c r="B2431" s="332" t="s">
        <v>182</v>
      </c>
      <c r="C2431" s="68" t="s">
        <v>183</v>
      </c>
      <c r="D2431" s="69">
        <v>40390000</v>
      </c>
      <c r="E2431" s="69"/>
    </row>
    <row r="2432" spans="1:7" ht="9.6" customHeight="1">
      <c r="B2432" s="486"/>
      <c r="C2432" s="486"/>
      <c r="D2432" s="69"/>
      <c r="E2432" s="69"/>
    </row>
    <row r="2433" spans="1:5" ht="9.6" customHeight="1">
      <c r="B2433" s="332"/>
      <c r="C2433" s="323"/>
      <c r="D2433" s="333"/>
      <c r="E2433" s="468"/>
    </row>
    <row r="2434" spans="1:5" ht="9.6" customHeight="1">
      <c r="B2434" s="332"/>
      <c r="C2434" s="317" t="s">
        <v>815</v>
      </c>
      <c r="D2434" s="333"/>
      <c r="E2434" s="372">
        <f>SUM(E2428:E2431)</f>
        <v>40390000</v>
      </c>
    </row>
    <row r="2435" spans="1:5" ht="9.6" hidden="1" customHeight="1">
      <c r="B2435" s="332"/>
      <c r="C2435" s="323"/>
      <c r="D2435" s="333"/>
      <c r="E2435" s="468"/>
    </row>
    <row r="2436" spans="1:5" ht="9.6" hidden="1" customHeight="1">
      <c r="B2436" s="332"/>
      <c r="C2436" s="323"/>
      <c r="D2436" s="333"/>
      <c r="E2436" s="468"/>
    </row>
    <row r="2437" spans="1:5" ht="9.6" hidden="1" customHeight="1">
      <c r="B2437" s="332"/>
      <c r="C2437" s="323"/>
      <c r="D2437" s="333"/>
      <c r="E2437" s="468"/>
    </row>
    <row r="2438" spans="1:5" ht="14.4" hidden="1" customHeight="1">
      <c r="B2438" s="332"/>
      <c r="C2438" s="323"/>
      <c r="D2438" s="333"/>
      <c r="E2438" s="468"/>
    </row>
    <row r="2439" spans="1:5" ht="14.4" hidden="1" customHeight="1">
      <c r="B2439" s="332"/>
      <c r="C2439" s="323"/>
      <c r="D2439" s="333"/>
      <c r="E2439" s="468"/>
    </row>
    <row r="2440" spans="1:5" ht="14.4" hidden="1" customHeight="1">
      <c r="B2440" s="332"/>
      <c r="C2440" s="323"/>
      <c r="D2440" s="333"/>
      <c r="E2440" s="468"/>
    </row>
    <row r="2441" spans="1:5" hidden="1">
      <c r="B2441" s="374" t="s">
        <v>434</v>
      </c>
      <c r="C2441" s="488" t="s">
        <v>791</v>
      </c>
      <c r="D2441" s="497" t="s">
        <v>793</v>
      </c>
      <c r="E2441" s="69"/>
    </row>
    <row r="2442" spans="1:5" hidden="1">
      <c r="B2442" s="374"/>
      <c r="C2442" s="488"/>
      <c r="D2442" s="497"/>
      <c r="E2442" s="69"/>
    </row>
    <row r="2443" spans="1:5" hidden="1">
      <c r="B2443" s="374"/>
      <c r="D2443" s="69"/>
    </row>
    <row r="2444" spans="1:5" hidden="1">
      <c r="A2444" s="320" t="s">
        <v>64</v>
      </c>
      <c r="B2444" s="498">
        <v>1</v>
      </c>
      <c r="C2444" s="462" t="s">
        <v>462</v>
      </c>
      <c r="D2444" s="358"/>
      <c r="E2444" s="358">
        <f>+D2446</f>
        <v>0</v>
      </c>
    </row>
    <row r="2445" spans="1:5" hidden="1">
      <c r="D2445" s="69"/>
      <c r="E2445" s="484"/>
    </row>
    <row r="2446" spans="1:5" hidden="1">
      <c r="A2446" s="353" t="s">
        <v>64</v>
      </c>
      <c r="B2446" s="354" t="s">
        <v>89</v>
      </c>
      <c r="C2446" s="337" t="s">
        <v>90</v>
      </c>
      <c r="D2446" s="355">
        <f>+D2447</f>
        <v>0</v>
      </c>
      <c r="E2446" s="69"/>
    </row>
    <row r="2447" spans="1:5" hidden="1">
      <c r="A2447" s="67" t="s">
        <v>64</v>
      </c>
      <c r="B2447" s="332" t="s">
        <v>207</v>
      </c>
      <c r="C2447" s="68" t="s">
        <v>216</v>
      </c>
      <c r="D2447" s="69">
        <v>0</v>
      </c>
      <c r="E2447" s="69"/>
    </row>
    <row r="2448" spans="1:5" hidden="1">
      <c r="B2448" s="486"/>
      <c r="C2448" s="486"/>
      <c r="D2448" s="69"/>
      <c r="E2448" s="69"/>
    </row>
    <row r="2449" spans="1:5" hidden="1">
      <c r="B2449" s="486"/>
      <c r="C2449" s="486"/>
      <c r="D2449" s="69"/>
      <c r="E2449" s="358">
        <f>+D2452</f>
        <v>0</v>
      </c>
    </row>
    <row r="2450" spans="1:5" hidden="1">
      <c r="A2450" s="320">
        <v>2</v>
      </c>
      <c r="B2450" s="498">
        <v>5</v>
      </c>
      <c r="C2450" s="462" t="s">
        <v>157</v>
      </c>
      <c r="D2450" s="69"/>
      <c r="E2450" s="69"/>
    </row>
    <row r="2451" spans="1:5" hidden="1">
      <c r="B2451" s="486"/>
      <c r="C2451" s="486"/>
      <c r="D2451" s="69"/>
      <c r="E2451" s="484"/>
    </row>
    <row r="2452" spans="1:5" hidden="1">
      <c r="A2452" s="353"/>
      <c r="B2452" s="354" t="s">
        <v>171</v>
      </c>
      <c r="C2452" s="337" t="s">
        <v>172</v>
      </c>
      <c r="D2452" s="355">
        <f>+D2453</f>
        <v>0</v>
      </c>
      <c r="E2452" s="69"/>
    </row>
    <row r="2453" spans="1:5" hidden="1">
      <c r="A2453" s="67" t="s">
        <v>181</v>
      </c>
      <c r="B2453" s="332" t="s">
        <v>182</v>
      </c>
      <c r="C2453" s="68" t="s">
        <v>183</v>
      </c>
      <c r="D2453" s="69">
        <v>0</v>
      </c>
      <c r="E2453" s="69"/>
    </row>
    <row r="2454" spans="1:5" hidden="1">
      <c r="B2454" s="486"/>
      <c r="C2454" s="486"/>
      <c r="D2454" s="69"/>
      <c r="E2454" s="69"/>
    </row>
    <row r="2455" spans="1:5" hidden="1">
      <c r="B2455" s="486"/>
      <c r="C2455" s="486"/>
      <c r="D2455" s="69"/>
      <c r="E2455" s="358"/>
    </row>
    <row r="2456" spans="1:5" hidden="1">
      <c r="A2456" s="320" t="s">
        <v>348</v>
      </c>
      <c r="B2456" s="498">
        <v>6</v>
      </c>
      <c r="C2456" s="462" t="s">
        <v>185</v>
      </c>
      <c r="D2456" s="69"/>
      <c r="E2456" s="358">
        <f>+D2458</f>
        <v>0</v>
      </c>
    </row>
    <row r="2457" spans="1:5" hidden="1">
      <c r="B2457" s="486"/>
      <c r="C2457" s="486"/>
      <c r="D2457" s="69"/>
      <c r="E2457" s="69"/>
    </row>
    <row r="2458" spans="1:5" ht="20.399999999999999" hidden="1">
      <c r="A2458" s="353" t="s">
        <v>184</v>
      </c>
      <c r="B2458" s="354" t="s">
        <v>186</v>
      </c>
      <c r="C2458" s="337" t="s">
        <v>792</v>
      </c>
      <c r="D2458" s="355">
        <f>+D2459</f>
        <v>0</v>
      </c>
      <c r="E2458" s="68"/>
    </row>
    <row r="2459" spans="1:5" hidden="1">
      <c r="A2459" s="67" t="s">
        <v>184</v>
      </c>
      <c r="B2459" s="332" t="s">
        <v>349</v>
      </c>
      <c r="C2459" s="68" t="s">
        <v>350</v>
      </c>
      <c r="D2459" s="69"/>
      <c r="E2459" s="68"/>
    </row>
    <row r="2460" spans="1:5" hidden="1">
      <c r="A2460" s="353"/>
      <c r="B2460" s="354"/>
      <c r="C2460" s="337"/>
      <c r="D2460" s="69"/>
      <c r="E2460" s="68"/>
    </row>
    <row r="2461" spans="1:5" hidden="1">
      <c r="A2461" s="353"/>
      <c r="B2461" s="354"/>
      <c r="C2461" s="337"/>
      <c r="D2461" s="69"/>
      <c r="E2461" s="68"/>
    </row>
    <row r="2462" spans="1:5" ht="15.6" hidden="1">
      <c r="B2462" s="374"/>
      <c r="C2462" s="317" t="s">
        <v>632</v>
      </c>
      <c r="D2462" s="499"/>
      <c r="E2462" s="372">
        <f>SUM(E2444:E2459)</f>
        <v>0</v>
      </c>
    </row>
    <row r="2463" spans="1:5" hidden="1">
      <c r="B2463" s="476"/>
      <c r="C2463" s="477"/>
      <c r="D2463" s="478"/>
      <c r="E2463" s="68"/>
    </row>
    <row r="2464" spans="1:5" hidden="1">
      <c r="B2464" s="476"/>
      <c r="C2464" s="477"/>
      <c r="D2464" s="478"/>
    </row>
    <row r="2465" spans="1:5" hidden="1">
      <c r="B2465" s="476"/>
      <c r="C2465" s="477"/>
      <c r="D2465" s="478"/>
    </row>
    <row r="2466" spans="1:5" hidden="1">
      <c r="B2466" s="476"/>
      <c r="C2466" s="477"/>
      <c r="D2466" s="478"/>
    </row>
    <row r="2467" spans="1:5" hidden="1">
      <c r="B2467" s="476"/>
      <c r="C2467" s="477"/>
      <c r="D2467" s="478"/>
    </row>
    <row r="2468" spans="1:5" hidden="1">
      <c r="B2468" s="476"/>
      <c r="C2468" s="477"/>
      <c r="D2468" s="478"/>
    </row>
    <row r="2469" spans="1:5" hidden="1">
      <c r="B2469" s="476"/>
      <c r="C2469" s="477"/>
      <c r="D2469" s="478"/>
    </row>
    <row r="2470" spans="1:5" hidden="1">
      <c r="B2470" s="332"/>
      <c r="C2470" s="323"/>
      <c r="D2470" s="333"/>
      <c r="E2470" s="468" t="s">
        <v>472</v>
      </c>
    </row>
    <row r="2471" spans="1:5" ht="18" hidden="1" customHeight="1">
      <c r="B2471" s="374" t="s">
        <v>440</v>
      </c>
      <c r="C2471" s="488" t="s">
        <v>470</v>
      </c>
      <c r="D2471" s="497" t="s">
        <v>471</v>
      </c>
      <c r="E2471" s="69"/>
    </row>
    <row r="2472" spans="1:5" hidden="1">
      <c r="B2472" s="374"/>
      <c r="D2472" s="69"/>
    </row>
    <row r="2473" spans="1:5" hidden="1">
      <c r="A2473" s="320" t="s">
        <v>64</v>
      </c>
      <c r="B2473" s="498">
        <v>1</v>
      </c>
      <c r="C2473" s="462" t="s">
        <v>462</v>
      </c>
      <c r="D2473" s="358"/>
      <c r="E2473" s="358">
        <f>+D2475</f>
        <v>0</v>
      </c>
    </row>
    <row r="2474" spans="1:5" hidden="1">
      <c r="D2474" s="69"/>
      <c r="E2474" s="484"/>
    </row>
    <row r="2475" spans="1:5" hidden="1">
      <c r="A2475" s="353" t="s">
        <v>64</v>
      </c>
      <c r="B2475" s="354" t="s">
        <v>89</v>
      </c>
      <c r="C2475" s="337" t="s">
        <v>90</v>
      </c>
      <c r="D2475" s="355">
        <f>+D2476</f>
        <v>0</v>
      </c>
      <c r="E2475" s="69"/>
    </row>
    <row r="2476" spans="1:5" hidden="1">
      <c r="A2476" s="67" t="s">
        <v>64</v>
      </c>
      <c r="B2476" s="332" t="s">
        <v>97</v>
      </c>
      <c r="C2476" s="68" t="s">
        <v>633</v>
      </c>
      <c r="D2476" s="69">
        <v>0</v>
      </c>
      <c r="E2476" s="69"/>
    </row>
    <row r="2477" spans="1:5" hidden="1">
      <c r="B2477" s="486"/>
      <c r="C2477" s="486"/>
      <c r="D2477" s="69"/>
      <c r="E2477" s="69"/>
    </row>
    <row r="2478" spans="1:5" hidden="1">
      <c r="B2478" s="486"/>
      <c r="C2478" s="486"/>
      <c r="D2478" s="69"/>
      <c r="E2478" s="358"/>
    </row>
    <row r="2479" spans="1:5" hidden="1">
      <c r="A2479" s="320">
        <v>2</v>
      </c>
      <c r="B2479" s="498">
        <v>5</v>
      </c>
      <c r="C2479" s="462" t="s">
        <v>157</v>
      </c>
      <c r="D2479" s="69"/>
      <c r="E2479" s="69"/>
    </row>
    <row r="2480" spans="1:5" hidden="1">
      <c r="B2480" s="486"/>
      <c r="C2480" s="486"/>
      <c r="D2480" s="69"/>
      <c r="E2480" s="484"/>
    </row>
    <row r="2481" spans="1:8" hidden="1">
      <c r="A2481" s="353"/>
      <c r="B2481" s="354" t="s">
        <v>171</v>
      </c>
      <c r="C2481" s="337" t="s">
        <v>172</v>
      </c>
      <c r="D2481" s="355">
        <f>+D2482</f>
        <v>0</v>
      </c>
      <c r="E2481" s="69"/>
    </row>
    <row r="2482" spans="1:8" hidden="1">
      <c r="A2482" s="67" t="s">
        <v>181</v>
      </c>
      <c r="B2482" s="486" t="s">
        <v>182</v>
      </c>
      <c r="C2482" s="486" t="s">
        <v>183</v>
      </c>
      <c r="D2482" s="69">
        <v>0</v>
      </c>
      <c r="E2482" s="69"/>
    </row>
    <row r="2483" spans="1:8" hidden="1">
      <c r="B2483" s="486"/>
      <c r="C2483" s="486"/>
      <c r="D2483" s="69"/>
      <c r="E2483" s="69"/>
    </row>
    <row r="2484" spans="1:8" hidden="1">
      <c r="B2484" s="486"/>
      <c r="C2484" s="486"/>
      <c r="D2484" s="69"/>
      <c r="E2484" s="68"/>
    </row>
    <row r="2485" spans="1:8" ht="15.6" hidden="1">
      <c r="B2485" s="374"/>
      <c r="C2485" s="317" t="s">
        <v>634</v>
      </c>
      <c r="D2485" s="499"/>
      <c r="E2485" s="372">
        <f>SUM(E2473:E2482)</f>
        <v>0</v>
      </c>
    </row>
    <row r="2486" spans="1:8" hidden="1">
      <c r="B2486" s="476"/>
      <c r="C2486" s="477"/>
      <c r="D2486" s="478"/>
    </row>
    <row r="2487" spans="1:8">
      <c r="B2487" s="476"/>
      <c r="C2487" s="477"/>
      <c r="D2487" s="478"/>
    </row>
    <row r="2488" spans="1:8">
      <c r="B2488" s="476"/>
      <c r="C2488" s="477"/>
      <c r="D2488" s="478"/>
    </row>
    <row r="2489" spans="1:8">
      <c r="B2489" s="476"/>
      <c r="C2489" s="316" t="s">
        <v>478</v>
      </c>
      <c r="E2489" s="358">
        <f>+E2462+E2386+E2485+E2434</f>
        <v>40890000</v>
      </c>
    </row>
    <row r="2490" spans="1:8">
      <c r="B2490" s="476"/>
      <c r="C2490" s="316"/>
      <c r="E2490" s="68"/>
    </row>
    <row r="2491" spans="1:8">
      <c r="B2491" s="476"/>
      <c r="C2491" s="477"/>
      <c r="D2491" s="478"/>
      <c r="E2491" s="68"/>
    </row>
    <row r="2492" spans="1:8">
      <c r="B2492" s="476"/>
      <c r="C2492" s="477"/>
      <c r="D2492" s="478"/>
    </row>
    <row r="2493" spans="1:8">
      <c r="B2493" s="476"/>
      <c r="C2493" s="316" t="s">
        <v>484</v>
      </c>
      <c r="E2493" s="358">
        <f>+E2489+E2322+E2138+E1864</f>
        <v>40890000</v>
      </c>
      <c r="H2493" s="475">
        <f>+E2493+'IND-ESTR-CLASIF '!E2412</f>
        <v>0</v>
      </c>
    </row>
    <row r="2494" spans="1:8">
      <c r="B2494" s="476"/>
      <c r="C2494" s="316"/>
      <c r="E2494" s="358"/>
    </row>
    <row r="2495" spans="1:8">
      <c r="B2495" s="476"/>
      <c r="C2495" s="316"/>
      <c r="E2495" s="358"/>
    </row>
    <row r="2496" spans="1:8" hidden="1">
      <c r="B2496" s="476"/>
      <c r="C2496" s="316"/>
      <c r="E2496" s="358"/>
    </row>
    <row r="2497" spans="1:5" hidden="1">
      <c r="B2497" s="476"/>
      <c r="C2497" s="316"/>
      <c r="E2497" s="358"/>
    </row>
    <row r="2498" spans="1:5" hidden="1">
      <c r="B2498" s="476"/>
      <c r="C2498" s="316"/>
      <c r="E2498" s="358"/>
    </row>
    <row r="2499" spans="1:5" hidden="1">
      <c r="B2499" s="476"/>
      <c r="C2499" s="316"/>
      <c r="E2499" s="358"/>
    </row>
    <row r="2500" spans="1:5" hidden="1">
      <c r="B2500" s="476"/>
      <c r="C2500" s="316"/>
      <c r="E2500" s="358"/>
    </row>
    <row r="2501" spans="1:5" hidden="1">
      <c r="B2501" s="476"/>
      <c r="C2501" s="316"/>
      <c r="E2501" s="358"/>
    </row>
    <row r="2502" spans="1:5" hidden="1">
      <c r="B2502" s="476"/>
      <c r="C2502" s="316"/>
      <c r="E2502" s="358"/>
    </row>
    <row r="2503" spans="1:5" ht="12" hidden="1" customHeight="1">
      <c r="B2503" s="476"/>
      <c r="C2503" s="316"/>
      <c r="E2503" s="358"/>
    </row>
    <row r="2504" spans="1:5" ht="12" hidden="1">
      <c r="A2504" s="479" t="s">
        <v>485</v>
      </c>
      <c r="B2504" s="318"/>
      <c r="C2504" s="318"/>
      <c r="E2504" s="358"/>
    </row>
    <row r="2505" spans="1:5" hidden="1">
      <c r="B2505" s="476"/>
      <c r="C2505" s="316"/>
      <c r="E2505" s="358"/>
    </row>
    <row r="2506" spans="1:5" hidden="1">
      <c r="B2506" s="476"/>
      <c r="C2506" s="316"/>
      <c r="E2506" s="358"/>
    </row>
    <row r="2507" spans="1:5" hidden="1">
      <c r="B2507" s="316" t="s">
        <v>408</v>
      </c>
      <c r="C2507" s="462" t="s">
        <v>486</v>
      </c>
      <c r="E2507" s="358"/>
    </row>
    <row r="2508" spans="1:5" hidden="1">
      <c r="B2508" s="316"/>
      <c r="C2508" s="462"/>
      <c r="E2508" s="358"/>
    </row>
    <row r="2509" spans="1:5" hidden="1">
      <c r="B2509" s="316"/>
      <c r="C2509" s="317"/>
      <c r="E2509" s="358"/>
    </row>
    <row r="2510" spans="1:5" ht="40.799999999999997" hidden="1">
      <c r="B2510" s="316" t="s">
        <v>487</v>
      </c>
      <c r="C2510" s="488" t="s">
        <v>488</v>
      </c>
      <c r="D2510" s="497" t="s">
        <v>489</v>
      </c>
      <c r="E2510" s="468" t="s">
        <v>490</v>
      </c>
    </row>
    <row r="2511" spans="1:5" hidden="1">
      <c r="B2511" s="316"/>
      <c r="C2511" s="488"/>
      <c r="D2511" s="375"/>
      <c r="E2511" s="358"/>
    </row>
    <row r="2512" spans="1:5" hidden="1">
      <c r="B2512" s="476"/>
      <c r="C2512" s="316"/>
      <c r="E2512" s="358"/>
    </row>
    <row r="2513" spans="1:5" hidden="1">
      <c r="A2513" s="320" t="s">
        <v>64</v>
      </c>
      <c r="B2513" s="321">
        <v>2</v>
      </c>
      <c r="C2513" s="322" t="s">
        <v>122</v>
      </c>
      <c r="E2513" s="358">
        <f>+D2515+D2521</f>
        <v>0</v>
      </c>
    </row>
    <row r="2514" spans="1:5" hidden="1">
      <c r="B2514" s="476"/>
      <c r="C2514" s="316"/>
      <c r="E2514" s="358"/>
    </row>
    <row r="2515" spans="1:5" ht="20.399999999999999" hidden="1">
      <c r="A2515" s="377" t="s">
        <v>64</v>
      </c>
      <c r="B2515" s="336" t="s">
        <v>131</v>
      </c>
      <c r="C2515" s="337" t="s">
        <v>132</v>
      </c>
      <c r="D2515" s="359">
        <f>SUM(D2516:D2519)</f>
        <v>0</v>
      </c>
      <c r="E2515" s="358"/>
    </row>
    <row r="2516" spans="1:5" hidden="1">
      <c r="A2516" s="340" t="s">
        <v>64</v>
      </c>
      <c r="B2516" s="312" t="s">
        <v>133</v>
      </c>
      <c r="C2516" s="341" t="s">
        <v>134</v>
      </c>
      <c r="D2516" s="314">
        <v>0</v>
      </c>
      <c r="E2516" s="358"/>
    </row>
    <row r="2517" spans="1:5" hidden="1">
      <c r="A2517" s="340" t="s">
        <v>64</v>
      </c>
      <c r="B2517" s="312" t="s">
        <v>135</v>
      </c>
      <c r="C2517" s="341" t="s">
        <v>136</v>
      </c>
      <c r="D2517" s="314">
        <v>0</v>
      </c>
      <c r="E2517" s="358"/>
    </row>
    <row r="2518" spans="1:5" hidden="1">
      <c r="A2518" s="340" t="s">
        <v>64</v>
      </c>
      <c r="B2518" s="312" t="s">
        <v>287</v>
      </c>
      <c r="C2518" s="341" t="s">
        <v>288</v>
      </c>
      <c r="D2518" s="314">
        <v>0</v>
      </c>
      <c r="E2518" s="358"/>
    </row>
    <row r="2519" spans="1:5" hidden="1">
      <c r="A2519" s="340" t="s">
        <v>64</v>
      </c>
      <c r="B2519" s="312" t="s">
        <v>240</v>
      </c>
      <c r="C2519" s="341" t="s">
        <v>241</v>
      </c>
      <c r="D2519" s="314">
        <v>0</v>
      </c>
      <c r="E2519" s="358"/>
    </row>
    <row r="2520" spans="1:5" hidden="1">
      <c r="B2520" s="476"/>
      <c r="C2520" s="316"/>
      <c r="E2520" s="358"/>
    </row>
    <row r="2521" spans="1:5" hidden="1">
      <c r="A2521" s="377" t="s">
        <v>64</v>
      </c>
      <c r="B2521" s="336" t="s">
        <v>145</v>
      </c>
      <c r="C2521" s="337" t="s">
        <v>146</v>
      </c>
      <c r="D2521" s="359">
        <f>+D2522</f>
        <v>0</v>
      </c>
      <c r="E2521" s="68"/>
    </row>
    <row r="2522" spans="1:5" hidden="1">
      <c r="A2522" s="340" t="s">
        <v>64</v>
      </c>
      <c r="B2522" s="312" t="s">
        <v>147</v>
      </c>
      <c r="C2522" s="341" t="s">
        <v>148</v>
      </c>
      <c r="D2522" s="314">
        <v>0</v>
      </c>
      <c r="E2522" s="68"/>
    </row>
    <row r="2523" spans="1:5" hidden="1"/>
    <row r="2524" spans="1:5" hidden="1"/>
    <row r="2525" spans="1:5" ht="12" hidden="1">
      <c r="C2525" s="317" t="s">
        <v>635</v>
      </c>
      <c r="D2525" s="358"/>
      <c r="E2525" s="383">
        <f>SUM(E2496:E2522)</f>
        <v>0</v>
      </c>
    </row>
    <row r="2526" spans="1:5" hidden="1"/>
    <row r="2527" spans="1:5" hidden="1"/>
    <row r="2528" spans="1:5" hidden="1">
      <c r="C2528" s="316" t="s">
        <v>419</v>
      </c>
      <c r="D2528" s="478"/>
      <c r="E2528" s="358">
        <f>+E2525</f>
        <v>0</v>
      </c>
    </row>
    <row r="2529" spans="1:9" hidden="1"/>
    <row r="2530" spans="1:9" hidden="1"/>
    <row r="2531" spans="1:9" hidden="1"/>
    <row r="2532" spans="1:9" hidden="1">
      <c r="C2532" s="316" t="s">
        <v>492</v>
      </c>
      <c r="E2532" s="358">
        <f>+E2528</f>
        <v>0</v>
      </c>
    </row>
    <row r="2533" spans="1:9" hidden="1">
      <c r="C2533" s="316"/>
      <c r="E2533" s="68"/>
    </row>
    <row r="2534" spans="1:9" hidden="1">
      <c r="C2534" s="316"/>
      <c r="E2534" s="358"/>
    </row>
    <row r="2535" spans="1:9" hidden="1"/>
    <row r="2536" spans="1:9">
      <c r="E2536" s="68"/>
    </row>
    <row r="2537" spans="1:9" ht="13.2">
      <c r="C2537" s="65" t="str">
        <f>+'IND-ESTR-CLASIF '!C2453</f>
        <v>TOTAL  MODIFICACIÓN  Nº 04 - 2025</v>
      </c>
      <c r="E2537" s="500">
        <f>+E2493+E1835+E140+E2532</f>
        <v>95879735.159999996</v>
      </c>
    </row>
    <row r="2538" spans="1:9" ht="13.2">
      <c r="C2538" s="316"/>
      <c r="E2538" s="501"/>
    </row>
    <row r="2539" spans="1:9" ht="13.2">
      <c r="A2539" s="68"/>
      <c r="C2539" s="502"/>
      <c r="D2539" s="503"/>
    </row>
    <row r="2540" spans="1:9">
      <c r="A2540" s="68"/>
      <c r="F2540" s="350"/>
    </row>
    <row r="2541" spans="1:9" ht="11.4">
      <c r="A2541" s="68"/>
      <c r="C2541" s="504" t="s">
        <v>636</v>
      </c>
      <c r="D2541" s="505">
        <f>+'IND-ESTR-CLASIF '!E2453</f>
        <v>-95879735.159999996</v>
      </c>
      <c r="E2541" s="68"/>
    </row>
    <row r="2542" spans="1:9" ht="11.4">
      <c r="A2542" s="68"/>
      <c r="B2542" s="68"/>
      <c r="C2542" s="506" t="s">
        <v>637</v>
      </c>
      <c r="D2542" s="505">
        <f>+E2537</f>
        <v>95879735.159999996</v>
      </c>
      <c r="E2542" s="507"/>
    </row>
    <row r="2543" spans="1:9" ht="12">
      <c r="C2543" s="508" t="s">
        <v>638</v>
      </c>
      <c r="D2543" s="509">
        <f>SUM(D2541:D2542)</f>
        <v>0</v>
      </c>
      <c r="E2543" s="510"/>
      <c r="I2543" s="505"/>
    </row>
    <row r="2544" spans="1:9">
      <c r="A2544" s="68"/>
      <c r="B2544" s="68"/>
      <c r="C2544" s="68"/>
      <c r="D2544" s="472"/>
    </row>
    <row r="2546" spans="1:14">
      <c r="F2546" s="88"/>
    </row>
    <row r="2548" spans="1:14">
      <c r="E2548" s="68"/>
    </row>
    <row r="2549" spans="1:14">
      <c r="A2549" s="68"/>
      <c r="B2549" s="68"/>
      <c r="C2549" s="68"/>
      <c r="E2549" s="69"/>
      <c r="J2549" s="387"/>
      <c r="K2549" s="749"/>
    </row>
    <row r="2550" spans="1:14">
      <c r="A2550" s="68"/>
      <c r="B2550" s="68"/>
      <c r="C2550" s="68"/>
      <c r="E2550" s="68"/>
      <c r="J2550" s="387"/>
      <c r="K2550" s="387"/>
    </row>
    <row r="2551" spans="1:14">
      <c r="A2551" s="68"/>
      <c r="B2551" s="68"/>
      <c r="C2551" s="68"/>
      <c r="E2551" s="68"/>
      <c r="J2551" s="350"/>
      <c r="K2551" s="350"/>
    </row>
    <row r="2552" spans="1:14">
      <c r="A2552" s="68"/>
      <c r="B2552" s="68"/>
      <c r="C2552" s="68"/>
      <c r="E2552" s="68"/>
    </row>
    <row r="2553" spans="1:14">
      <c r="A2553" s="68"/>
      <c r="B2553" s="68"/>
      <c r="C2553" s="68"/>
      <c r="E2553" s="68"/>
    </row>
    <row r="2554" spans="1:14">
      <c r="A2554" s="68"/>
      <c r="B2554" s="68"/>
      <c r="C2554" s="68"/>
      <c r="E2554" s="68"/>
      <c r="J2554" s="350"/>
    </row>
    <row r="2555" spans="1:14">
      <c r="A2555" s="68"/>
      <c r="B2555" s="68"/>
      <c r="C2555" s="68"/>
      <c r="E2555" s="68"/>
    </row>
    <row r="2556" spans="1:14">
      <c r="A2556" s="68"/>
      <c r="B2556" s="68"/>
      <c r="C2556" s="68"/>
      <c r="H2556" s="387"/>
      <c r="I2556" s="387"/>
      <c r="J2556" s="387"/>
      <c r="L2556" s="760"/>
      <c r="M2556" s="760"/>
      <c r="N2556" s="387"/>
    </row>
    <row r="2557" spans="1:14">
      <c r="H2557" s="387"/>
      <c r="I2557" s="387"/>
      <c r="J2557" s="387"/>
      <c r="L2557" s="760"/>
      <c r="M2557" s="760"/>
      <c r="N2557" s="387"/>
    </row>
    <row r="2558" spans="1:14">
      <c r="H2558" s="387"/>
      <c r="I2558" s="387"/>
      <c r="J2558" s="387"/>
      <c r="L2558" s="760"/>
      <c r="M2558" s="760"/>
      <c r="N2558" s="387"/>
    </row>
    <row r="2559" spans="1:14">
      <c r="H2559" s="387"/>
      <c r="I2559" s="387"/>
      <c r="J2559" s="387"/>
      <c r="L2559" s="760"/>
      <c r="M2559" s="760"/>
      <c r="N2559" s="387"/>
    </row>
    <row r="2560" spans="1:14">
      <c r="A2560" s="511"/>
      <c r="H2560" s="749"/>
      <c r="I2560" s="749"/>
      <c r="J2560" s="749"/>
      <c r="L2560" s="760"/>
      <c r="M2560" s="760"/>
      <c r="N2560" s="387"/>
    </row>
    <row r="2561" spans="1:14" s="311" customFormat="1">
      <c r="A2561" s="511"/>
      <c r="B2561" s="312"/>
      <c r="C2561" s="313"/>
      <c r="D2561" s="314"/>
      <c r="E2561" s="314"/>
      <c r="F2561" s="68"/>
      <c r="G2561" s="63"/>
      <c r="H2561" s="748"/>
      <c r="I2561" s="748"/>
      <c r="J2561" s="748"/>
      <c r="L2561" s="761"/>
      <c r="M2561" s="761"/>
      <c r="N2561" s="750"/>
    </row>
    <row r="2562" spans="1:14" s="311" customFormat="1">
      <c r="A2562" s="511"/>
      <c r="B2562" s="312"/>
      <c r="C2562" s="313"/>
      <c r="D2562" s="314"/>
      <c r="E2562" s="314"/>
      <c r="F2562" s="68"/>
      <c r="G2562" s="63"/>
      <c r="H2562" s="748"/>
      <c r="I2562" s="748"/>
      <c r="J2562" s="748"/>
      <c r="L2562" s="761"/>
      <c r="M2562" s="762"/>
      <c r="N2562" s="750"/>
    </row>
    <row r="2563" spans="1:14" s="311" customFormat="1">
      <c r="A2563" s="511"/>
      <c r="B2563" s="312"/>
      <c r="C2563" s="313"/>
      <c r="D2563" s="314"/>
      <c r="E2563" s="314"/>
      <c r="F2563" s="68"/>
      <c r="G2563" s="63"/>
      <c r="H2563" s="748"/>
      <c r="I2563" s="751">
        <f>+I2558-H2558</f>
        <v>0</v>
      </c>
      <c r="J2563" s="748"/>
      <c r="L2563" s="761"/>
      <c r="M2563" s="761"/>
      <c r="N2563" s="750"/>
    </row>
    <row r="2564" spans="1:14" s="311" customFormat="1">
      <c r="A2564" s="67"/>
      <c r="B2564" s="312"/>
      <c r="C2564" s="313"/>
      <c r="D2564" s="314"/>
      <c r="E2564" s="314"/>
      <c r="F2564" s="68"/>
      <c r="G2564" s="63"/>
      <c r="H2564" s="748"/>
      <c r="I2564" s="748"/>
      <c r="J2564" s="748"/>
      <c r="L2564" s="761"/>
      <c r="M2564" s="761"/>
      <c r="N2564" s="750"/>
    </row>
    <row r="2565" spans="1:14">
      <c r="H2565" s="748"/>
      <c r="I2565" s="748"/>
      <c r="J2565" s="748"/>
      <c r="L2565" s="760"/>
      <c r="M2565" s="760"/>
      <c r="N2565" s="387"/>
    </row>
    <row r="2566" spans="1:14">
      <c r="H2566" s="748"/>
      <c r="I2566" s="748"/>
      <c r="J2566" s="748"/>
      <c r="L2566" s="760"/>
      <c r="M2566" s="760"/>
      <c r="N2566" s="387"/>
    </row>
    <row r="2567" spans="1:14">
      <c r="H2567" s="748"/>
      <c r="I2567" s="748"/>
      <c r="J2567" s="748"/>
      <c r="L2567" s="760"/>
      <c r="M2567" s="760"/>
      <c r="N2567" s="387"/>
    </row>
    <row r="2568" spans="1:14">
      <c r="H2568" s="748"/>
      <c r="I2568" s="748"/>
      <c r="J2568" s="748"/>
    </row>
  </sheetData>
  <mergeCells count="4">
    <mergeCell ref="A1:E1"/>
    <mergeCell ref="A3:E3"/>
    <mergeCell ref="A7:C7"/>
    <mergeCell ref="A151:C151"/>
  </mergeCells>
  <printOptions horizontalCentered="1"/>
  <pageMargins left="0.78740157480314965" right="0.78740157480314965" top="0.59055118110236227" bottom="0.59055118110236227" header="0" footer="0"/>
  <pageSetup firstPageNumber="7" orientation="portrait" useFirstPageNumber="1" verticalDpi="597" r:id="rId1"/>
  <headerFooter alignWithMargins="0">
    <oddHeader>&amp;CPágina &amp;P</oddHeader>
  </headerFooter>
  <rowBreaks count="2" manualBreakCount="2">
    <brk id="1166" max="4" man="1"/>
    <brk id="1844" max="4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2">
    <tabColor theme="2" tint="-0.249977111117893"/>
  </sheetPr>
  <dimension ref="A1:N263"/>
  <sheetViews>
    <sheetView showGridLines="0" zoomScale="106" zoomScaleNormal="106" zoomScaleSheetLayoutView="100" workbookViewId="0">
      <selection activeCell="K43" sqref="K43"/>
    </sheetView>
  </sheetViews>
  <sheetFormatPr baseColWidth="10" defaultColWidth="9.109375" defaultRowHeight="10.199999999999999"/>
  <cols>
    <col min="1" max="1" width="11" style="240" customWidth="1"/>
    <col min="2" max="2" width="6.33203125" style="241" customWidth="1"/>
    <col min="3" max="3" width="40.109375" style="240" customWidth="1"/>
    <col min="4" max="6" width="12.77734375" style="242" customWidth="1"/>
    <col min="7" max="7" width="12.77734375" style="242" hidden="1" customWidth="1"/>
    <col min="8" max="8" width="12.77734375" style="242" customWidth="1"/>
    <col min="9" max="9" width="11.6640625" style="240" customWidth="1"/>
    <col min="10" max="10" width="11.33203125" style="240" customWidth="1"/>
    <col min="11" max="11" width="9.109375" style="240" customWidth="1"/>
    <col min="12" max="12" width="10.6640625" style="240" customWidth="1"/>
    <col min="13" max="13" width="9.109375" style="240" customWidth="1"/>
    <col min="14" max="14" width="10.21875" style="240" bestFit="1" customWidth="1"/>
    <col min="15" max="16384" width="9.109375" style="240"/>
  </cols>
  <sheetData>
    <row r="1" spans="1:10" ht="15.6">
      <c r="A1" s="789" t="s">
        <v>16</v>
      </c>
      <c r="B1" s="789"/>
      <c r="C1" s="789"/>
      <c r="D1" s="789"/>
      <c r="E1" s="789"/>
      <c r="F1" s="789"/>
      <c r="G1" s="789"/>
      <c r="H1" s="789"/>
    </row>
    <row r="2" spans="1:10" ht="15.6">
      <c r="A2" s="243"/>
      <c r="B2" s="243"/>
      <c r="C2" s="243"/>
      <c r="D2" s="243"/>
      <c r="E2" s="243"/>
      <c r="F2" s="243"/>
      <c r="G2" s="243"/>
      <c r="H2" s="243"/>
    </row>
    <row r="3" spans="1:10" ht="15.6">
      <c r="A3" s="816" t="str">
        <f>+'IND-ESTR-CLASIF '!A68:E68</f>
        <v>MODIFICACIÓN  Nº 04-2025</v>
      </c>
      <c r="B3" s="817"/>
      <c r="C3" s="817"/>
      <c r="D3" s="817"/>
      <c r="E3" s="817"/>
      <c r="F3" s="817"/>
      <c r="G3" s="817"/>
      <c r="H3" s="817"/>
    </row>
    <row r="4" spans="1:10" ht="13.2" customHeight="1">
      <c r="A4" s="244"/>
      <c r="B4" s="244"/>
      <c r="C4" s="244"/>
      <c r="D4" s="244"/>
      <c r="E4" s="244"/>
      <c r="F4" s="244"/>
      <c r="G4" s="244"/>
      <c r="H4" s="244"/>
    </row>
    <row r="5" spans="1:10" ht="13.2" customHeight="1">
      <c r="A5" s="244"/>
      <c r="B5" s="244"/>
      <c r="C5" s="244"/>
      <c r="D5" s="244"/>
      <c r="E5" s="244"/>
      <c r="F5" s="244"/>
      <c r="G5" s="244"/>
      <c r="H5" s="244"/>
    </row>
    <row r="6" spans="1:10" ht="13.2" customHeight="1">
      <c r="A6" s="818" t="s">
        <v>493</v>
      </c>
      <c r="B6" s="818"/>
      <c r="C6" s="818"/>
      <c r="D6" s="818"/>
      <c r="E6" s="818"/>
      <c r="F6" s="818"/>
      <c r="G6" s="818"/>
      <c r="H6" s="818"/>
    </row>
    <row r="7" spans="1:10" ht="13.2" customHeight="1">
      <c r="A7" s="818" t="s">
        <v>494</v>
      </c>
      <c r="B7" s="818"/>
      <c r="C7" s="818"/>
      <c r="D7" s="818"/>
      <c r="E7" s="818"/>
      <c r="F7" s="818"/>
      <c r="G7" s="818"/>
      <c r="H7" s="818"/>
    </row>
    <row r="8" spans="1:10" ht="13.2" customHeight="1">
      <c r="A8" s="818" t="s">
        <v>639</v>
      </c>
      <c r="B8" s="818"/>
      <c r="C8" s="818"/>
      <c r="D8" s="818"/>
      <c r="E8" s="818"/>
      <c r="F8" s="818"/>
      <c r="G8" s="818"/>
      <c r="H8" s="818"/>
    </row>
    <row r="10" spans="1:10" s="236" customFormat="1" ht="48.75" customHeight="1">
      <c r="A10" s="819" t="s">
        <v>496</v>
      </c>
      <c r="B10" s="819"/>
      <c r="C10" s="819"/>
      <c r="D10" s="245" t="s">
        <v>497</v>
      </c>
      <c r="E10" s="245" t="s">
        <v>498</v>
      </c>
      <c r="F10" s="245" t="s">
        <v>499</v>
      </c>
      <c r="G10" s="246" t="s">
        <v>640</v>
      </c>
      <c r="H10" s="246" t="s">
        <v>501</v>
      </c>
    </row>
    <row r="11" spans="1:10" s="237" customFormat="1" ht="24" customHeight="1">
      <c r="A11" s="820" t="s">
        <v>502</v>
      </c>
      <c r="B11" s="820"/>
      <c r="C11" s="820"/>
      <c r="D11" s="247">
        <f>SUM(D12:D26)</f>
        <v>20510000</v>
      </c>
      <c r="E11" s="247">
        <f>SUM(E12:E26)</f>
        <v>34479735.159999996</v>
      </c>
      <c r="F11" s="247">
        <f>SUM(F12:F26)</f>
        <v>40890000</v>
      </c>
      <c r="G11" s="247">
        <f>SUM(G12:G26)</f>
        <v>0</v>
      </c>
      <c r="H11" s="247">
        <f>SUM(H12:H26)</f>
        <v>95879735.159999996</v>
      </c>
      <c r="I11" s="239"/>
    </row>
    <row r="12" spans="1:10">
      <c r="A12" s="248"/>
      <c r="B12" s="249"/>
      <c r="C12" s="250"/>
      <c r="D12" s="251"/>
      <c r="E12" s="251"/>
      <c r="F12" s="251"/>
      <c r="G12" s="251"/>
      <c r="H12" s="251"/>
    </row>
    <row r="13" spans="1:10">
      <c r="A13" s="252">
        <v>0</v>
      </c>
      <c r="B13" s="253" t="s">
        <v>25</v>
      </c>
      <c r="C13" s="254"/>
      <c r="D13" s="255">
        <f>+D68</f>
        <v>3500000</v>
      </c>
      <c r="E13" s="255">
        <f>+E68</f>
        <v>0</v>
      </c>
      <c r="F13" s="255">
        <f>+F68</f>
        <v>0</v>
      </c>
      <c r="G13" s="255">
        <f>+G68</f>
        <v>0</v>
      </c>
      <c r="H13" s="255">
        <f>SUM(D13:G13)</f>
        <v>3500000</v>
      </c>
      <c r="J13" s="268">
        <f>+H13-J68</f>
        <v>0</v>
      </c>
    </row>
    <row r="14" spans="1:10">
      <c r="A14" s="252"/>
      <c r="B14" s="253"/>
      <c r="C14" s="254"/>
      <c r="D14" s="255"/>
      <c r="E14" s="255"/>
      <c r="F14" s="255"/>
      <c r="G14" s="255"/>
      <c r="H14" s="255"/>
      <c r="J14" s="269"/>
    </row>
    <row r="15" spans="1:10">
      <c r="A15" s="252">
        <v>1</v>
      </c>
      <c r="B15" s="253" t="s">
        <v>65</v>
      </c>
      <c r="C15" s="254"/>
      <c r="D15" s="255">
        <f>+D95</f>
        <v>6010000</v>
      </c>
      <c r="E15" s="255">
        <f>+E95</f>
        <v>18569908</v>
      </c>
      <c r="F15" s="255">
        <f>+F95</f>
        <v>0</v>
      </c>
      <c r="G15" s="255">
        <f>+G95</f>
        <v>0</v>
      </c>
      <c r="H15" s="255">
        <f t="shared" ref="H15:H25" si="0">SUM(D15:G15)</f>
        <v>24579908</v>
      </c>
      <c r="J15" s="268">
        <f>+H15-J95</f>
        <v>0</v>
      </c>
    </row>
    <row r="16" spans="1:10">
      <c r="A16" s="252"/>
      <c r="B16" s="253"/>
      <c r="C16" s="254"/>
      <c r="D16" s="255"/>
      <c r="E16" s="255"/>
      <c r="F16" s="255"/>
      <c r="G16" s="255"/>
      <c r="H16" s="255"/>
      <c r="J16" s="269"/>
    </row>
    <row r="17" spans="1:10">
      <c r="A17" s="252">
        <v>2</v>
      </c>
      <c r="B17" s="253" t="s">
        <v>122</v>
      </c>
      <c r="C17" s="254"/>
      <c r="D17" s="255">
        <f>+D154</f>
        <v>1000000</v>
      </c>
      <c r="E17" s="255">
        <f>+E154</f>
        <v>0</v>
      </c>
      <c r="F17" s="255">
        <f>+F154</f>
        <v>500000</v>
      </c>
      <c r="G17" s="255">
        <f>+G154</f>
        <v>0</v>
      </c>
      <c r="H17" s="255">
        <f t="shared" si="0"/>
        <v>1500000</v>
      </c>
      <c r="J17" s="268">
        <f>+H17-J154</f>
        <v>0</v>
      </c>
    </row>
    <row r="18" spans="1:10" ht="12.6" customHeight="1">
      <c r="A18" s="252"/>
      <c r="B18" s="253"/>
      <c r="C18" s="254"/>
      <c r="D18" s="255"/>
      <c r="E18" s="255"/>
      <c r="F18" s="255"/>
      <c r="G18" s="255"/>
      <c r="H18" s="255"/>
      <c r="J18" s="269"/>
    </row>
    <row r="19" spans="1:10" hidden="1">
      <c r="A19" s="252">
        <v>3</v>
      </c>
      <c r="B19" s="253" t="s">
        <v>641</v>
      </c>
      <c r="C19" s="254"/>
      <c r="D19" s="255">
        <f>+D190</f>
        <v>0</v>
      </c>
      <c r="E19" s="255">
        <f>+E190</f>
        <v>0</v>
      </c>
      <c r="F19" s="255">
        <f>+F190</f>
        <v>0</v>
      </c>
      <c r="G19" s="255">
        <f>+G190</f>
        <v>0</v>
      </c>
      <c r="H19" s="255">
        <f t="shared" si="0"/>
        <v>0</v>
      </c>
      <c r="J19" s="268"/>
    </row>
    <row r="20" spans="1:10" hidden="1">
      <c r="A20" s="252"/>
      <c r="B20" s="253"/>
      <c r="C20" s="254"/>
      <c r="D20" s="255"/>
      <c r="E20" s="255"/>
      <c r="F20" s="255"/>
      <c r="G20" s="255"/>
      <c r="H20" s="255"/>
      <c r="J20" s="269"/>
    </row>
    <row r="21" spans="1:10">
      <c r="A21" s="256">
        <v>5</v>
      </c>
      <c r="B21" s="257" t="s">
        <v>157</v>
      </c>
      <c r="C21" s="258"/>
      <c r="D21" s="255">
        <f>+D196</f>
        <v>10000000</v>
      </c>
      <c r="E21" s="255">
        <f>+E196</f>
        <v>0</v>
      </c>
      <c r="F21" s="255">
        <f>+F196</f>
        <v>40390000</v>
      </c>
      <c r="G21" s="255">
        <f>+G196</f>
        <v>0</v>
      </c>
      <c r="H21" s="255">
        <f t="shared" si="0"/>
        <v>50390000</v>
      </c>
      <c r="J21" s="268">
        <f>+H21-J196</f>
        <v>0</v>
      </c>
    </row>
    <row r="22" spans="1:10" ht="12" customHeight="1">
      <c r="A22" s="252"/>
      <c r="B22" s="253"/>
      <c r="C22" s="254"/>
      <c r="D22" s="255"/>
      <c r="E22" s="255"/>
      <c r="F22" s="255"/>
      <c r="G22" s="255"/>
      <c r="H22" s="255"/>
      <c r="J22" s="269"/>
    </row>
    <row r="23" spans="1:10">
      <c r="A23" s="252">
        <v>6</v>
      </c>
      <c r="B23" s="253" t="s">
        <v>185</v>
      </c>
      <c r="C23" s="254"/>
      <c r="D23" s="255">
        <f>+D218</f>
        <v>0</v>
      </c>
      <c r="E23" s="255">
        <f>+E218</f>
        <v>15909827.16</v>
      </c>
      <c r="F23" s="255">
        <f>+F218</f>
        <v>0</v>
      </c>
      <c r="G23" s="255">
        <f>+G218</f>
        <v>0</v>
      </c>
      <c r="H23" s="255">
        <f t="shared" si="0"/>
        <v>15909827.16</v>
      </c>
      <c r="J23" s="268">
        <f>+H23-J218</f>
        <v>0</v>
      </c>
    </row>
    <row r="24" spans="1:10" hidden="1">
      <c r="A24" s="252"/>
      <c r="B24" s="253"/>
      <c r="C24" s="254"/>
      <c r="D24" s="255"/>
      <c r="E24" s="255"/>
      <c r="F24" s="255"/>
      <c r="G24" s="255"/>
      <c r="H24" s="255"/>
    </row>
    <row r="25" spans="1:10" hidden="1">
      <c r="A25" s="252">
        <v>7</v>
      </c>
      <c r="B25" s="253" t="s">
        <v>521</v>
      </c>
      <c r="C25" s="254"/>
      <c r="D25" s="255">
        <f>+D240</f>
        <v>0</v>
      </c>
      <c r="E25" s="255">
        <f>+E240</f>
        <v>0</v>
      </c>
      <c r="F25" s="255">
        <f>+F240</f>
        <v>0</v>
      </c>
      <c r="G25" s="255">
        <f>+G240</f>
        <v>0</v>
      </c>
      <c r="H25" s="255">
        <f t="shared" si="0"/>
        <v>0</v>
      </c>
    </row>
    <row r="26" spans="1:10">
      <c r="A26" s="259"/>
      <c r="B26" s="260"/>
      <c r="C26" s="261"/>
      <c r="D26" s="262"/>
      <c r="E26" s="262"/>
      <c r="F26" s="262"/>
      <c r="G26" s="262"/>
      <c r="H26" s="262"/>
    </row>
    <row r="27" spans="1:10" hidden="1">
      <c r="B27" s="263"/>
      <c r="C27" s="264"/>
      <c r="D27" s="265"/>
      <c r="E27" s="265"/>
      <c r="F27" s="265"/>
      <c r="G27" s="265"/>
      <c r="H27" s="265"/>
      <c r="I27" s="264"/>
    </row>
    <row r="28" spans="1:10" hidden="1">
      <c r="B28" s="263"/>
      <c r="C28" s="264"/>
      <c r="D28" s="265">
        <f>+'MODIFICACION N° 04'!E140</f>
        <v>20510000</v>
      </c>
      <c r="E28" s="265">
        <f>+'MODIFICACION N° 04'!E1835</f>
        <v>34479735.159999996</v>
      </c>
      <c r="F28" s="265">
        <f>+'MODIFICACION N° 04'!E2493</f>
        <v>40890000</v>
      </c>
      <c r="G28" s="265">
        <f>+'MODIFICACION N° 04'!E2532</f>
        <v>0</v>
      </c>
      <c r="H28" s="265">
        <f>+'MODIFICACION N° 04'!E2537</f>
        <v>95879735.159999996</v>
      </c>
      <c r="I28" s="264"/>
    </row>
    <row r="29" spans="1:10" hidden="1">
      <c r="B29" s="263"/>
      <c r="C29" s="264"/>
      <c r="D29" s="265">
        <f>+D11-D28</f>
        <v>0</v>
      </c>
      <c r="E29" s="265">
        <f>+E11-E28</f>
        <v>0</v>
      </c>
      <c r="F29" s="265">
        <f>+F11-F28</f>
        <v>0</v>
      </c>
      <c r="G29" s="265">
        <f>+G11-G28</f>
        <v>0</v>
      </c>
      <c r="H29" s="265">
        <f>+H11-H28</f>
        <v>0</v>
      </c>
      <c r="I29" s="264"/>
    </row>
    <row r="30" spans="1:10">
      <c r="B30" s="263"/>
      <c r="C30" s="264"/>
      <c r="D30" s="265"/>
      <c r="E30" s="265"/>
      <c r="F30" s="265"/>
      <c r="G30" s="265"/>
      <c r="H30" s="265"/>
      <c r="I30" s="264"/>
    </row>
    <row r="31" spans="1:10">
      <c r="B31" s="263"/>
      <c r="C31" s="264"/>
      <c r="D31" s="265"/>
      <c r="E31" s="265"/>
      <c r="F31" s="265"/>
      <c r="G31" s="265"/>
      <c r="H31" s="265"/>
      <c r="I31" s="264"/>
    </row>
    <row r="32" spans="1:10">
      <c r="B32" s="263"/>
      <c r="C32" s="264"/>
      <c r="D32" s="265"/>
      <c r="E32" s="265"/>
      <c r="F32" s="265"/>
      <c r="G32" s="265"/>
      <c r="H32" s="265"/>
      <c r="I32" s="264"/>
    </row>
    <row r="33" spans="2:9">
      <c r="B33" s="263"/>
      <c r="C33" s="264"/>
      <c r="D33" s="265"/>
      <c r="E33" s="265"/>
      <c r="F33" s="265"/>
      <c r="G33" s="265"/>
      <c r="H33" s="265"/>
      <c r="I33" s="264"/>
    </row>
    <row r="34" spans="2:9">
      <c r="B34" s="263"/>
      <c r="C34" s="264"/>
      <c r="D34" s="265"/>
      <c r="E34" s="265"/>
      <c r="F34" s="265"/>
      <c r="G34" s="265"/>
      <c r="H34" s="265"/>
      <c r="I34" s="264"/>
    </row>
    <row r="35" spans="2:9">
      <c r="B35" s="263"/>
      <c r="C35" s="264"/>
      <c r="D35" s="265"/>
      <c r="E35" s="265"/>
      <c r="F35" s="265"/>
      <c r="G35" s="265"/>
      <c r="H35" s="265"/>
      <c r="I35" s="264"/>
    </row>
    <row r="36" spans="2:9">
      <c r="B36" s="263"/>
      <c r="C36" s="264"/>
      <c r="D36" s="265"/>
      <c r="E36" s="265"/>
      <c r="F36" s="265"/>
      <c r="G36" s="265"/>
      <c r="H36" s="265"/>
      <c r="I36" s="264"/>
    </row>
    <row r="37" spans="2:9">
      <c r="B37" s="263"/>
      <c r="C37" s="264"/>
      <c r="D37" s="265"/>
      <c r="E37" s="265"/>
      <c r="F37" s="265"/>
      <c r="G37" s="265"/>
      <c r="H37" s="265"/>
      <c r="I37" s="264"/>
    </row>
    <row r="38" spans="2:9">
      <c r="B38" s="263"/>
      <c r="C38" s="264"/>
      <c r="D38" s="265"/>
      <c r="E38" s="265"/>
      <c r="F38" s="265"/>
      <c r="G38" s="265"/>
      <c r="H38" s="265"/>
      <c r="I38" s="264"/>
    </row>
    <row r="39" spans="2:9">
      <c r="B39" s="263"/>
      <c r="C39" s="264"/>
      <c r="D39" s="265"/>
      <c r="E39" s="265"/>
      <c r="F39" s="265"/>
      <c r="G39" s="265"/>
      <c r="H39" s="265"/>
      <c r="I39" s="264"/>
    </row>
    <row r="40" spans="2:9">
      <c r="B40" s="263"/>
      <c r="C40" s="264"/>
      <c r="D40" s="265"/>
      <c r="E40" s="265"/>
      <c r="F40" s="265"/>
      <c r="G40" s="265"/>
      <c r="H40" s="265"/>
      <c r="I40" s="264"/>
    </row>
    <row r="41" spans="2:9">
      <c r="B41" s="263"/>
      <c r="C41" s="264"/>
      <c r="D41" s="265"/>
      <c r="E41" s="265"/>
      <c r="F41" s="265"/>
      <c r="G41" s="265"/>
      <c r="H41" s="265"/>
      <c r="I41" s="264"/>
    </row>
    <row r="42" spans="2:9">
      <c r="B42" s="263"/>
      <c r="C42" s="264"/>
      <c r="D42" s="265"/>
      <c r="E42" s="265"/>
      <c r="F42" s="265"/>
      <c r="G42" s="265"/>
      <c r="H42" s="265"/>
      <c r="I42" s="264"/>
    </row>
    <row r="43" spans="2:9">
      <c r="B43" s="263"/>
      <c r="C43" s="264"/>
      <c r="D43" s="265"/>
      <c r="E43" s="265"/>
      <c r="F43" s="265"/>
      <c r="G43" s="265"/>
      <c r="H43" s="265"/>
      <c r="I43" s="264"/>
    </row>
    <row r="44" spans="2:9">
      <c r="B44" s="263"/>
      <c r="C44" s="264"/>
      <c r="D44" s="265"/>
      <c r="E44" s="265"/>
      <c r="F44" s="265"/>
      <c r="G44" s="265"/>
      <c r="H44" s="265"/>
      <c r="I44" s="264"/>
    </row>
    <row r="45" spans="2:9">
      <c r="B45" s="263"/>
      <c r="C45" s="264"/>
      <c r="D45" s="265"/>
      <c r="E45" s="265"/>
      <c r="F45" s="265"/>
      <c r="G45" s="265"/>
      <c r="H45" s="265"/>
      <c r="I45" s="264"/>
    </row>
    <row r="46" spans="2:9">
      <c r="B46" s="263"/>
      <c r="C46" s="264"/>
      <c r="D46" s="265"/>
      <c r="E46" s="265"/>
      <c r="F46" s="265"/>
      <c r="G46" s="265"/>
      <c r="H46" s="265"/>
      <c r="I46" s="264"/>
    </row>
    <row r="47" spans="2:9">
      <c r="B47" s="263"/>
      <c r="C47" s="264"/>
      <c r="D47" s="265"/>
      <c r="E47" s="265"/>
      <c r="F47" s="265"/>
      <c r="G47" s="265"/>
      <c r="H47" s="265"/>
      <c r="I47" s="264"/>
    </row>
    <row r="48" spans="2:9">
      <c r="B48" s="263"/>
      <c r="C48" s="264"/>
      <c r="D48" s="265"/>
      <c r="E48" s="265"/>
      <c r="F48" s="265"/>
      <c r="G48" s="265"/>
      <c r="H48" s="265"/>
      <c r="I48" s="264"/>
    </row>
    <row r="49" spans="1:9">
      <c r="B49" s="263"/>
      <c r="C49" s="264"/>
      <c r="D49" s="265"/>
      <c r="E49" s="265"/>
      <c r="F49" s="265"/>
      <c r="G49" s="265"/>
      <c r="H49" s="265"/>
      <c r="I49" s="264"/>
    </row>
    <row r="50" spans="1:9">
      <c r="B50" s="263"/>
      <c r="C50" s="264"/>
      <c r="D50" s="265"/>
      <c r="E50" s="265"/>
      <c r="F50" s="265"/>
      <c r="G50" s="265"/>
      <c r="H50" s="265"/>
      <c r="I50" s="264"/>
    </row>
    <row r="51" spans="1:9">
      <c r="B51" s="263"/>
      <c r="C51" s="264"/>
      <c r="D51" s="265"/>
      <c r="E51" s="265"/>
      <c r="F51" s="265"/>
      <c r="G51" s="265"/>
      <c r="H51" s="265"/>
      <c r="I51" s="264"/>
    </row>
    <row r="52" spans="1:9">
      <c r="B52" s="263"/>
      <c r="C52" s="264"/>
      <c r="D52" s="265"/>
      <c r="E52" s="265"/>
      <c r="F52" s="265"/>
      <c r="G52" s="265"/>
      <c r="H52" s="265"/>
      <c r="I52" s="264"/>
    </row>
    <row r="53" spans="1:9">
      <c r="B53" s="263"/>
      <c r="C53" s="264"/>
      <c r="D53" s="265"/>
      <c r="E53" s="265"/>
      <c r="F53" s="265"/>
      <c r="G53" s="265"/>
      <c r="H53" s="265"/>
      <c r="I53" s="264"/>
    </row>
    <row r="54" spans="1:9" ht="15.6">
      <c r="A54" s="789" t="s">
        <v>16</v>
      </c>
      <c r="B54" s="789"/>
      <c r="C54" s="789"/>
      <c r="D54" s="789"/>
      <c r="E54" s="789"/>
      <c r="F54" s="789"/>
      <c r="G54" s="789"/>
      <c r="H54" s="789"/>
      <c r="I54" s="264"/>
    </row>
    <row r="55" spans="1:9" ht="15.6">
      <c r="A55" s="243"/>
      <c r="B55" s="243"/>
      <c r="C55" s="243"/>
      <c r="D55" s="243"/>
      <c r="E55" s="243"/>
      <c r="F55" s="243"/>
      <c r="G55" s="243"/>
      <c r="H55" s="243"/>
      <c r="I55" s="264"/>
    </row>
    <row r="56" spans="1:9" ht="15.6">
      <c r="A56" s="816" t="s">
        <v>830</v>
      </c>
      <c r="B56" s="823"/>
      <c r="C56" s="823"/>
      <c r="D56" s="823"/>
      <c r="E56" s="823"/>
      <c r="F56" s="823"/>
      <c r="G56" s="823"/>
      <c r="H56" s="823"/>
      <c r="I56" s="264"/>
    </row>
    <row r="57" spans="1:9">
      <c r="B57" s="263"/>
      <c r="C57" s="264"/>
      <c r="D57" s="265"/>
      <c r="E57" s="265"/>
      <c r="F57" s="265"/>
      <c r="G57" s="265"/>
      <c r="H57" s="265"/>
      <c r="I57" s="264"/>
    </row>
    <row r="58" spans="1:9" hidden="1">
      <c r="B58" s="263"/>
      <c r="C58" s="264"/>
      <c r="D58" s="265"/>
      <c r="E58" s="265"/>
      <c r="F58" s="265"/>
      <c r="G58" s="265"/>
      <c r="H58" s="265"/>
      <c r="I58" s="264"/>
    </row>
    <row r="59" spans="1:9" ht="13.2" customHeight="1">
      <c r="A59" s="818" t="s">
        <v>504</v>
      </c>
      <c r="B59" s="818"/>
      <c r="C59" s="818"/>
      <c r="D59" s="818"/>
      <c r="E59" s="818"/>
      <c r="F59" s="818"/>
      <c r="G59" s="818"/>
      <c r="H59" s="818"/>
    </row>
    <row r="60" spans="1:9" ht="13.2" customHeight="1">
      <c r="A60" s="818" t="s">
        <v>505</v>
      </c>
      <c r="B60" s="818"/>
      <c r="C60" s="818"/>
      <c r="D60" s="818"/>
      <c r="E60" s="818"/>
      <c r="F60" s="818"/>
      <c r="G60" s="818"/>
      <c r="H60" s="818"/>
    </row>
    <row r="61" spans="1:9" ht="12.6" customHeight="1">
      <c r="A61" s="818" t="s">
        <v>639</v>
      </c>
      <c r="B61" s="818"/>
      <c r="C61" s="818"/>
      <c r="D61" s="818"/>
      <c r="E61" s="818"/>
      <c r="F61" s="818"/>
      <c r="G61" s="818"/>
      <c r="H61" s="818"/>
    </row>
    <row r="62" spans="1:9" ht="12">
      <c r="B62" s="244"/>
      <c r="C62" s="244"/>
      <c r="D62" s="244"/>
      <c r="E62" s="244"/>
      <c r="F62" s="244"/>
      <c r="G62" s="244"/>
      <c r="H62" s="244"/>
    </row>
    <row r="63" spans="1:9" s="238" customFormat="1" ht="10.8" hidden="1" customHeight="1">
      <c r="B63" s="266"/>
      <c r="C63" s="266"/>
      <c r="D63" s="267">
        <f>+'MODIFICACION N° 04'!E140</f>
        <v>20510000</v>
      </c>
      <c r="E63" s="267">
        <f>+'MODIFICACION N° 04'!E1835</f>
        <v>34479735.159999996</v>
      </c>
      <c r="F63" s="267">
        <f>+'MODIFICACION N° 04'!E2493</f>
        <v>40890000</v>
      </c>
      <c r="G63" s="267">
        <f>+'MODIFICACION N° 04'!E2532</f>
        <v>0</v>
      </c>
      <c r="H63" s="267">
        <f>+'MODIFICACION N° 04'!E2537</f>
        <v>95879735.159999996</v>
      </c>
      <c r="I63" s="270"/>
    </row>
    <row r="64" spans="1:9" ht="10.8" hidden="1" customHeight="1">
      <c r="B64" s="263"/>
      <c r="C64" s="264"/>
      <c r="D64" s="265">
        <f>+D66-D63</f>
        <v>0</v>
      </c>
      <c r="E64" s="265">
        <f>+E66-E63</f>
        <v>0</v>
      </c>
      <c r="F64" s="265">
        <f>+F66-F63</f>
        <v>0</v>
      </c>
      <c r="G64" s="265">
        <f>+G66-G63</f>
        <v>0</v>
      </c>
      <c r="H64" s="265">
        <f>+H66-H63</f>
        <v>0</v>
      </c>
    </row>
    <row r="65" spans="1:13" ht="45.6" customHeight="1">
      <c r="A65" s="821" t="s">
        <v>506</v>
      </c>
      <c r="B65" s="824" t="s">
        <v>496</v>
      </c>
      <c r="C65" s="819"/>
      <c r="D65" s="246" t="s">
        <v>497</v>
      </c>
      <c r="E65" s="246" t="s">
        <v>498</v>
      </c>
      <c r="F65" s="246" t="s">
        <v>499</v>
      </c>
      <c r="G65" s="246" t="s">
        <v>640</v>
      </c>
      <c r="H65" s="246" t="s">
        <v>501</v>
      </c>
    </row>
    <row r="66" spans="1:13" s="239" customFormat="1" ht="24" customHeight="1">
      <c r="A66" s="821"/>
      <c r="B66" s="825" t="s">
        <v>502</v>
      </c>
      <c r="C66" s="820"/>
      <c r="D66" s="247">
        <f>+D68+D95+D218+D154+D190+D196+D240</f>
        <v>20510000</v>
      </c>
      <c r="E66" s="247">
        <f>+E68+E95+E218+E154+E190+E196+E240</f>
        <v>34479735.159999996</v>
      </c>
      <c r="F66" s="247">
        <f>+F68+F95+F218+F154+F190+F196+F240</f>
        <v>40890000</v>
      </c>
      <c r="G66" s="247">
        <f>+G68+G95+G218+G154+G190+G196+G240</f>
        <v>0</v>
      </c>
      <c r="H66" s="247">
        <f>+H68+H95+H218+H154+H190+H196+H240</f>
        <v>95879735.159999996</v>
      </c>
    </row>
    <row r="67" spans="1:13">
      <c r="A67" s="271"/>
      <c r="B67" s="272"/>
      <c r="C67" s="272"/>
      <c r="D67" s="273"/>
      <c r="E67" s="273"/>
      <c r="F67" s="273"/>
      <c r="G67" s="273"/>
      <c r="H67" s="273"/>
    </row>
    <row r="68" spans="1:13">
      <c r="A68" s="86" t="s">
        <v>23</v>
      </c>
      <c r="B68" s="87">
        <v>0</v>
      </c>
      <c r="C68" s="274" t="s">
        <v>25</v>
      </c>
      <c r="D68" s="275">
        <f>+D78+D85+D89+D75+D70</f>
        <v>3500000</v>
      </c>
      <c r="E68" s="275">
        <f>+E78+E85+E89+E75+E70</f>
        <v>0</v>
      </c>
      <c r="F68" s="275">
        <f>+F78+F85+F89+F75+F70</f>
        <v>0</v>
      </c>
      <c r="G68" s="275">
        <f>+G78+G85+G89+G75+G70</f>
        <v>0</v>
      </c>
      <c r="H68" s="275">
        <f>+H78+H85+H89+H75+H70</f>
        <v>3500000</v>
      </c>
      <c r="J68" s="295">
        <f>+'MODIFICACION N° 04'!E10+'MODIFICACION N° 04'!E408+'MODIFICACION N° 04'!E598+'MODIFICACION N° 04'!E932+'MODIFICACION N° 04'!E1171+'MODIFICACION N° 04'!E1464+'MODIFICACION N° 04'!E1945+'MODIFICACION N° 04'!E2149+'MODIFICACION N° 04'!E2333+'MODIFICACION N° 04'!E1875+'MODIFICACION N° 04'!E2230+'MODIFICACION N° 04'!E211+'MODIFICACION N° 04'!E287+'MODIFICACION N° 04'!E1252+'MODIFICACION N° 04'!E1781+'MODIFICACION N° 04'!E1737</f>
        <v>3500000</v>
      </c>
      <c r="K68" s="296"/>
      <c r="L68" s="268">
        <f>+H68-J68</f>
        <v>0</v>
      </c>
    </row>
    <row r="69" spans="1:13" ht="10.8" customHeight="1">
      <c r="A69" s="271"/>
      <c r="B69" s="90"/>
      <c r="C69" s="276"/>
      <c r="D69" s="277"/>
      <c r="E69" s="277"/>
      <c r="F69" s="277"/>
      <c r="G69" s="277"/>
      <c r="H69" s="277"/>
    </row>
    <row r="70" spans="1:13" hidden="1">
      <c r="A70" s="278" t="s">
        <v>26</v>
      </c>
      <c r="B70" s="279" t="s">
        <v>27</v>
      </c>
      <c r="C70" s="280" t="s">
        <v>28</v>
      </c>
      <c r="D70" s="281">
        <f>SUM(D71:D73)</f>
        <v>0</v>
      </c>
      <c r="E70" s="281">
        <f>SUM(E71:E73)</f>
        <v>0</v>
      </c>
      <c r="F70" s="281">
        <f>SUM(F71:F74)</f>
        <v>0</v>
      </c>
      <c r="G70" s="281">
        <f t="shared" ref="G70" si="1">SUM(G71:G73)</f>
        <v>0</v>
      </c>
      <c r="H70" s="281">
        <f>SUM(H71:H73)</f>
        <v>0</v>
      </c>
    </row>
    <row r="71" spans="1:13" hidden="1">
      <c r="A71" s="80" t="s">
        <v>26</v>
      </c>
      <c r="B71" s="282" t="s">
        <v>29</v>
      </c>
      <c r="C71" s="283" t="s">
        <v>30</v>
      </c>
      <c r="D71" s="277">
        <f>+'MODIFICACION N° 04'!D13</f>
        <v>0</v>
      </c>
      <c r="E71" s="277">
        <f>+'MODIFICACION N° 04'!D214+'MODIFICACION N° 04'!D290+'MODIFICACION N° 04'!D368+'MODIFICACION N° 04'!D1467+'MODIFICACION N° 04'!D935+'MODIFICACION N° 04'!D654+'MODIFICACION N° 04'!D1077+'MODIFICACION N° 04'!D411+'MODIFICACION N° 04'!D1174</f>
        <v>0</v>
      </c>
      <c r="F71" s="277">
        <f>+'MODIFICACION N° 04'!D1878+'MODIFICACION N° 04'!D2006+'MODIFICACION N° 04'!D2065+'MODIFICACION N° 04'!D2232+'MODIFICACION N° 04'!D1948+'MODIFICACION N° 04'!D2152+'MODIFICACION N° 04'!D2336</f>
        <v>0</v>
      </c>
      <c r="G71" s="277">
        <v>0</v>
      </c>
      <c r="H71" s="277">
        <f>SUM(D71:G71)</f>
        <v>0</v>
      </c>
      <c r="L71" s="242"/>
      <c r="M71" s="242"/>
    </row>
    <row r="72" spans="1:13" hidden="1">
      <c r="A72" s="80" t="s">
        <v>26</v>
      </c>
      <c r="B72" s="282" t="s">
        <v>31</v>
      </c>
      <c r="C72" s="283" t="s">
        <v>32</v>
      </c>
      <c r="D72" s="277">
        <f>+'MODIFICACION N° 04'!D14</f>
        <v>0</v>
      </c>
      <c r="E72" s="277">
        <f>+'MODIFICACION N° 04'!D369+'MODIFICACION N° 04'!D1470+'MODIFICACION N° 04'!D159+'MODIFICACION N° 04'!D215+'MODIFICACION N° 04'!D601+'MODIFICACION N° 04'!D412</f>
        <v>0</v>
      </c>
      <c r="F72" s="277">
        <v>0</v>
      </c>
      <c r="G72" s="277">
        <v>0</v>
      </c>
      <c r="H72" s="277">
        <f>SUM(D72:G72)</f>
        <v>0</v>
      </c>
    </row>
    <row r="73" spans="1:13" hidden="1">
      <c r="A73" s="80" t="s">
        <v>26</v>
      </c>
      <c r="B73" s="282" t="s">
        <v>33</v>
      </c>
      <c r="C73" s="283" t="s">
        <v>34</v>
      </c>
      <c r="D73" s="277">
        <f>+'MODIFICACION N° 04'!D15</f>
        <v>0</v>
      </c>
      <c r="E73" s="277">
        <v>0</v>
      </c>
      <c r="G73" s="277">
        <v>0</v>
      </c>
      <c r="H73" s="277">
        <f>SUM(D73:G73)</f>
        <v>0</v>
      </c>
    </row>
    <row r="74" spans="1:13" hidden="1">
      <c r="A74" s="271"/>
      <c r="B74" s="90"/>
      <c r="C74" s="276"/>
      <c r="D74" s="277"/>
      <c r="E74" s="277"/>
      <c r="F74" s="277">
        <f>+'MODIFICACION N° 04'!D1879</f>
        <v>0</v>
      </c>
      <c r="G74" s="277"/>
      <c r="H74" s="277"/>
    </row>
    <row r="75" spans="1:13">
      <c r="A75" s="278" t="s">
        <v>26</v>
      </c>
      <c r="B75" s="279" t="s">
        <v>35</v>
      </c>
      <c r="C75" s="280" t="s">
        <v>555</v>
      </c>
      <c r="D75" s="281">
        <f>+D76</f>
        <v>3500000</v>
      </c>
      <c r="E75" s="281">
        <f>+E76</f>
        <v>0</v>
      </c>
      <c r="F75" s="281">
        <f>+F76</f>
        <v>0</v>
      </c>
      <c r="G75" s="281">
        <v>0</v>
      </c>
      <c r="H75" s="281">
        <f>+H76</f>
        <v>3500000</v>
      </c>
    </row>
    <row r="76" spans="1:13">
      <c r="A76" s="284" t="s">
        <v>26</v>
      </c>
      <c r="B76" s="282" t="s">
        <v>37</v>
      </c>
      <c r="C76" s="283" t="s">
        <v>38</v>
      </c>
      <c r="D76" s="277">
        <f>+'MODIFICACION N° 04'!D18</f>
        <v>3500000</v>
      </c>
      <c r="E76" s="277">
        <f>+'MODIFICACION N° 04'!D293+'MODIFICACION N° 04'!D370+'MODIFICACION N° 04'!D1401+'MODIFICACION N° 04'!D1740+'MODIFICACION N° 04'!D1473+'MODIFICACION N° 04'!D218+'MODIFICACION N° 04'!D415+'MODIFICACION N° 04'!D1080+'MODIFICACION N° 04'!D657+'MODIFICACION N° 04'!D938</f>
        <v>0</v>
      </c>
      <c r="F76" s="277">
        <f>+'MODIFICACION N° 04'!D1882</f>
        <v>0</v>
      </c>
      <c r="G76" s="277">
        <v>0</v>
      </c>
      <c r="H76" s="277">
        <f>SUM(D76:G76)</f>
        <v>3500000</v>
      </c>
    </row>
    <row r="77" spans="1:13" hidden="1">
      <c r="A77" s="271"/>
      <c r="B77" s="90"/>
      <c r="C77" s="276"/>
      <c r="D77" s="277"/>
      <c r="E77" s="277"/>
      <c r="F77" s="277"/>
      <c r="G77" s="277"/>
      <c r="H77" s="277"/>
    </row>
    <row r="78" spans="1:13" hidden="1">
      <c r="A78" s="278" t="s">
        <v>26</v>
      </c>
      <c r="B78" s="279" t="s">
        <v>41</v>
      </c>
      <c r="C78" s="280" t="s">
        <v>42</v>
      </c>
      <c r="D78" s="281">
        <f>SUM(D79:D83)</f>
        <v>0</v>
      </c>
      <c r="E78" s="281">
        <f>SUM(E79:E83)</f>
        <v>0</v>
      </c>
      <c r="F78" s="281">
        <f>SUM(F79:F83)</f>
        <v>0</v>
      </c>
      <c r="G78" s="281">
        <f>SUM(G79:G83)</f>
        <v>0</v>
      </c>
      <c r="H78" s="281">
        <f>SUM(H79:H83)</f>
        <v>0</v>
      </c>
    </row>
    <row r="79" spans="1:13" hidden="1">
      <c r="A79" s="284" t="s">
        <v>26</v>
      </c>
      <c r="B79" s="282" t="s">
        <v>43</v>
      </c>
      <c r="C79" s="276" t="s">
        <v>44</v>
      </c>
      <c r="D79" s="277">
        <f>+'MODIFICACION N° 04'!D21</f>
        <v>0</v>
      </c>
      <c r="E79" s="277">
        <f>+'MODIFICACION N° 04'!D162+'MODIFICACION N° 04'!D221+'MODIFICACION N° 04'!D296+'MODIFICACION N° 04'!D373+'MODIFICACION N° 04'!D418+'MODIFICACION N° 04'!D604+'MODIFICACION N° 04'!D660+'MODIFICACION N° 04'!D941+'MODIFICACION N° 04'!D1083+'MODIFICACION N° 04'!D1178+'MODIFICACION N° 04'!D1255+'MODIFICACION N° 04'!D1404+'MODIFICACION N° 04'!D1476+'MODIFICACION N° 04'!D1743+'MODIFICACION N° 04'!D1784</f>
        <v>0</v>
      </c>
      <c r="F79" s="277">
        <f>+'MODIFICACION N° 04'!D1885+'MODIFICACION N° 04'!D1951+'MODIFICACION N° 04'!D2009+'MODIFICACION N° 04'!D2068+'MODIFICACION N° 04'!D2155+'MODIFICACION N° 04'!D2236+'MODIFICACION N° 04'!D2339</f>
        <v>0</v>
      </c>
      <c r="G79" s="277">
        <v>0</v>
      </c>
      <c r="H79" s="277">
        <f>SUM(D79:G79)</f>
        <v>0</v>
      </c>
      <c r="L79" s="242"/>
      <c r="M79" s="242"/>
    </row>
    <row r="80" spans="1:13" hidden="1">
      <c r="A80" s="284" t="s">
        <v>26</v>
      </c>
      <c r="B80" s="282" t="s">
        <v>227</v>
      </c>
      <c r="C80" s="276" t="s">
        <v>228</v>
      </c>
      <c r="D80" s="277">
        <f>+'MODIFICACION N° 04'!D22</f>
        <v>0</v>
      </c>
      <c r="E80" s="277">
        <f>+'MODIFICACION N° 04'!D1785+'MODIFICACION N° 04'!D1744+'MODIFICACION N° 04'!D1477+'MODIFICACION N° 04'!D1405+'MODIFICACION N° 04'!D1256+'MODIFICACION N° 04'!D1179+'MODIFICACION N° 04'!D1084+'MODIFICACION N° 04'!D942+'MODIFICACION N° 04'!D661+'MODIFICACION N° 04'!D605+'MODIFICACION N° 04'!D419+'MODIFICACION N° 04'!D297</f>
        <v>0</v>
      </c>
      <c r="F80" s="277">
        <f>+'MODIFICACION N° 04'!D2340+'MODIFICACION N° 04'!D2237+'MODIFICACION N° 04'!D2156+'MODIFICACION N° 04'!D2069+'MODIFICACION N° 04'!D2010+'MODIFICACION N° 04'!D1952+'MODIFICACION N° 04'!D1886</f>
        <v>0</v>
      </c>
      <c r="G80" s="277">
        <v>0</v>
      </c>
      <c r="H80" s="277">
        <f>SUM(D80:G80)</f>
        <v>0</v>
      </c>
      <c r="M80" s="242"/>
    </row>
    <row r="81" spans="1:13" hidden="1">
      <c r="A81" s="284" t="s">
        <v>26</v>
      </c>
      <c r="B81" s="282" t="s">
        <v>45</v>
      </c>
      <c r="C81" s="276" t="s">
        <v>46</v>
      </c>
      <c r="D81" s="277">
        <f>+'MODIFICACION N° 04'!D23</f>
        <v>0</v>
      </c>
      <c r="E81" s="277">
        <f>+'MODIFICACION N° 04'!D163+'MODIFICACION N° 04'!D222+'MODIFICACION N° 04'!D298+'MODIFICACION N° 04'!D374+'MODIFICACION N° 04'!D420+'MODIFICACION N° 04'!D606+'MODIFICACION N° 04'!D662+'MODIFICACION N° 04'!D943+'MODIFICACION N° 04'!D1085+'MODIFICACION N° 04'!D1180+'MODIFICACION N° 04'!D1257+'MODIFICACION N° 04'!D1406+'MODIFICACION N° 04'!D1478+'MODIFICACION N° 04'!D1745+'MODIFICACION N° 04'!D1786</f>
        <v>0</v>
      </c>
      <c r="F81" s="277">
        <f>+'MODIFICACION N° 04'!D1887+'MODIFICACION N° 04'!D1953+'MODIFICACION N° 04'!D2011+'MODIFICACION N° 04'!D2070+'MODIFICACION N° 04'!D2157+'MODIFICACION N° 04'!D2238+'MODIFICACION N° 04'!D2341</f>
        <v>0</v>
      </c>
      <c r="G81" s="277">
        <v>0</v>
      </c>
      <c r="H81" s="277">
        <f>SUM(D81:G81)</f>
        <v>0</v>
      </c>
      <c r="L81" s="242"/>
      <c r="M81" s="242"/>
    </row>
    <row r="82" spans="1:13" hidden="1">
      <c r="A82" s="284" t="s">
        <v>26</v>
      </c>
      <c r="B82" s="282" t="s">
        <v>47</v>
      </c>
      <c r="C82" s="276" t="s">
        <v>48</v>
      </c>
      <c r="D82" s="277">
        <f>+'MODIFICACION N° 04'!D24</f>
        <v>0</v>
      </c>
      <c r="E82" s="277">
        <f>+'MODIFICACION N° 04'!D1787+'MODIFICACION N° 04'!D1746+'MODIFICACION N° 04'!D1479+'MODIFICACION N° 04'!D1407+'MODIFICACION N° 04'!D1258+'MODIFICACION N° 04'!D1181+'MODIFICACION N° 04'!D1086+'MODIFICACION N° 04'!D944+'MODIFICACION N° 04'!D663+'MODIFICACION N° 04'!D607+'MODIFICACION N° 04'!D421+'MODIFICACION N° 04'!D375+'MODIFICACION N° 04'!D299+'MODIFICACION N° 04'!D223+'MODIFICACION N° 04'!D164</f>
        <v>0</v>
      </c>
      <c r="F82" s="277">
        <f>+'MODIFICACION N° 04'!D2342+'MODIFICACION N° 04'!D2239+'MODIFICACION N° 04'!D2158+'MODIFICACION N° 04'!D2071+'MODIFICACION N° 04'!D2012+'MODIFICACION N° 04'!D1954+'MODIFICACION N° 04'!D1888</f>
        <v>0</v>
      </c>
      <c r="G82" s="277">
        <v>0</v>
      </c>
      <c r="H82" s="277">
        <f>SUM(D82:G82)</f>
        <v>0</v>
      </c>
    </row>
    <row r="83" spans="1:13" hidden="1">
      <c r="A83" s="284" t="s">
        <v>26</v>
      </c>
      <c r="B83" s="282" t="s">
        <v>342</v>
      </c>
      <c r="C83" s="276" t="s">
        <v>343</v>
      </c>
      <c r="D83" s="277">
        <f>+'MODIFICACION N° 04'!D25</f>
        <v>0</v>
      </c>
      <c r="E83" s="277">
        <f>+'MODIFICACION N° 04'!D165+'MODIFICACION N° 04'!D224+'MODIFICACION N° 04'!D300+'MODIFICACION N° 04'!D376+'MODIFICACION N° 04'!D422+'MODIFICACION N° 04'!D608+'MODIFICACION N° 04'!D664+'MODIFICACION N° 04'!D945+'MODIFICACION N° 04'!D1087+'MODIFICACION N° 04'!D1182+'MODIFICACION N° 04'!D1259+'MODIFICACION N° 04'!D1408+'MODIFICACION N° 04'!D1480+'MODIFICACION N° 04'!D1747+'MODIFICACION N° 04'!D1788</f>
        <v>0</v>
      </c>
      <c r="F83" s="277">
        <f>+'MODIFICACION N° 04'!D1889+'MODIFICACION N° 04'!D1955+'MODIFICACION N° 04'!D2013+'MODIFICACION N° 04'!D2072+'MODIFICACION N° 04'!D2159+'MODIFICACION N° 04'!D2240+'MODIFICACION N° 04'!D2343</f>
        <v>0</v>
      </c>
      <c r="G83" s="277">
        <v>0</v>
      </c>
      <c r="H83" s="277">
        <f>SUM(D83:G83)</f>
        <v>0</v>
      </c>
    </row>
    <row r="84" spans="1:13" hidden="1">
      <c r="A84" s="86"/>
      <c r="B84" s="282"/>
      <c r="C84" s="276"/>
      <c r="D84" s="277"/>
      <c r="E84" s="277"/>
      <c r="F84" s="277"/>
      <c r="G84" s="277"/>
      <c r="H84" s="277"/>
    </row>
    <row r="85" spans="1:13" ht="20.399999999999999" hidden="1">
      <c r="A85" s="278" t="s">
        <v>49</v>
      </c>
      <c r="B85" s="279" t="s">
        <v>50</v>
      </c>
      <c r="C85" s="285" t="s">
        <v>403</v>
      </c>
      <c r="D85" s="281">
        <f>SUM(D86:D87)</f>
        <v>0</v>
      </c>
      <c r="E85" s="281">
        <f>SUM(E86:E87)</f>
        <v>0</v>
      </c>
      <c r="F85" s="281">
        <f>SUM(F86:F87)</f>
        <v>0</v>
      </c>
      <c r="G85" s="281">
        <v>0</v>
      </c>
      <c r="H85" s="281">
        <f>SUM(H86:H87)</f>
        <v>0</v>
      </c>
    </row>
    <row r="86" spans="1:13" ht="20.399999999999999" hidden="1">
      <c r="A86" s="284" t="s">
        <v>49</v>
      </c>
      <c r="B86" s="282" t="s">
        <v>52</v>
      </c>
      <c r="C86" s="286" t="s">
        <v>262</v>
      </c>
      <c r="D86" s="287">
        <f>+'MODIFICACION N° 04'!D28</f>
        <v>0</v>
      </c>
      <c r="E86" s="287">
        <f>+'MODIFICACION N° 04'!D168+'MODIFICACION N° 04'!D227+'MODIFICACION N° 04'!D303+'MODIFICACION N° 04'!D379+'MODIFICACION N° 04'!D425+'MODIFICACION N° 04'!D611+'MODIFICACION N° 04'!D667+'MODIFICACION N° 04'!D948+'MODIFICACION N° 04'!D1090+'MODIFICACION N° 04'!D1185+'MODIFICACION N° 04'!D1262+'MODIFICACION N° 04'!D1411+'MODIFICACION N° 04'!D1483+'MODIFICACION N° 04'!D1750+'MODIFICACION N° 04'!D1791</f>
        <v>0</v>
      </c>
      <c r="F86" s="287">
        <f>+'MODIFICACION N° 04'!D1892+'MODIFICACION N° 04'!D1958+'MODIFICACION N° 04'!D2016+'MODIFICACION N° 04'!D2075+'MODIFICACION N° 04'!D2162+'MODIFICACION N° 04'!D2243+'MODIFICACION N° 04'!D2346</f>
        <v>0</v>
      </c>
      <c r="G86" s="287">
        <v>0</v>
      </c>
      <c r="H86" s="287">
        <f>SUM(D86:G86)</f>
        <v>0</v>
      </c>
      <c r="L86" s="242"/>
      <c r="M86" s="242"/>
    </row>
    <row r="87" spans="1:13" ht="20.399999999999999" hidden="1">
      <c r="A87" s="284" t="s">
        <v>49</v>
      </c>
      <c r="B87" s="282" t="s">
        <v>54</v>
      </c>
      <c r="C87" s="286" t="s">
        <v>55</v>
      </c>
      <c r="D87" s="287">
        <f>+'MODIFICACION N° 04'!D29</f>
        <v>0</v>
      </c>
      <c r="E87" s="287">
        <f>+'MODIFICACION N° 04'!D1792+'MODIFICACION N° 04'!D1751+'MODIFICACION N° 04'!D1484+'MODIFICACION N° 04'!D1412+'MODIFICACION N° 04'!D1263+'MODIFICACION N° 04'!D1186+'MODIFICACION N° 04'!D1091+'MODIFICACION N° 04'!D949+'MODIFICACION N° 04'!D668+'MODIFICACION N° 04'!D612+'MODIFICACION N° 04'!D426+'MODIFICACION N° 04'!D380+'MODIFICACION N° 04'!D304+'MODIFICACION N° 04'!D228+'MODIFICACION N° 04'!D169</f>
        <v>0</v>
      </c>
      <c r="F87" s="287">
        <f>+'MODIFICACION N° 04'!D2347+'MODIFICACION N° 04'!D2244+'MODIFICACION N° 04'!D2163+'MODIFICACION N° 04'!D2076+'MODIFICACION N° 04'!D2017+'MODIFICACION N° 04'!D1959+'MODIFICACION N° 04'!D1893</f>
        <v>0</v>
      </c>
      <c r="G87" s="287">
        <v>0</v>
      </c>
      <c r="H87" s="287">
        <f>SUM(D87:G87)</f>
        <v>0</v>
      </c>
      <c r="L87" s="242"/>
      <c r="M87" s="242"/>
    </row>
    <row r="88" spans="1:13" hidden="1">
      <c r="A88" s="271"/>
      <c r="B88" s="282"/>
      <c r="C88" s="276"/>
      <c r="D88" s="277"/>
      <c r="E88" s="277"/>
      <c r="F88" s="277"/>
      <c r="G88" s="277"/>
      <c r="H88" s="277"/>
      <c r="M88" s="242"/>
    </row>
    <row r="89" spans="1:13" ht="20.399999999999999" hidden="1">
      <c r="A89" s="278" t="s">
        <v>49</v>
      </c>
      <c r="B89" s="279" t="s">
        <v>56</v>
      </c>
      <c r="C89" s="285" t="s">
        <v>57</v>
      </c>
      <c r="D89" s="281">
        <f>SUM(D90:D92)</f>
        <v>0</v>
      </c>
      <c r="E89" s="281">
        <f>SUM(E90:E92)</f>
        <v>0</v>
      </c>
      <c r="F89" s="281">
        <f>SUM(F90:F92)</f>
        <v>0</v>
      </c>
      <c r="G89" s="281">
        <v>0</v>
      </c>
      <c r="H89" s="281">
        <f>SUM(H90:H92)</f>
        <v>0</v>
      </c>
    </row>
    <row r="90" spans="1:13" ht="20.399999999999999" hidden="1">
      <c r="A90" s="284" t="s">
        <v>49</v>
      </c>
      <c r="B90" s="282" t="s">
        <v>58</v>
      </c>
      <c r="C90" s="286" t="s">
        <v>59</v>
      </c>
      <c r="D90" s="277">
        <f>+'MODIFICACION N° 04'!D32</f>
        <v>0</v>
      </c>
      <c r="E90" s="277">
        <f>+'MODIFICACION N° 04'!D1795+'MODIFICACION N° 04'!D1754+'MODIFICACION N° 04'!D1487+'MODIFICACION N° 04'!D1415+'MODIFICACION N° 04'!D1266+'MODIFICACION N° 04'!D1189+'MODIFICACION N° 04'!D1094+'MODIFICACION N° 04'!D952+'MODIFICACION N° 04'!D671+'MODIFICACION N° 04'!D615+'MODIFICACION N° 04'!D429+'MODIFICACION N° 04'!D383+'MODIFICACION N° 04'!D307+'MODIFICACION N° 04'!D231+'MODIFICACION N° 04'!D172</f>
        <v>0</v>
      </c>
      <c r="F90" s="277">
        <f>+'MODIFICACION N° 04'!D1896+'MODIFICACION N° 04'!D1962+'MODIFICACION N° 04'!D2020+'MODIFICACION N° 04'!D2079+'MODIFICACION N° 04'!D2166+'MODIFICACION N° 04'!D2247+'MODIFICACION N° 04'!D2350</f>
        <v>0</v>
      </c>
      <c r="G90" s="277">
        <v>0</v>
      </c>
      <c r="H90" s="277">
        <f>SUM(D90:G90)</f>
        <v>0</v>
      </c>
      <c r="L90" s="242"/>
      <c r="M90" s="242"/>
    </row>
    <row r="91" spans="1:13" ht="20.399999999999999" hidden="1">
      <c r="A91" s="284" t="s">
        <v>49</v>
      </c>
      <c r="B91" s="282" t="s">
        <v>60</v>
      </c>
      <c r="C91" s="286" t="s">
        <v>263</v>
      </c>
      <c r="D91" s="277">
        <f>+'MODIFICACION N° 04'!D33</f>
        <v>0</v>
      </c>
      <c r="E91" s="277">
        <f>+'MODIFICACION N° 04'!D173+'MODIFICACION N° 04'!D232+'MODIFICACION N° 04'!D308+'MODIFICACION N° 04'!D384+'MODIFICACION N° 04'!D430+'MODIFICACION N° 04'!D616+'MODIFICACION N° 04'!D672+'MODIFICACION N° 04'!D953+'MODIFICACION N° 04'!D1095+'MODIFICACION N° 04'!D1190+'MODIFICACION N° 04'!D1267+'MODIFICACION N° 04'!D1416+'MODIFICACION N° 04'!D1488+'MODIFICACION N° 04'!D1755+'MODIFICACION N° 04'!D1796</f>
        <v>0</v>
      </c>
      <c r="F91" s="277">
        <f>+'MODIFICACION N° 04'!D2351+'MODIFICACION N° 04'!D2248+'MODIFICACION N° 04'!D2167+'MODIFICACION N° 04'!D2080+'MODIFICACION N° 04'!D2021+'MODIFICACION N° 04'!D1963+'MODIFICACION N° 04'!D1897</f>
        <v>0</v>
      </c>
      <c r="G91" s="277">
        <v>0</v>
      </c>
      <c r="H91" s="277">
        <f>SUM(D91:G91)</f>
        <v>0</v>
      </c>
      <c r="L91" s="242"/>
      <c r="M91" s="242"/>
    </row>
    <row r="92" spans="1:13" hidden="1">
      <c r="A92" s="284" t="s">
        <v>49</v>
      </c>
      <c r="B92" s="282" t="s">
        <v>62</v>
      </c>
      <c r="C92" s="286" t="s">
        <v>63</v>
      </c>
      <c r="D92" s="277">
        <f>+'MODIFICACION N° 04'!D34</f>
        <v>0</v>
      </c>
      <c r="E92" s="277">
        <f>+'MODIFICACION N° 04'!D174+'MODIFICACION N° 04'!D233+'MODIFICACION N° 04'!D309+'MODIFICACION N° 04'!D385+'MODIFICACION N° 04'!D431+'MODIFICACION N° 04'!D617+'MODIFICACION N° 04'!D673+'MODIFICACION N° 04'!D954+'MODIFICACION N° 04'!D1096+'MODIFICACION N° 04'!D1191+'MODIFICACION N° 04'!D1268+'MODIFICACION N° 04'!D1417+'MODIFICACION N° 04'!D1489+'MODIFICACION N° 04'!D1756+'MODIFICACION N° 04'!D1797</f>
        <v>0</v>
      </c>
      <c r="F92" s="277">
        <f>+'MODIFICACION N° 04'!D1898+'MODIFICACION N° 04'!D1964+'MODIFICACION N° 04'!D2022+'MODIFICACION N° 04'!D2081+'MODIFICACION N° 04'!D2168+'MODIFICACION N° 04'!D2249+'MODIFICACION N° 04'!D2352</f>
        <v>0</v>
      </c>
      <c r="G92" s="277">
        <v>0</v>
      </c>
      <c r="H92" s="277">
        <f>SUM(D92:G92)</f>
        <v>0</v>
      </c>
      <c r="L92" s="242"/>
      <c r="M92" s="242"/>
    </row>
    <row r="93" spans="1:13">
      <c r="A93" s="271"/>
      <c r="B93" s="276"/>
      <c r="C93" s="276"/>
      <c r="D93" s="288"/>
      <c r="E93" s="288"/>
      <c r="F93" s="288"/>
      <c r="G93" s="288"/>
      <c r="H93" s="288"/>
    </row>
    <row r="94" spans="1:13">
      <c r="A94" s="271"/>
      <c r="B94" s="276"/>
      <c r="C94" s="276"/>
      <c r="D94" s="288"/>
      <c r="E94" s="288"/>
      <c r="F94" s="288"/>
      <c r="G94" s="288"/>
      <c r="H94" s="288"/>
    </row>
    <row r="95" spans="1:13">
      <c r="A95" s="86" t="s">
        <v>64</v>
      </c>
      <c r="B95" s="289" t="s">
        <v>205</v>
      </c>
      <c r="C95" s="274" t="s">
        <v>65</v>
      </c>
      <c r="D95" s="89">
        <f>+D97+D115+D124+D101+D107+D135+D128+D149+D131+D146</f>
        <v>6010000</v>
      </c>
      <c r="E95" s="89">
        <f>+E97+E115+E124+E101+E107+E135+E128+E149+E131</f>
        <v>18569908</v>
      </c>
      <c r="F95" s="89">
        <f>+F97+F115+F124+F101+F107+F135+F128+F149+F131</f>
        <v>0</v>
      </c>
      <c r="G95" s="89">
        <v>0</v>
      </c>
      <c r="H95" s="89">
        <f>+H97+H115+H124+H101+H107+H135+H128+H149+H131+H146</f>
        <v>24579908</v>
      </c>
      <c r="J95" s="295">
        <f>+'MODIFICACION N° 04'!E37+'MODIFICACION N° 04'!E676+'MODIFICACION N° 04'!E1492+'MODIFICACION N° 04'!E2355+'MODIFICACION N° 04'!E1099+'MODIFICACION N° 04'!E957+'MODIFICACION N° 04'!E434+'MODIFICACION N° 04'!E1759+'MODIFICACION N° 04'!E2171+'MODIFICACION N° 04'!E236+'MODIFICACION N° 04'!E2473+'MODIFICACION N° 04'!E2252+'MODIFICACION N° 04'!E1194+'MODIFICACION N° 04'!E1297+'MODIFICACION N° 04'!E2084+'MODIFICACION N° 04'!E2025+'MODIFICACION N° 04'!E1854+'MODIFICACION N° 04'!E1800</f>
        <v>24579908</v>
      </c>
      <c r="K95" s="296"/>
      <c r="L95" s="268">
        <f>+H95-J95</f>
        <v>0</v>
      </c>
    </row>
    <row r="96" spans="1:13">
      <c r="A96" s="271"/>
      <c r="B96" s="282"/>
      <c r="C96" s="283"/>
      <c r="D96" s="81"/>
      <c r="E96" s="81"/>
      <c r="F96" s="81"/>
      <c r="G96" s="81"/>
      <c r="H96" s="81"/>
    </row>
    <row r="97" spans="1:8" hidden="1">
      <c r="A97" s="278" t="s">
        <v>64</v>
      </c>
      <c r="B97" s="279">
        <v>1.01</v>
      </c>
      <c r="C97" s="285" t="s">
        <v>67</v>
      </c>
      <c r="D97" s="281">
        <f>SUM(D98:D99)</f>
        <v>0</v>
      </c>
      <c r="E97" s="281">
        <f>SUM(E98:E99)</f>
        <v>0</v>
      </c>
      <c r="F97" s="281">
        <f>SUM(F98:F99)</f>
        <v>0</v>
      </c>
      <c r="G97" s="281">
        <f>SUM(G98:G99)</f>
        <v>0</v>
      </c>
      <c r="H97" s="281">
        <f>SUM(H98:H99)</f>
        <v>0</v>
      </c>
    </row>
    <row r="98" spans="1:8" hidden="1">
      <c r="A98" s="80" t="s">
        <v>64</v>
      </c>
      <c r="B98" s="90" t="s">
        <v>68</v>
      </c>
      <c r="C98" s="283" t="s">
        <v>508</v>
      </c>
      <c r="D98" s="81">
        <f>+'MODIFICACION N° 04'!D40</f>
        <v>0</v>
      </c>
      <c r="E98" s="81">
        <v>0</v>
      </c>
      <c r="F98" s="81">
        <v>0</v>
      </c>
      <c r="G98" s="81">
        <v>0</v>
      </c>
      <c r="H98" s="81">
        <f>SUM(D98:G98)</f>
        <v>0</v>
      </c>
    </row>
    <row r="99" spans="1:8" hidden="1">
      <c r="A99" s="80" t="s">
        <v>64</v>
      </c>
      <c r="B99" s="90" t="s">
        <v>70</v>
      </c>
      <c r="C99" s="283" t="s">
        <v>71</v>
      </c>
      <c r="D99" s="81">
        <v>0</v>
      </c>
      <c r="E99" s="81">
        <f>+'MODIFICACION N° 04'!D1495+'MODIFICACION N° 04'!D315+'MODIFICACION N° 04'!D239+'MODIFICACION N° 04'!D680+'MODIFICACION N° 04'!D960+'MODIFICACION N° 04'!D1197+'MODIFICACION N° 04'!D1803</f>
        <v>0</v>
      </c>
      <c r="F99" s="81">
        <f>+'MODIFICACION N° 04'!D2255+'MODIFICACION N° 04'!D2029+'MODIFICACION N° 04'!D2087</f>
        <v>0</v>
      </c>
      <c r="G99" s="81">
        <v>0</v>
      </c>
      <c r="H99" s="81">
        <f>SUM(D99:G99)</f>
        <v>0</v>
      </c>
    </row>
    <row r="100" spans="1:8" hidden="1">
      <c r="A100" s="271"/>
      <c r="B100" s="282"/>
      <c r="C100" s="283"/>
      <c r="D100" s="81"/>
      <c r="E100" s="81"/>
      <c r="F100" s="81"/>
      <c r="G100" s="81"/>
      <c r="H100" s="81"/>
    </row>
    <row r="101" spans="1:8" hidden="1">
      <c r="A101" s="278" t="s">
        <v>64</v>
      </c>
      <c r="B101" s="290" t="s">
        <v>72</v>
      </c>
      <c r="C101" s="291" t="s">
        <v>73</v>
      </c>
      <c r="D101" s="281">
        <f>SUM(D102:D105)</f>
        <v>0</v>
      </c>
      <c r="E101" s="281">
        <f>SUM(E102:E105)</f>
        <v>0</v>
      </c>
      <c r="F101" s="281">
        <f>SUM(F102:F105)</f>
        <v>0</v>
      </c>
      <c r="G101" s="281">
        <f>SUM(G102:G105)</f>
        <v>0</v>
      </c>
      <c r="H101" s="281">
        <f>SUM(H102:H105)</f>
        <v>0</v>
      </c>
    </row>
    <row r="102" spans="1:8" hidden="1">
      <c r="A102" s="202" t="s">
        <v>64</v>
      </c>
      <c r="B102" s="282" t="s">
        <v>358</v>
      </c>
      <c r="C102" s="283" t="s">
        <v>359</v>
      </c>
      <c r="D102" s="81">
        <v>0</v>
      </c>
      <c r="E102" s="81">
        <f>+'MODIFICACION N° 04'!D1499</f>
        <v>0</v>
      </c>
      <c r="F102" s="81">
        <v>0</v>
      </c>
      <c r="G102" s="81">
        <v>0</v>
      </c>
      <c r="H102" s="81">
        <f>SUM(D102:G102)</f>
        <v>0</v>
      </c>
    </row>
    <row r="103" spans="1:8" hidden="1">
      <c r="A103" s="202" t="s">
        <v>64</v>
      </c>
      <c r="B103" s="282" t="s">
        <v>74</v>
      </c>
      <c r="C103" s="283" t="s">
        <v>75</v>
      </c>
      <c r="D103" s="81">
        <v>0</v>
      </c>
      <c r="E103" s="81">
        <f>+'MODIFICACION N° 04'!D242+'MODIFICACION N° 04'!D318+'MODIFICACION N° 04'!D437+'MODIFICACION N° 04'!D623+'MODIFICACION N° 04'!D1198+'MODIFICACION N° 04'!D1427+'MODIFICACION N° 04'!D963</f>
        <v>0</v>
      </c>
      <c r="F103" s="81">
        <v>0</v>
      </c>
      <c r="G103" s="81">
        <v>0</v>
      </c>
      <c r="H103" s="81">
        <f>SUM(D103:G103)</f>
        <v>0</v>
      </c>
    </row>
    <row r="104" spans="1:8" hidden="1">
      <c r="A104" s="202" t="s">
        <v>64</v>
      </c>
      <c r="B104" s="282" t="s">
        <v>810</v>
      </c>
      <c r="C104" s="283" t="s">
        <v>811</v>
      </c>
      <c r="D104" s="81">
        <f>+'MODIFICACION N° 04'!D43</f>
        <v>0</v>
      </c>
      <c r="E104" s="81">
        <v>0</v>
      </c>
      <c r="F104" s="81">
        <v>0</v>
      </c>
      <c r="G104" s="81"/>
      <c r="H104" s="81">
        <f>SUM(D104:G104)</f>
        <v>0</v>
      </c>
    </row>
    <row r="105" spans="1:8" hidden="1">
      <c r="A105" s="202" t="s">
        <v>64</v>
      </c>
      <c r="B105" s="282" t="s">
        <v>76</v>
      </c>
      <c r="C105" s="283" t="s">
        <v>77</v>
      </c>
      <c r="D105" s="81">
        <v>0</v>
      </c>
      <c r="E105" s="81">
        <f>+'MODIFICACION N° 04'!D1501+'MODIFICACION N° 04'!D1428+'MODIFICACION N° 04'!D1103</f>
        <v>0</v>
      </c>
      <c r="F105" s="81">
        <v>0</v>
      </c>
      <c r="G105" s="81">
        <v>0</v>
      </c>
      <c r="H105" s="81">
        <f>SUM(D105:G105)</f>
        <v>0</v>
      </c>
    </row>
    <row r="106" spans="1:8" hidden="1">
      <c r="A106" s="202"/>
      <c r="B106" s="282"/>
      <c r="C106" s="283"/>
      <c r="D106" s="81"/>
      <c r="E106" s="81"/>
      <c r="F106" s="81"/>
      <c r="G106" s="81"/>
      <c r="H106" s="81"/>
    </row>
    <row r="107" spans="1:8" hidden="1">
      <c r="A107" s="278" t="s">
        <v>64</v>
      </c>
      <c r="B107" s="290" t="s">
        <v>279</v>
      </c>
      <c r="C107" s="291" t="s">
        <v>78</v>
      </c>
      <c r="D107" s="281">
        <f>SUM(D108:D113)</f>
        <v>0</v>
      </c>
      <c r="E107" s="281">
        <f>SUM(E108:E113)</f>
        <v>0</v>
      </c>
      <c r="F107" s="281">
        <f>SUM(F108:F113)</f>
        <v>0</v>
      </c>
      <c r="G107" s="281">
        <f>SUM(G108:G113)</f>
        <v>0</v>
      </c>
      <c r="H107" s="281">
        <f>SUM(H108:H113)</f>
        <v>0</v>
      </c>
    </row>
    <row r="108" spans="1:8" hidden="1">
      <c r="A108" s="202" t="s">
        <v>64</v>
      </c>
      <c r="B108" s="282" t="s">
        <v>79</v>
      </c>
      <c r="C108" s="283" t="s">
        <v>80</v>
      </c>
      <c r="D108" s="81">
        <v>0</v>
      </c>
      <c r="E108" s="81">
        <f>+'MODIFICACION N° 04'!D1504+'MODIFICACION N° 04'!D1106</f>
        <v>0</v>
      </c>
      <c r="F108" s="81">
        <v>0</v>
      </c>
      <c r="G108" s="81">
        <v>0</v>
      </c>
      <c r="H108" s="81">
        <f t="shared" ref="H108:H113" si="2">SUM(D108:G108)</f>
        <v>0</v>
      </c>
    </row>
    <row r="109" spans="1:8" hidden="1">
      <c r="A109" s="202" t="s">
        <v>64</v>
      </c>
      <c r="B109" s="282" t="s">
        <v>214</v>
      </c>
      <c r="C109" s="283" t="s">
        <v>215</v>
      </c>
      <c r="D109" s="81">
        <v>0</v>
      </c>
      <c r="E109" s="81">
        <f>+'MODIFICACION N° 04'!D1107+'MODIFICACION N° 04'!D683</f>
        <v>0</v>
      </c>
      <c r="F109" s="81">
        <v>0</v>
      </c>
      <c r="G109" s="81">
        <v>0</v>
      </c>
      <c r="H109" s="81">
        <f t="shared" si="2"/>
        <v>0</v>
      </c>
    </row>
    <row r="110" spans="1:8" hidden="1">
      <c r="A110" s="202" t="s">
        <v>64</v>
      </c>
      <c r="B110" s="282" t="s">
        <v>81</v>
      </c>
      <c r="C110" s="283" t="s">
        <v>82</v>
      </c>
      <c r="D110" s="81">
        <f>+'MODIFICACION N° 04'!D47</f>
        <v>0</v>
      </c>
      <c r="E110" s="81">
        <f>+'MODIFICACION N° 04'!D684+'MODIFICACION N° 04'!D966</f>
        <v>0</v>
      </c>
      <c r="F110" s="81">
        <f>+'MODIFICACION N° 04'!D2358</f>
        <v>0</v>
      </c>
      <c r="G110" s="81">
        <v>0</v>
      </c>
      <c r="H110" s="81">
        <f t="shared" si="2"/>
        <v>0</v>
      </c>
    </row>
    <row r="111" spans="1:8" hidden="1">
      <c r="A111" s="202" t="s">
        <v>64</v>
      </c>
      <c r="B111" s="282" t="s">
        <v>83</v>
      </c>
      <c r="C111" s="283" t="s">
        <v>84</v>
      </c>
      <c r="D111" s="81">
        <f>+'MODIFICACION N° 04'!D48</f>
        <v>0</v>
      </c>
      <c r="E111" s="81">
        <v>0</v>
      </c>
      <c r="F111" s="81">
        <v>0</v>
      </c>
      <c r="G111" s="81">
        <v>0</v>
      </c>
      <c r="H111" s="81">
        <f t="shared" si="2"/>
        <v>0</v>
      </c>
    </row>
    <row r="112" spans="1:8" hidden="1">
      <c r="A112" s="202" t="s">
        <v>64</v>
      </c>
      <c r="B112" s="282" t="s">
        <v>85</v>
      </c>
      <c r="C112" s="292" t="s">
        <v>86</v>
      </c>
      <c r="D112" s="81">
        <v>0</v>
      </c>
      <c r="E112" s="81">
        <f>+'MODIFICACION N° 04'!D1108</f>
        <v>0</v>
      </c>
      <c r="F112" s="81">
        <v>0</v>
      </c>
      <c r="G112" s="81">
        <v>0</v>
      </c>
      <c r="H112" s="81">
        <f t="shared" si="2"/>
        <v>0</v>
      </c>
    </row>
    <row r="113" spans="1:8" hidden="1">
      <c r="A113" s="202" t="s">
        <v>64</v>
      </c>
      <c r="B113" s="282" t="s">
        <v>87</v>
      </c>
      <c r="C113" s="283" t="s">
        <v>88</v>
      </c>
      <c r="D113" s="81">
        <v>0</v>
      </c>
      <c r="E113" s="81">
        <v>0</v>
      </c>
      <c r="F113" s="81">
        <v>0</v>
      </c>
      <c r="G113" s="81">
        <v>0</v>
      </c>
      <c r="H113" s="81">
        <f t="shared" si="2"/>
        <v>0</v>
      </c>
    </row>
    <row r="114" spans="1:8" hidden="1">
      <c r="A114" s="202"/>
      <c r="B114" s="282"/>
      <c r="C114" s="283"/>
      <c r="D114" s="81"/>
      <c r="E114" s="81"/>
      <c r="F114" s="81"/>
      <c r="G114" s="81"/>
      <c r="H114" s="81"/>
    </row>
    <row r="115" spans="1:8">
      <c r="A115" s="278" t="s">
        <v>64</v>
      </c>
      <c r="B115" s="279" t="s">
        <v>89</v>
      </c>
      <c r="C115" s="285" t="s">
        <v>90</v>
      </c>
      <c r="D115" s="281">
        <f>SUM(D116:D122)</f>
        <v>0</v>
      </c>
      <c r="E115" s="281">
        <f t="shared" ref="E115:H115" si="3">SUM(E116:E122)</f>
        <v>15100000</v>
      </c>
      <c r="F115" s="281">
        <f t="shared" si="3"/>
        <v>0</v>
      </c>
      <c r="G115" s="281">
        <f t="shared" si="3"/>
        <v>0</v>
      </c>
      <c r="H115" s="281">
        <f t="shared" si="3"/>
        <v>15100000</v>
      </c>
    </row>
    <row r="116" spans="1:8" hidden="1">
      <c r="A116" s="284" t="s">
        <v>64</v>
      </c>
      <c r="B116" s="90" t="s">
        <v>360</v>
      </c>
      <c r="C116" s="276" t="s">
        <v>361</v>
      </c>
      <c r="D116" s="81">
        <v>0</v>
      </c>
      <c r="E116" s="81">
        <f>+'MODIFICACION N° 04'!D1507+'MODIFICACION N° 04'!D969</f>
        <v>0</v>
      </c>
      <c r="F116" s="81">
        <v>0</v>
      </c>
      <c r="G116" s="81">
        <v>0</v>
      </c>
      <c r="H116" s="81">
        <f t="shared" ref="H116" si="4">SUM(D116:G116)</f>
        <v>0</v>
      </c>
    </row>
    <row r="117" spans="1:8" hidden="1">
      <c r="A117" s="284" t="s">
        <v>64</v>
      </c>
      <c r="B117" s="90" t="s">
        <v>245</v>
      </c>
      <c r="C117" s="276" t="s">
        <v>246</v>
      </c>
      <c r="D117" s="81">
        <v>0</v>
      </c>
      <c r="E117" s="81">
        <v>0</v>
      </c>
      <c r="F117" s="81">
        <f>+'MODIFICACION N° 04'!D2361</f>
        <v>0</v>
      </c>
      <c r="G117" s="81">
        <v>0</v>
      </c>
      <c r="H117" s="81">
        <f t="shared" ref="H117:H122" si="5">SUM(D117:G117)</f>
        <v>0</v>
      </c>
    </row>
    <row r="118" spans="1:8">
      <c r="A118" s="284" t="s">
        <v>64</v>
      </c>
      <c r="B118" s="90" t="s">
        <v>207</v>
      </c>
      <c r="C118" s="276" t="s">
        <v>216</v>
      </c>
      <c r="D118" s="81">
        <v>0</v>
      </c>
      <c r="E118" s="81">
        <f>+'MODIFICACION N° 04'!D1762+'MODIFICACION N° 04'!D440+'MODIFICACION N° 04'!D687+'MODIFICACION N° 04'!D1508+'MODIFICACION N° 04'!D1806</f>
        <v>5000000</v>
      </c>
      <c r="F118" s="81">
        <f>+'MODIFICACION N° 04'!D2447+'MODIFICACION N° 04'!D2258+'MODIFICACION N° 04'!D2177+'MODIFICACION N° 04'!D2362</f>
        <v>0</v>
      </c>
      <c r="G118" s="81">
        <v>0</v>
      </c>
      <c r="H118" s="81">
        <f t="shared" si="5"/>
        <v>5000000</v>
      </c>
    </row>
    <row r="119" spans="1:8">
      <c r="A119" s="284" t="s">
        <v>64</v>
      </c>
      <c r="B119" s="90" t="s">
        <v>91</v>
      </c>
      <c r="C119" s="276" t="s">
        <v>92</v>
      </c>
      <c r="D119" s="81">
        <f>+'MODIFICACION N° 04'!D51</f>
        <v>0</v>
      </c>
      <c r="E119" s="81">
        <f>+'MODIFICACION N° 04'!D1201+'MODIFICACION N° 04'!D970</f>
        <v>10000000</v>
      </c>
      <c r="F119" s="81">
        <v>0</v>
      </c>
      <c r="G119" s="81">
        <v>0</v>
      </c>
      <c r="H119" s="81">
        <f t="shared" si="5"/>
        <v>10000000</v>
      </c>
    </row>
    <row r="120" spans="1:8" hidden="1">
      <c r="A120" s="293" t="s">
        <v>64</v>
      </c>
      <c r="B120" s="294" t="s">
        <v>93</v>
      </c>
      <c r="C120" s="292" t="s">
        <v>94</v>
      </c>
      <c r="D120" s="81">
        <f>+'MODIFICACION N° 04'!D52</f>
        <v>0</v>
      </c>
      <c r="E120" s="81">
        <v>0</v>
      </c>
      <c r="F120" s="81">
        <v>0</v>
      </c>
      <c r="G120" s="81">
        <v>0</v>
      </c>
      <c r="H120" s="81">
        <f t="shared" si="5"/>
        <v>0</v>
      </c>
    </row>
    <row r="121" spans="1:8" hidden="1">
      <c r="A121" s="293" t="s">
        <v>64</v>
      </c>
      <c r="B121" s="294" t="s">
        <v>95</v>
      </c>
      <c r="C121" s="292" t="s">
        <v>96</v>
      </c>
      <c r="D121" s="81">
        <f>+'MODIFICACION N° 04'!D53</f>
        <v>0</v>
      </c>
      <c r="E121" s="81">
        <f>+'MODIFICACION N° 04'!D392+'MODIFICACION N° 04'!D688+'MODIFICACION N° 04'!D1640+'MODIFICACION N° 04'!D520+'MODIFICACION N° 04'!D1306</f>
        <v>0</v>
      </c>
      <c r="F121" s="81">
        <v>0</v>
      </c>
      <c r="G121" s="81">
        <v>0</v>
      </c>
      <c r="H121" s="81">
        <f t="shared" si="5"/>
        <v>0</v>
      </c>
    </row>
    <row r="122" spans="1:8">
      <c r="A122" s="284" t="s">
        <v>64</v>
      </c>
      <c r="B122" s="90" t="s">
        <v>97</v>
      </c>
      <c r="C122" s="276" t="s">
        <v>98</v>
      </c>
      <c r="D122" s="81">
        <v>0</v>
      </c>
      <c r="E122" s="81">
        <f>++'MODIFICACION N° 04'!D1511+'MODIFICACION N° 04'!D689+'MODIFICACION N° 04'!D626+'MODIFICACION N° 04'!D1763+'MODIFICACION N° 04'!D442</f>
        <v>100000</v>
      </c>
      <c r="F122" s="81">
        <f>+'MODIFICACION N° 04'!D2363+'MODIFICACION N° 04'!D2476</f>
        <v>0</v>
      </c>
      <c r="G122" s="81">
        <v>0</v>
      </c>
      <c r="H122" s="81">
        <f t="shared" si="5"/>
        <v>100000</v>
      </c>
    </row>
    <row r="123" spans="1:8" ht="10.8" customHeight="1">
      <c r="A123" s="271"/>
      <c r="B123" s="282"/>
      <c r="C123" s="276"/>
      <c r="D123" s="81"/>
      <c r="E123" s="81"/>
      <c r="F123" s="81"/>
      <c r="G123" s="81"/>
      <c r="H123" s="81"/>
    </row>
    <row r="124" spans="1:8" hidden="1">
      <c r="A124" s="278" t="s">
        <v>64</v>
      </c>
      <c r="B124" s="279">
        <v>1.05</v>
      </c>
      <c r="C124" s="285" t="s">
        <v>362</v>
      </c>
      <c r="D124" s="281">
        <f>SUM(D125:D126)</f>
        <v>0</v>
      </c>
      <c r="E124" s="281">
        <f t="shared" ref="E124:H124" si="6">SUM(E125:E126)</f>
        <v>0</v>
      </c>
      <c r="F124" s="281">
        <f t="shared" si="6"/>
        <v>0</v>
      </c>
      <c r="G124" s="281">
        <f t="shared" si="6"/>
        <v>0</v>
      </c>
      <c r="H124" s="281">
        <f t="shared" si="6"/>
        <v>0</v>
      </c>
    </row>
    <row r="125" spans="1:8" ht="10.199999999999999" hidden="1" customHeight="1">
      <c r="A125" s="284" t="s">
        <v>64</v>
      </c>
      <c r="B125" s="90" t="s">
        <v>249</v>
      </c>
      <c r="C125" s="276" t="s">
        <v>250</v>
      </c>
      <c r="D125" s="81">
        <f>+'MODIFICACION N° 04'!D56</f>
        <v>0</v>
      </c>
      <c r="E125" s="81">
        <f>+'MODIFICACION N° 04'!D692</f>
        <v>0</v>
      </c>
      <c r="F125" s="81">
        <v>0</v>
      </c>
      <c r="G125" s="81">
        <v>0</v>
      </c>
      <c r="H125" s="81">
        <f>SUM(D125:G125)</f>
        <v>0</v>
      </c>
    </row>
    <row r="126" spans="1:8" ht="10.199999999999999" hidden="1" customHeight="1">
      <c r="A126" s="284" t="s">
        <v>64</v>
      </c>
      <c r="B126" s="90" t="s">
        <v>578</v>
      </c>
      <c r="C126" s="276" t="s">
        <v>579</v>
      </c>
      <c r="D126" s="81">
        <f>+'MODIFICACION N° 04'!D57</f>
        <v>0</v>
      </c>
      <c r="E126" s="81">
        <v>0</v>
      </c>
      <c r="F126" s="81">
        <v>0</v>
      </c>
      <c r="G126" s="81">
        <v>0</v>
      </c>
      <c r="H126" s="81">
        <f>SUM(D126:G126)</f>
        <v>0</v>
      </c>
    </row>
    <row r="127" spans="1:8" ht="10.199999999999999" hidden="1" customHeight="1">
      <c r="A127" s="284"/>
      <c r="B127" s="90"/>
      <c r="C127" s="276"/>
      <c r="D127" s="81"/>
      <c r="E127" s="81"/>
      <c r="F127" s="81"/>
      <c r="G127" s="81"/>
      <c r="H127" s="81"/>
    </row>
    <row r="128" spans="1:8" hidden="1">
      <c r="A128" s="278" t="s">
        <v>64</v>
      </c>
      <c r="B128" s="279" t="s">
        <v>99</v>
      </c>
      <c r="C128" s="285" t="s">
        <v>100</v>
      </c>
      <c r="D128" s="281">
        <f>SUM(D129:D129)</f>
        <v>0</v>
      </c>
      <c r="E128" s="281">
        <f>SUM(E129:E129)</f>
        <v>0</v>
      </c>
      <c r="F128" s="281">
        <f>SUM(F129:F129)</f>
        <v>0</v>
      </c>
      <c r="G128" s="281">
        <f>SUM(G129:G129)</f>
        <v>0</v>
      </c>
      <c r="H128" s="281">
        <f>SUM(H129:H129)</f>
        <v>0</v>
      </c>
    </row>
    <row r="129" spans="1:8" hidden="1">
      <c r="A129" s="284" t="s">
        <v>64</v>
      </c>
      <c r="B129" s="90" t="s">
        <v>101</v>
      </c>
      <c r="C129" s="276" t="s">
        <v>102</v>
      </c>
      <c r="D129" s="81">
        <f>+'MODIFICACION N° 04'!D60</f>
        <v>0</v>
      </c>
      <c r="E129" s="81">
        <f>+'MODIFICACION N° 04'!D629</f>
        <v>0</v>
      </c>
      <c r="F129" s="81">
        <f>+'MODIFICACION N° 04'!D1904</f>
        <v>0</v>
      </c>
      <c r="G129" s="81">
        <v>0</v>
      </c>
      <c r="H129" s="81">
        <f>SUM(D129:G129)</f>
        <v>0</v>
      </c>
    </row>
    <row r="130" spans="1:8" ht="10.199999999999999" hidden="1" customHeight="1">
      <c r="A130" s="284"/>
      <c r="B130" s="90"/>
      <c r="C130" s="276"/>
      <c r="D130" s="81"/>
      <c r="E130" s="81"/>
      <c r="F130" s="81"/>
      <c r="G130" s="81"/>
      <c r="H130" s="81"/>
    </row>
    <row r="131" spans="1:8" ht="10.199999999999999" customHeight="1">
      <c r="A131" s="278" t="s">
        <v>64</v>
      </c>
      <c r="B131" s="279" t="s">
        <v>281</v>
      </c>
      <c r="C131" s="285" t="s">
        <v>282</v>
      </c>
      <c r="D131" s="281">
        <f>+D132</f>
        <v>2000000</v>
      </c>
      <c r="E131" s="281">
        <f>+E132+E133</f>
        <v>3469908</v>
      </c>
      <c r="F131" s="281">
        <f>+F132+F133</f>
        <v>0</v>
      </c>
      <c r="G131" s="281">
        <f>+G132+G133</f>
        <v>0</v>
      </c>
      <c r="H131" s="281">
        <f>SUM(H132:H133)</f>
        <v>5469908</v>
      </c>
    </row>
    <row r="132" spans="1:8" ht="10.199999999999999" customHeight="1">
      <c r="A132" s="284" t="s">
        <v>64</v>
      </c>
      <c r="B132" s="90" t="s">
        <v>363</v>
      </c>
      <c r="C132" s="276" t="s">
        <v>364</v>
      </c>
      <c r="D132" s="81">
        <f>+'MODIFICACION N° 04'!D63</f>
        <v>2000000</v>
      </c>
      <c r="E132" s="81">
        <f>+'MODIFICACION N° 04'!D696+'MODIFICACION N° 04'!D973</f>
        <v>0</v>
      </c>
      <c r="F132" s="81">
        <v>0</v>
      </c>
      <c r="G132" s="81">
        <v>0</v>
      </c>
      <c r="H132" s="81">
        <f>SUM(D132:G132)</f>
        <v>2000000</v>
      </c>
    </row>
    <row r="133" spans="1:8" ht="10.199999999999999" customHeight="1">
      <c r="A133" s="284" t="s">
        <v>64</v>
      </c>
      <c r="B133" s="90" t="s">
        <v>283</v>
      </c>
      <c r="C133" s="276" t="s">
        <v>284</v>
      </c>
      <c r="D133" s="81">
        <v>0</v>
      </c>
      <c r="E133" s="81">
        <f>+'MODIFICACION N° 04'!D697+'MODIFICACION N° 04'!D1598+'MODIFICACION N° 04'!D974</f>
        <v>3469908</v>
      </c>
      <c r="F133" s="81">
        <v>0</v>
      </c>
      <c r="G133" s="81">
        <v>0</v>
      </c>
      <c r="H133" s="81">
        <f>SUM(D133:G133)</f>
        <v>3469908</v>
      </c>
    </row>
    <row r="134" spans="1:8" ht="10.199999999999999" customHeight="1">
      <c r="A134" s="284"/>
      <c r="B134" s="90"/>
      <c r="C134" s="276"/>
      <c r="D134" s="81"/>
      <c r="E134" s="81"/>
      <c r="F134" s="81"/>
      <c r="G134" s="81"/>
      <c r="H134" s="81"/>
    </row>
    <row r="135" spans="1:8" ht="10.199999999999999" customHeight="1">
      <c r="A135" s="278" t="s">
        <v>64</v>
      </c>
      <c r="B135" s="279" t="s">
        <v>251</v>
      </c>
      <c r="C135" s="285" t="s">
        <v>103</v>
      </c>
      <c r="D135" s="281">
        <f>SUM(D136:D144)</f>
        <v>4010000</v>
      </c>
      <c r="E135" s="281">
        <f>SUM(E136:E144)</f>
        <v>0</v>
      </c>
      <c r="F135" s="281">
        <f>SUM(F136:F144)</f>
        <v>0</v>
      </c>
      <c r="G135" s="281">
        <f>SUM(G136:G144)</f>
        <v>0</v>
      </c>
      <c r="H135" s="281">
        <f>SUM(H136:H144)</f>
        <v>4010000</v>
      </c>
    </row>
    <row r="136" spans="1:8">
      <c r="A136" s="284" t="s">
        <v>64</v>
      </c>
      <c r="B136" s="90" t="s">
        <v>104</v>
      </c>
      <c r="C136" s="286" t="s">
        <v>105</v>
      </c>
      <c r="D136" s="81">
        <f>+'MODIFICACION N° 04'!D66</f>
        <v>4010000</v>
      </c>
      <c r="E136" s="81">
        <f>+'MODIFICACION N° 04'!D1111+'MODIFICACION N° 04'!D1521+'MODIFICACION N° 04'!D700</f>
        <v>0</v>
      </c>
      <c r="F136" s="81">
        <f>+'MODIFICACION N° 04'!D1857</f>
        <v>0</v>
      </c>
      <c r="G136" s="81">
        <v>0</v>
      </c>
      <c r="H136" s="81">
        <f t="shared" ref="H136:H142" si="7">SUM(D136:G136)</f>
        <v>4010000</v>
      </c>
    </row>
    <row r="137" spans="1:8" hidden="1">
      <c r="A137" s="284" t="s">
        <v>64</v>
      </c>
      <c r="B137" s="90" t="s">
        <v>568</v>
      </c>
      <c r="C137" s="286" t="s">
        <v>569</v>
      </c>
      <c r="D137" s="81">
        <v>0</v>
      </c>
      <c r="E137" s="81">
        <f>+'MODIFICACION N° 04'!D1112</f>
        <v>0</v>
      </c>
      <c r="F137" s="81">
        <v>0</v>
      </c>
      <c r="G137" s="81"/>
      <c r="H137" s="81">
        <f t="shared" si="7"/>
        <v>0</v>
      </c>
    </row>
    <row r="138" spans="1:8" hidden="1">
      <c r="A138" s="284" t="s">
        <v>64</v>
      </c>
      <c r="B138" s="90" t="s">
        <v>252</v>
      </c>
      <c r="C138" s="286" t="s">
        <v>253</v>
      </c>
      <c r="D138" s="81">
        <v>0</v>
      </c>
      <c r="E138" s="81">
        <f>+'MODIFICACION N° 04'!D445+'MODIFICACION N° 04'!D1113</f>
        <v>0</v>
      </c>
      <c r="F138" s="81">
        <f>+'MODIFICACION N° 04'!D1858</f>
        <v>0</v>
      </c>
      <c r="G138" s="81">
        <v>0</v>
      </c>
      <c r="H138" s="81">
        <f t="shared" si="7"/>
        <v>0</v>
      </c>
    </row>
    <row r="139" spans="1:8" ht="20.399999999999999" hidden="1">
      <c r="A139" s="284" t="s">
        <v>64</v>
      </c>
      <c r="B139" s="90" t="s">
        <v>108</v>
      </c>
      <c r="C139" s="286" t="s">
        <v>109</v>
      </c>
      <c r="D139" s="81">
        <f>+'MODIFICACION N° 04'!D68</f>
        <v>0</v>
      </c>
      <c r="E139" s="81">
        <f>+'MODIFICACION N° 04'!D321+'MODIFICACION N° 04'!D446+'MODIFICACION N° 04'!D701</f>
        <v>0</v>
      </c>
      <c r="F139" s="81">
        <f>+'MODIFICACION N° 04'!D2261</f>
        <v>0</v>
      </c>
      <c r="G139" s="81">
        <v>0</v>
      </c>
      <c r="H139" s="81">
        <f t="shared" si="7"/>
        <v>0</v>
      </c>
    </row>
    <row r="140" spans="1:8" hidden="1">
      <c r="A140" s="284" t="s">
        <v>64</v>
      </c>
      <c r="B140" s="90" t="s">
        <v>110</v>
      </c>
      <c r="C140" s="286" t="s">
        <v>111</v>
      </c>
      <c r="D140" s="81">
        <f>+'MODIFICACION N° 04'!D67</f>
        <v>0</v>
      </c>
      <c r="E140" s="81">
        <f>+'MODIFICACION N° 04'!D1204+'MODIFICACION N° 04'!D1522+'MODIFICACION N° 04'!D245</f>
        <v>0</v>
      </c>
      <c r="F140" s="81">
        <f>+'MODIFICACION N° 04'!D2262</f>
        <v>0</v>
      </c>
      <c r="G140" s="81">
        <v>0</v>
      </c>
      <c r="H140" s="81">
        <f t="shared" si="7"/>
        <v>0</v>
      </c>
    </row>
    <row r="141" spans="1:8" ht="9" hidden="1" customHeight="1">
      <c r="A141" s="284" t="s">
        <v>64</v>
      </c>
      <c r="B141" s="90" t="s">
        <v>106</v>
      </c>
      <c r="C141" s="286" t="s">
        <v>107</v>
      </c>
      <c r="D141" s="81">
        <f>+'MODIFICACION N° 04'!D69</f>
        <v>0</v>
      </c>
      <c r="E141" s="81">
        <f>+'MODIFICACION N° 04'!D702</f>
        <v>0</v>
      </c>
      <c r="F141" s="81">
        <v>0</v>
      </c>
      <c r="G141" s="81">
        <v>0</v>
      </c>
      <c r="H141" s="81">
        <f t="shared" si="7"/>
        <v>0</v>
      </c>
    </row>
    <row r="142" spans="1:8" hidden="1">
      <c r="A142" s="284" t="s">
        <v>64</v>
      </c>
      <c r="B142" s="90" t="s">
        <v>112</v>
      </c>
      <c r="C142" s="286" t="s">
        <v>113</v>
      </c>
      <c r="D142" s="81">
        <f>+'MODIFICACION N° 04'!D70</f>
        <v>0</v>
      </c>
      <c r="E142" s="81">
        <f>+'MODIFICACION N° 04'!D1325</f>
        <v>0</v>
      </c>
      <c r="F142" s="81">
        <v>0</v>
      </c>
      <c r="G142" s="81">
        <v>0</v>
      </c>
      <c r="H142" s="81">
        <f t="shared" si="7"/>
        <v>0</v>
      </c>
    </row>
    <row r="143" spans="1:8" ht="20.399999999999999" hidden="1">
      <c r="A143" s="284" t="s">
        <v>64</v>
      </c>
      <c r="B143" s="90" t="s">
        <v>114</v>
      </c>
      <c r="C143" s="286" t="s">
        <v>115</v>
      </c>
      <c r="D143" s="81">
        <f>+'MODIFICACION N° 04'!D71</f>
        <v>0</v>
      </c>
      <c r="E143" s="81">
        <f>+'MODIFICACION N° 04'!D322+'MODIFICACION N° 04'!D1523+'MODIFICACION N° 04'!D447</f>
        <v>0</v>
      </c>
      <c r="F143" s="81">
        <v>0</v>
      </c>
      <c r="G143" s="81">
        <v>0</v>
      </c>
      <c r="H143" s="81">
        <f t="shared" ref="H143:H147" si="8">SUM(D143:G143)</f>
        <v>0</v>
      </c>
    </row>
    <row r="144" spans="1:8" ht="10.199999999999999" hidden="1" customHeight="1">
      <c r="A144" s="284" t="s">
        <v>64</v>
      </c>
      <c r="B144" s="90" t="s">
        <v>116</v>
      </c>
      <c r="C144" s="276" t="s">
        <v>117</v>
      </c>
      <c r="D144" s="81">
        <v>0</v>
      </c>
      <c r="E144" s="81">
        <f>+'MODIFICACION N° 04'!D1524+'MODIFICACION N° 04'!D977</f>
        <v>0</v>
      </c>
      <c r="F144" s="81">
        <v>0</v>
      </c>
      <c r="G144" s="81">
        <v>0</v>
      </c>
      <c r="H144" s="81">
        <f t="shared" si="8"/>
        <v>0</v>
      </c>
    </row>
    <row r="145" spans="1:12" ht="10.199999999999999" hidden="1" customHeight="1">
      <c r="A145" s="284"/>
      <c r="B145" s="90"/>
      <c r="C145" s="276"/>
      <c r="D145" s="81"/>
      <c r="E145" s="81"/>
      <c r="F145" s="81"/>
      <c r="G145" s="81"/>
      <c r="H145" s="81"/>
    </row>
    <row r="146" spans="1:12" ht="10.199999999999999" hidden="1" customHeight="1">
      <c r="A146" s="278" t="s">
        <v>374</v>
      </c>
      <c r="B146" s="279">
        <v>1.0900000000000001</v>
      </c>
      <c r="C146" s="285" t="s">
        <v>509</v>
      </c>
      <c r="D146" s="281">
        <f>+D147</f>
        <v>0</v>
      </c>
      <c r="E146" s="281">
        <f>+E147</f>
        <v>0</v>
      </c>
      <c r="F146" s="281">
        <f>+F147</f>
        <v>0</v>
      </c>
      <c r="G146" s="281"/>
      <c r="H146" s="281">
        <f>SUM(D146:G146)</f>
        <v>0</v>
      </c>
    </row>
    <row r="147" spans="1:12" ht="10.199999999999999" hidden="1" customHeight="1">
      <c r="A147" s="284" t="s">
        <v>374</v>
      </c>
      <c r="B147" s="90" t="s">
        <v>510</v>
      </c>
      <c r="C147" s="276" t="s">
        <v>511</v>
      </c>
      <c r="D147" s="81">
        <f>+'MODIFICACION N° 04'!D74</f>
        <v>0</v>
      </c>
      <c r="E147" s="81">
        <v>0</v>
      </c>
      <c r="F147" s="81">
        <v>0</v>
      </c>
      <c r="G147" s="81"/>
      <c r="H147" s="81">
        <f t="shared" si="8"/>
        <v>0</v>
      </c>
    </row>
    <row r="148" spans="1:12" ht="10.199999999999999" hidden="1" customHeight="1">
      <c r="A148" s="284"/>
      <c r="B148" s="90"/>
      <c r="C148" s="276"/>
      <c r="D148" s="81"/>
      <c r="E148" s="81"/>
      <c r="F148" s="81"/>
      <c r="G148" s="81"/>
      <c r="H148" s="81"/>
    </row>
    <row r="149" spans="1:12" ht="10.199999999999999" hidden="1" customHeight="1">
      <c r="A149" s="278" t="s">
        <v>64</v>
      </c>
      <c r="B149" s="279" t="s">
        <v>118</v>
      </c>
      <c r="C149" s="285" t="s">
        <v>119</v>
      </c>
      <c r="D149" s="281">
        <f>SUM(D150:D151)</f>
        <v>0</v>
      </c>
      <c r="E149" s="281">
        <f>SUM(E150:E151)</f>
        <v>0</v>
      </c>
      <c r="F149" s="281">
        <f>SUM(F150:F151)</f>
        <v>0</v>
      </c>
      <c r="G149" s="281">
        <f>SUM(G150:G151)</f>
        <v>0</v>
      </c>
      <c r="H149" s="281">
        <f>SUM(H150:H151)</f>
        <v>0</v>
      </c>
    </row>
    <row r="150" spans="1:12" ht="10.199999999999999" hidden="1" customHeight="1">
      <c r="A150" s="284" t="s">
        <v>64</v>
      </c>
      <c r="B150" s="90" t="s">
        <v>543</v>
      </c>
      <c r="C150" s="276" t="s">
        <v>544</v>
      </c>
      <c r="D150" s="81">
        <v>0</v>
      </c>
      <c r="E150" s="81">
        <f>+'MODIFICACION N° 04'!D450+'MODIFICACION N° 04'!D1207</f>
        <v>0</v>
      </c>
      <c r="F150" s="81">
        <v>0</v>
      </c>
      <c r="G150" s="81">
        <v>0</v>
      </c>
      <c r="H150" s="81">
        <f>SUM(D150:G150)</f>
        <v>0</v>
      </c>
    </row>
    <row r="151" spans="1:12" ht="10.199999999999999" hidden="1" customHeight="1">
      <c r="A151" s="284" t="s">
        <v>64</v>
      </c>
      <c r="B151" s="90" t="s">
        <v>120</v>
      </c>
      <c r="C151" s="276" t="s">
        <v>121</v>
      </c>
      <c r="D151" s="81">
        <v>0</v>
      </c>
      <c r="E151" s="81">
        <f>+'MODIFICACION N° 04'!D1434</f>
        <v>0</v>
      </c>
      <c r="F151" s="81">
        <v>0</v>
      </c>
      <c r="G151" s="81">
        <v>0</v>
      </c>
      <c r="H151" s="81">
        <f>SUM(D151:G151)</f>
        <v>0</v>
      </c>
    </row>
    <row r="152" spans="1:12" ht="10.199999999999999" customHeight="1">
      <c r="A152" s="284"/>
      <c r="B152" s="90"/>
      <c r="C152" s="276"/>
      <c r="D152" s="81"/>
      <c r="E152" s="81"/>
      <c r="F152" s="81"/>
      <c r="G152" s="81"/>
      <c r="H152" s="81"/>
    </row>
    <row r="153" spans="1:12" ht="10.199999999999999" customHeight="1">
      <c r="A153" s="284"/>
      <c r="B153" s="90"/>
      <c r="C153" s="276"/>
      <c r="D153" s="81"/>
      <c r="E153" s="81"/>
      <c r="F153" s="81"/>
      <c r="G153" s="81"/>
      <c r="H153" s="81"/>
    </row>
    <row r="154" spans="1:12" ht="10.199999999999999" customHeight="1">
      <c r="A154" s="86" t="s">
        <v>64</v>
      </c>
      <c r="B154" s="289">
        <v>2</v>
      </c>
      <c r="C154" s="274" t="s">
        <v>122</v>
      </c>
      <c r="D154" s="89">
        <f>+D156+D166+D175+D179+D163</f>
        <v>1000000</v>
      </c>
      <c r="E154" s="89">
        <f>+E156+E166+E175+E179+E163</f>
        <v>0</v>
      </c>
      <c r="F154" s="89">
        <f>+F156+F166+F175+F179+F163</f>
        <v>500000</v>
      </c>
      <c r="G154" s="89">
        <f>+G156+G166+G175+G179+G163</f>
        <v>0</v>
      </c>
      <c r="H154" s="89">
        <f>+H156+H166+H175+H179+H163</f>
        <v>1500000</v>
      </c>
      <c r="J154" s="295">
        <f>+'MODIFICACION N° 04'!E77+'MODIFICACION N° 04'!E177+'MODIFICACION N° 04'!E248+'MODIFICACION N° 04'!E324+'MODIFICACION N° 04'!E453+'MODIFICACION N° 04'!E631+'MODIFICACION N° 04'!E705+'MODIFICACION N° 04'!E980+'MODIFICACION N° 04'!E1117+'MODIFICACION N° 04'!E1210+'MODIFICACION N° 04'!E1329+'MODIFICACION N° 04'!E1527+'MODIFICACION N° 04'!E1809+'MODIFICACION N° 04'!E1967+'MODIFICACION N° 04'!E2032+'MODIFICACION N° 04'!E2093+'MODIFICACION N° 04'!E2180+'MODIFICACION N° 04'!E2265+'MODIFICACION N° 04'!E2513+'MODIFICACION N° 04'!E1437+'MODIFICACION N° 04'!E2366</f>
        <v>1500000</v>
      </c>
      <c r="K154" s="296"/>
      <c r="L154" s="268">
        <f>+H154-J154</f>
        <v>0</v>
      </c>
    </row>
    <row r="155" spans="1:12" ht="10.199999999999999" customHeight="1">
      <c r="A155" s="284"/>
      <c r="B155" s="90"/>
      <c r="C155" s="276"/>
      <c r="D155" s="81"/>
      <c r="E155" s="81"/>
      <c r="F155" s="81"/>
      <c r="G155" s="81"/>
      <c r="H155" s="81"/>
    </row>
    <row r="156" spans="1:12" ht="10.199999999999999" hidden="1" customHeight="1">
      <c r="A156" s="278" t="s">
        <v>64</v>
      </c>
      <c r="B156" s="279" t="s">
        <v>123</v>
      </c>
      <c r="C156" s="285" t="s">
        <v>124</v>
      </c>
      <c r="D156" s="281">
        <f>SUM(D157:D160)</f>
        <v>0</v>
      </c>
      <c r="E156" s="281">
        <f>SUM(E157:E161)</f>
        <v>0</v>
      </c>
      <c r="F156" s="281">
        <f>SUM(F157:F160)</f>
        <v>0</v>
      </c>
      <c r="G156" s="281">
        <f>SUM(G157:G160)</f>
        <v>0</v>
      </c>
      <c r="H156" s="281">
        <f>SUM(H157:H161)</f>
        <v>0</v>
      </c>
    </row>
    <row r="157" spans="1:12" ht="10.199999999999999" hidden="1" customHeight="1">
      <c r="A157" s="284" t="s">
        <v>64</v>
      </c>
      <c r="B157" s="90" t="s">
        <v>125</v>
      </c>
      <c r="C157" s="276" t="s">
        <v>126</v>
      </c>
      <c r="D157" s="81">
        <f>+'MODIFICACION N° 04'!D80</f>
        <v>0</v>
      </c>
      <c r="E157" s="81">
        <f>+'MODIFICACION N° 04'!D251+'MODIFICACION N° 04'!D456+'MODIFICACION N° 04'!D1530+'MODIFICACION N° 04'!D1812</f>
        <v>0</v>
      </c>
      <c r="F157" s="81">
        <f>+'MODIFICACION N° 04'!D1970+'MODIFICACION N° 04'!D2035+'MODIFICACION N° 04'!D2268</f>
        <v>0</v>
      </c>
      <c r="G157" s="81">
        <v>0</v>
      </c>
      <c r="H157" s="81">
        <f>SUM(D157:G157)</f>
        <v>0</v>
      </c>
    </row>
    <row r="158" spans="1:12" ht="10.199999999999999" hidden="1" customHeight="1">
      <c r="A158" s="284" t="s">
        <v>64</v>
      </c>
      <c r="B158" s="90" t="s">
        <v>127</v>
      </c>
      <c r="C158" s="276" t="s">
        <v>128</v>
      </c>
      <c r="D158" s="81">
        <v>0</v>
      </c>
      <c r="E158" s="81">
        <f>+'MODIFICACION N° 04'!D1440+'MODIFICACION N° 04'!D634+'MODIFICACION N° 04'!D327+'MODIFICACION N° 04'!D1213+'MODIFICACION N° 04'!D1120</f>
        <v>0</v>
      </c>
      <c r="F158" s="81">
        <f>+'MODIFICACION N° 04'!D1971+'MODIFICACION N° 04'!D2096++'MODIFICACION N° 04'!D2269</f>
        <v>0</v>
      </c>
      <c r="G158" s="81">
        <v>0</v>
      </c>
      <c r="H158" s="81">
        <f>SUM(D158:G158)</f>
        <v>0</v>
      </c>
    </row>
    <row r="159" spans="1:12" ht="10.199999999999999" hidden="1" customHeight="1">
      <c r="A159" s="284" t="s">
        <v>64</v>
      </c>
      <c r="B159" s="90" t="s">
        <v>365</v>
      </c>
      <c r="C159" s="276" t="s">
        <v>366</v>
      </c>
      <c r="D159" s="81">
        <v>0</v>
      </c>
      <c r="E159" s="81">
        <v>0</v>
      </c>
      <c r="F159" s="81">
        <v>0</v>
      </c>
      <c r="G159" s="81">
        <v>0</v>
      </c>
      <c r="H159" s="81">
        <f>SUM(D159:G159)</f>
        <v>0</v>
      </c>
    </row>
    <row r="160" spans="1:12" ht="10.199999999999999" hidden="1" customHeight="1">
      <c r="A160" s="284" t="s">
        <v>64</v>
      </c>
      <c r="B160" s="90" t="s">
        <v>129</v>
      </c>
      <c r="C160" s="276" t="s">
        <v>130</v>
      </c>
      <c r="D160" s="81">
        <v>0</v>
      </c>
      <c r="E160" s="81">
        <f>+'MODIFICACION N° 04'!D328+'MODIFICACION N° 04'!D1531+'MODIFICACION N° 04'!D708</f>
        <v>0</v>
      </c>
      <c r="F160" s="81">
        <f>+'MODIFICACION N° 04'!D2036+'MODIFICACION N° 04'!D2270</f>
        <v>0</v>
      </c>
      <c r="G160" s="81">
        <v>0</v>
      </c>
      <c r="H160" s="81">
        <f>SUM(D160:G160)</f>
        <v>0</v>
      </c>
    </row>
    <row r="161" spans="1:8" ht="10.199999999999999" hidden="1" customHeight="1">
      <c r="A161" s="284" t="s">
        <v>64</v>
      </c>
      <c r="B161" s="90" t="s">
        <v>218</v>
      </c>
      <c r="C161" s="276" t="s">
        <v>595</v>
      </c>
      <c r="D161" s="81">
        <v>0</v>
      </c>
      <c r="E161" s="81">
        <f>+'MODIFICACION N° 04'!D1532+'MODIFICACION N° 04'!D252+'MODIFICACION N° 04'!D457</f>
        <v>0</v>
      </c>
      <c r="F161" s="81"/>
      <c r="G161" s="81"/>
      <c r="H161" s="81">
        <f>SUM(D161:G161)</f>
        <v>0</v>
      </c>
    </row>
    <row r="162" spans="1:8" ht="10.199999999999999" hidden="1" customHeight="1">
      <c r="A162" s="284"/>
      <c r="B162" s="90"/>
      <c r="C162" s="276"/>
      <c r="D162" s="81"/>
      <c r="E162" s="81"/>
      <c r="F162" s="81"/>
      <c r="G162" s="81"/>
      <c r="H162" s="81"/>
    </row>
    <row r="163" spans="1:8" ht="10.199999999999999" hidden="1" customHeight="1">
      <c r="A163" s="278" t="s">
        <v>64</v>
      </c>
      <c r="B163" s="279" t="s">
        <v>236</v>
      </c>
      <c r="C163" s="285" t="s">
        <v>237</v>
      </c>
      <c r="D163" s="281">
        <f>SUM(D164)</f>
        <v>0</v>
      </c>
      <c r="E163" s="281">
        <f>SUM(E164)</f>
        <v>0</v>
      </c>
      <c r="F163" s="281">
        <f>SUM(F164)</f>
        <v>0</v>
      </c>
      <c r="G163" s="281">
        <f>SUM(G164)</f>
        <v>0</v>
      </c>
      <c r="H163" s="281">
        <f>SUM(H164)</f>
        <v>0</v>
      </c>
    </row>
    <row r="164" spans="1:8" ht="10.199999999999999" hidden="1" customHeight="1">
      <c r="A164" s="284" t="s">
        <v>64</v>
      </c>
      <c r="B164" s="90" t="s">
        <v>285</v>
      </c>
      <c r="C164" s="276" t="s">
        <v>286</v>
      </c>
      <c r="D164" s="81">
        <v>0</v>
      </c>
      <c r="E164" s="81">
        <f>+'MODIFICACION N° 04'!D983+'MODIFICACION N° 04'!D711</f>
        <v>0</v>
      </c>
      <c r="F164" s="81">
        <v>0</v>
      </c>
      <c r="G164" s="81">
        <v>0</v>
      </c>
      <c r="H164" s="81">
        <f>SUM(D164:G164)</f>
        <v>0</v>
      </c>
    </row>
    <row r="165" spans="1:8" ht="10.199999999999999" hidden="1" customHeight="1">
      <c r="A165" s="284"/>
      <c r="B165" s="90"/>
      <c r="C165" s="276"/>
      <c r="D165" s="81"/>
      <c r="E165" s="81"/>
      <c r="F165" s="81"/>
      <c r="G165" s="81"/>
      <c r="H165" s="81"/>
    </row>
    <row r="166" spans="1:8" ht="20.399999999999999" hidden="1">
      <c r="A166" s="278" t="s">
        <v>64</v>
      </c>
      <c r="B166" s="279" t="s">
        <v>131</v>
      </c>
      <c r="C166" s="285" t="s">
        <v>132</v>
      </c>
      <c r="D166" s="281">
        <f>SUM(D167:D173)</f>
        <v>0</v>
      </c>
      <c r="E166" s="281">
        <f>SUM(E167:E173)</f>
        <v>0</v>
      </c>
      <c r="F166" s="281">
        <f>SUM(F167:F173)</f>
        <v>0</v>
      </c>
      <c r="G166" s="281">
        <f>SUM(G167:G173)</f>
        <v>0</v>
      </c>
      <c r="H166" s="281">
        <f>SUM(H167:H173)</f>
        <v>0</v>
      </c>
    </row>
    <row r="167" spans="1:8" hidden="1">
      <c r="A167" s="284" t="s">
        <v>64</v>
      </c>
      <c r="B167" s="90" t="s">
        <v>133</v>
      </c>
      <c r="C167" s="276" t="s">
        <v>134</v>
      </c>
      <c r="D167" s="81">
        <v>0</v>
      </c>
      <c r="E167" s="81">
        <f>+'MODIFICACION N° 04'!D986+'MODIFICACION N° 04'!D331+'MODIFICACION N° 04'!D1535+'MODIFICACION N° 04'!D461+'MODIFICACION N° 04'!D714+'MODIFICACION N° 04'!D255</f>
        <v>0</v>
      </c>
      <c r="F167" s="81">
        <f>+'MODIFICACION N° 04'!D1974++'MODIFICACION N° 04'!D2039+'MODIFICACION N° 04'!D2100+'MODIFICACION N° 04'!D2273</f>
        <v>0</v>
      </c>
      <c r="G167" s="81">
        <f>+'MODIFICACION N° 04'!D2516</f>
        <v>0</v>
      </c>
      <c r="H167" s="81">
        <f>SUM(D167:G167)</f>
        <v>0</v>
      </c>
    </row>
    <row r="168" spans="1:8" hidden="1">
      <c r="A168" s="284" t="s">
        <v>64</v>
      </c>
      <c r="B168" s="90" t="s">
        <v>135</v>
      </c>
      <c r="C168" s="276" t="s">
        <v>136</v>
      </c>
      <c r="D168" s="81">
        <f>+'MODIFICACION N° 04'!D83</f>
        <v>0</v>
      </c>
      <c r="E168" s="81">
        <f>+'MODIFICACION N° 04'!D332+'MODIFICACION N° 04'!D462</f>
        <v>0</v>
      </c>
      <c r="F168" s="81">
        <f>+'MODIFICACION N° 04'!D1975+'MODIFICACION N° 04'!D2040+'MODIFICACION N° 04'!D2101+'MODIFICACION N° 04'!D2274</f>
        <v>0</v>
      </c>
      <c r="G168" s="81">
        <f>+'MODIFICACION N° 04'!D2517</f>
        <v>0</v>
      </c>
      <c r="H168" s="81">
        <f t="shared" ref="H168:H173" si="9">SUM(D168:G168)</f>
        <v>0</v>
      </c>
    </row>
    <row r="169" spans="1:8" hidden="1">
      <c r="A169" s="284" t="s">
        <v>64</v>
      </c>
      <c r="B169" s="90" t="s">
        <v>287</v>
      </c>
      <c r="C169" s="276" t="s">
        <v>288</v>
      </c>
      <c r="D169" s="81">
        <v>0</v>
      </c>
      <c r="E169" s="81">
        <f>+'MODIFICACION N° 04'!D1536</f>
        <v>0</v>
      </c>
      <c r="F169" s="81">
        <f>+'MODIFICACION N° 04'!D1976+'MODIFICACION N° 04'!D2041+'MODIFICACION N° 04'!D2102+'MODIFICACION N° 04'!D2275</f>
        <v>0</v>
      </c>
      <c r="G169" s="81">
        <f>+'MODIFICACION N° 04'!D2518</f>
        <v>0</v>
      </c>
      <c r="H169" s="81">
        <f t="shared" si="9"/>
        <v>0</v>
      </c>
    </row>
    <row r="170" spans="1:8" hidden="1">
      <c r="A170" s="284" t="s">
        <v>64</v>
      </c>
      <c r="B170" s="90" t="s">
        <v>254</v>
      </c>
      <c r="C170" s="286" t="s">
        <v>255</v>
      </c>
      <c r="D170" s="81">
        <f>+'MODIFICACION N° 04'!D84</f>
        <v>0</v>
      </c>
      <c r="E170" s="81">
        <f>+'MODIFICACION N° 04'!D1124+'MODIFICACION N° 04'!D463+'MODIFICACION N° 04'!D1607+'MODIFICACION N° 04'!D715</f>
        <v>0</v>
      </c>
      <c r="F170" s="81">
        <v>0</v>
      </c>
      <c r="G170" s="81">
        <v>0</v>
      </c>
      <c r="H170" s="81">
        <f t="shared" si="9"/>
        <v>0</v>
      </c>
    </row>
    <row r="171" spans="1:8" hidden="1">
      <c r="A171" s="284" t="s">
        <v>64</v>
      </c>
      <c r="B171" s="90" t="s">
        <v>137</v>
      </c>
      <c r="C171" s="286" t="s">
        <v>138</v>
      </c>
      <c r="D171" s="81">
        <v>0</v>
      </c>
      <c r="E171" s="81">
        <f>+'MODIFICACION N° 04'!D716</f>
        <v>0</v>
      </c>
      <c r="F171" s="81"/>
      <c r="G171" s="81"/>
      <c r="H171" s="81">
        <f t="shared" si="9"/>
        <v>0</v>
      </c>
    </row>
    <row r="172" spans="1:8" ht="10.199999999999999" hidden="1" customHeight="1">
      <c r="A172" s="284" t="s">
        <v>64</v>
      </c>
      <c r="B172" s="90" t="s">
        <v>240</v>
      </c>
      <c r="C172" s="276" t="s">
        <v>241</v>
      </c>
      <c r="D172" s="81">
        <f>+'MODIFICACION N° 04'!D85</f>
        <v>0</v>
      </c>
      <c r="E172" s="81">
        <f>+'MODIFICACION N° 04'!D717+'MODIFICACION N° 04'!D464+'MODIFICACION N° 04'!D1125+'MODIFICACION N° 04'!D1538</f>
        <v>0</v>
      </c>
      <c r="F172" s="81">
        <f>+'MODIFICACION N° 04'!D2276+'MODIFICACION N° 04'!D2191</f>
        <v>0</v>
      </c>
      <c r="G172" s="81">
        <f>+'MODIFICACION N° 04'!D2519</f>
        <v>0</v>
      </c>
      <c r="H172" s="81">
        <f t="shared" si="9"/>
        <v>0</v>
      </c>
    </row>
    <row r="173" spans="1:8" ht="20.399999999999999" hidden="1">
      <c r="A173" s="297" t="s">
        <v>64</v>
      </c>
      <c r="B173" s="298" t="s">
        <v>256</v>
      </c>
      <c r="C173" s="286" t="s">
        <v>257</v>
      </c>
      <c r="D173" s="81">
        <f>+'MODIFICACION N° 04'!D86</f>
        <v>0</v>
      </c>
      <c r="E173" s="81">
        <f>+'MODIFICACION N° 04'!D333+'MODIFICACION N° 04'!D465+'MODIFICACION N° 04'!D718</f>
        <v>0</v>
      </c>
      <c r="F173" s="81">
        <v>0</v>
      </c>
      <c r="G173" s="81">
        <v>0</v>
      </c>
      <c r="H173" s="81">
        <f t="shared" si="9"/>
        <v>0</v>
      </c>
    </row>
    <row r="174" spans="1:8" ht="10.199999999999999" hidden="1" customHeight="1">
      <c r="A174" s="284"/>
      <c r="B174" s="90"/>
      <c r="C174" s="276"/>
      <c r="D174" s="81"/>
      <c r="E174" s="81"/>
      <c r="F174" s="81"/>
      <c r="G174" s="81"/>
      <c r="H174" s="81"/>
    </row>
    <row r="175" spans="1:8" ht="10.199999999999999" hidden="1" customHeight="1">
      <c r="A175" s="278" t="s">
        <v>64</v>
      </c>
      <c r="B175" s="279" t="s">
        <v>139</v>
      </c>
      <c r="C175" s="285" t="s">
        <v>140</v>
      </c>
      <c r="D175" s="281">
        <f>SUM(D176:D177)</f>
        <v>0</v>
      </c>
      <c r="E175" s="281">
        <f>SUM(E176:E177)</f>
        <v>0</v>
      </c>
      <c r="F175" s="281">
        <f>SUM(F176:F177)</f>
        <v>0</v>
      </c>
      <c r="G175" s="281">
        <f>SUM(G176:G177)</f>
        <v>0</v>
      </c>
      <c r="H175" s="281">
        <f>SUM(H176:H177)</f>
        <v>0</v>
      </c>
    </row>
    <row r="176" spans="1:8" ht="10.199999999999999" hidden="1" customHeight="1">
      <c r="A176" s="284" t="s">
        <v>64</v>
      </c>
      <c r="B176" s="90" t="s">
        <v>141</v>
      </c>
      <c r="C176" s="276" t="s">
        <v>142</v>
      </c>
      <c r="D176" s="81">
        <f>+'MODIFICACION N° 04'!D89</f>
        <v>0</v>
      </c>
      <c r="E176" s="81">
        <f>+'MODIFICACION N° 04'!D336+'MODIFICACION N° 04'!D1541+'MODIFICACION N° 04'!D468+'MODIFICACION N° 04'!D1815+'MODIFICACION N° 04'!D1219+'MODIFICACION N° 04'!D258</f>
        <v>0</v>
      </c>
      <c r="F176" s="81">
        <f>+'MODIFICACION N° 04'!D2279</f>
        <v>0</v>
      </c>
      <c r="G176" s="81">
        <v>0</v>
      </c>
      <c r="H176" s="81">
        <f>SUM(D176:G176)</f>
        <v>0</v>
      </c>
    </row>
    <row r="177" spans="1:8" ht="10.199999999999999" hidden="1" customHeight="1">
      <c r="A177" s="284" t="s">
        <v>64</v>
      </c>
      <c r="B177" s="90" t="s">
        <v>143</v>
      </c>
      <c r="C177" s="276" t="s">
        <v>144</v>
      </c>
      <c r="D177" s="81">
        <f>+'MODIFICACION N° 04'!D90</f>
        <v>0</v>
      </c>
      <c r="E177" s="81">
        <f>+'MODIFICACION N° 04'!D469+'MODIFICACION N° 04'!D1542+'MODIFICACION N° 04'!D337+'MODIFICACION N° 04'!D1816+'MODIFICACION N° 04'!D1443+'MODIFICACION N° 04'!D259+'MODIFICACION N° 04'!D1220</f>
        <v>0</v>
      </c>
      <c r="F177" s="81">
        <f>+'MODIFICACION N° 04'!D2280+'MODIFICACION N° 04'!D2106</f>
        <v>0</v>
      </c>
      <c r="G177" s="81">
        <v>0</v>
      </c>
      <c r="H177" s="81">
        <f>SUM(D177:F177)</f>
        <v>0</v>
      </c>
    </row>
    <row r="178" spans="1:8" ht="10.199999999999999" hidden="1" customHeight="1">
      <c r="A178" s="284"/>
      <c r="B178" s="90"/>
      <c r="C178" s="276"/>
      <c r="D178" s="81"/>
      <c r="E178" s="81"/>
      <c r="F178" s="81"/>
      <c r="G178" s="81"/>
      <c r="H178" s="81"/>
    </row>
    <row r="179" spans="1:8" ht="10.199999999999999" customHeight="1">
      <c r="A179" s="278" t="s">
        <v>64</v>
      </c>
      <c r="B179" s="279" t="s">
        <v>145</v>
      </c>
      <c r="C179" s="285" t="s">
        <v>146</v>
      </c>
      <c r="D179" s="281">
        <f>SUM(D180:D187)</f>
        <v>1000000</v>
      </c>
      <c r="E179" s="281">
        <f>SUM(E180:E187)</f>
        <v>0</v>
      </c>
      <c r="F179" s="281">
        <f>SUM(F180:F187)</f>
        <v>500000</v>
      </c>
      <c r="G179" s="281">
        <f>SUM(G180:G187)</f>
        <v>0</v>
      </c>
      <c r="H179" s="281">
        <f>SUM(H180:H187)</f>
        <v>1500000</v>
      </c>
    </row>
    <row r="180" spans="1:8" ht="10.8" hidden="1" customHeight="1">
      <c r="A180" s="284" t="s">
        <v>64</v>
      </c>
      <c r="B180" s="90" t="s">
        <v>147</v>
      </c>
      <c r="C180" s="276" t="s">
        <v>148</v>
      </c>
      <c r="D180" s="81">
        <f>+'MODIFICACION N° 04'!D94</f>
        <v>0</v>
      </c>
      <c r="E180" s="81">
        <f>+'MODIFICACION N° 04'!D1546</f>
        <v>0</v>
      </c>
      <c r="F180" s="81">
        <v>0</v>
      </c>
      <c r="G180" s="81">
        <f>+'MODIFICACION N° 04'!D2522</f>
        <v>0</v>
      </c>
      <c r="H180" s="81">
        <f t="shared" ref="H180:H187" si="10">SUM(D180:G180)</f>
        <v>0</v>
      </c>
    </row>
    <row r="181" spans="1:8" hidden="1">
      <c r="A181" s="284" t="s">
        <v>64</v>
      </c>
      <c r="B181" s="90" t="s">
        <v>369</v>
      </c>
      <c r="C181" s="286" t="s">
        <v>370</v>
      </c>
      <c r="D181" s="81">
        <f>+'MODIFICACION N° 04'!D95</f>
        <v>0</v>
      </c>
      <c r="E181" s="81">
        <f>+'MODIFICACION N° 04'!D1547</f>
        <v>0</v>
      </c>
      <c r="F181" s="81">
        <v>0</v>
      </c>
      <c r="G181" s="81">
        <v>0</v>
      </c>
      <c r="H181" s="81">
        <f t="shared" si="10"/>
        <v>0</v>
      </c>
    </row>
    <row r="182" spans="1:8" ht="10.199999999999999" customHeight="1">
      <c r="A182" s="284" t="s">
        <v>64</v>
      </c>
      <c r="B182" s="90" t="s">
        <v>149</v>
      </c>
      <c r="C182" s="276" t="s">
        <v>150</v>
      </c>
      <c r="D182" s="81">
        <f>+'MODIFICACION N° 04'!D96</f>
        <v>1000000</v>
      </c>
      <c r="E182" s="81">
        <f>+'MODIFICACION N° 04'!D721</f>
        <v>0</v>
      </c>
      <c r="F182" s="81">
        <f>+'MODIFICACION N° 04'!D2369</f>
        <v>500000</v>
      </c>
      <c r="G182" s="81">
        <v>0</v>
      </c>
      <c r="H182" s="81">
        <f t="shared" si="10"/>
        <v>1500000</v>
      </c>
    </row>
    <row r="183" spans="1:8" ht="10.199999999999999" hidden="1" customHeight="1">
      <c r="A183" s="284" t="s">
        <v>64</v>
      </c>
      <c r="B183" s="90" t="s">
        <v>151</v>
      </c>
      <c r="C183" s="276" t="s">
        <v>152</v>
      </c>
      <c r="D183" s="81">
        <f>+'MODIFICACION N° 04'!D97</f>
        <v>0</v>
      </c>
      <c r="E183" s="81">
        <f>+'MODIFICACION N° 04'!D340+'MODIFICACION N° 04'!D1549+'MODIFICACION N° 04'!D472+'MODIFICACION N° 04'!D1819+'MODIFICACION N° 04'!D722+'MODIFICACION N° 04'!D183+'MODIFICACION N° 04'!D1132+'MODIFICACION N° 04'!D262+'MODIFICACION N° 04'!D1446</f>
        <v>0</v>
      </c>
      <c r="F183" s="81">
        <f>+'MODIFICACION N° 04'!D2109+'MODIFICACION N° 04'!D2283</f>
        <v>0</v>
      </c>
      <c r="G183" s="81">
        <v>0</v>
      </c>
      <c r="H183" s="81">
        <f t="shared" si="10"/>
        <v>0</v>
      </c>
    </row>
    <row r="184" spans="1:8" ht="10.199999999999999" hidden="1" customHeight="1">
      <c r="A184" s="284" t="s">
        <v>64</v>
      </c>
      <c r="B184" s="90" t="s">
        <v>153</v>
      </c>
      <c r="C184" s="276" t="s">
        <v>154</v>
      </c>
      <c r="D184" s="81">
        <f>+'MODIFICACION N° 04'!D98</f>
        <v>0</v>
      </c>
      <c r="E184" s="81">
        <f>+'MODIFICACION N° 04'!D1820+'MODIFICACION N° 04'!D1550</f>
        <v>0</v>
      </c>
      <c r="F184" s="81">
        <f>+'MODIFICACION N° 04'!D2044+'MODIFICACION N° 04'!D2110+'MODIFICACION N° 04'!D2284</f>
        <v>0</v>
      </c>
      <c r="G184" s="81">
        <v>0</v>
      </c>
      <c r="H184" s="81">
        <f t="shared" si="10"/>
        <v>0</v>
      </c>
    </row>
    <row r="185" spans="1:8" ht="10.199999999999999" hidden="1" customHeight="1">
      <c r="A185" s="284" t="s">
        <v>64</v>
      </c>
      <c r="B185" s="90" t="s">
        <v>155</v>
      </c>
      <c r="C185" s="276" t="s">
        <v>156</v>
      </c>
      <c r="D185" s="81">
        <f>+'MODIFICACION N° 04'!D99</f>
        <v>0</v>
      </c>
      <c r="E185" s="81">
        <f>+'MODIFICACION N° 04'!D341+'MODIFICACION N° 04'!D1551+'MODIFICACION N° 04'!D1821+'MODIFICACION N° 04'!D723</f>
        <v>0</v>
      </c>
      <c r="F185" s="81">
        <f>+'MODIFICACION N° 04'!D1979+'MODIFICACION N° 04'!D2045+'MODIFICACION N° 04'!D2111</f>
        <v>0</v>
      </c>
      <c r="G185" s="81">
        <v>0</v>
      </c>
      <c r="H185" s="81">
        <f t="shared" si="10"/>
        <v>0</v>
      </c>
    </row>
    <row r="186" spans="1:8" ht="10.199999999999999" hidden="1" customHeight="1">
      <c r="A186" s="284" t="s">
        <v>64</v>
      </c>
      <c r="B186" s="90" t="s">
        <v>289</v>
      </c>
      <c r="C186" s="276" t="s">
        <v>290</v>
      </c>
      <c r="D186" s="81">
        <v>0</v>
      </c>
      <c r="E186" s="81">
        <f>+'MODIFICACION N° 04'!D990</f>
        <v>0</v>
      </c>
      <c r="F186" s="81">
        <v>0</v>
      </c>
      <c r="G186" s="81"/>
      <c r="H186" s="81">
        <f t="shared" si="10"/>
        <v>0</v>
      </c>
    </row>
    <row r="187" spans="1:8" ht="10.199999999999999" hidden="1" customHeight="1">
      <c r="A187" s="284" t="s">
        <v>64</v>
      </c>
      <c r="B187" s="90" t="s">
        <v>291</v>
      </c>
      <c r="C187" s="276" t="s">
        <v>315</v>
      </c>
      <c r="D187" s="81">
        <f>+'MODIFICACION N° 04'!D100</f>
        <v>0</v>
      </c>
      <c r="E187" s="81">
        <f>+'MODIFICACION N° 04'!D991+'MODIFICACION N° 04'!D473+'MODIFICACION N° 04'!D724+'MODIFICACION N° 04'!D1552</f>
        <v>0</v>
      </c>
      <c r="F187" s="81">
        <f>+'MODIFICACION N° 04'!D2286</f>
        <v>0</v>
      </c>
      <c r="G187" s="81">
        <v>0</v>
      </c>
      <c r="H187" s="81">
        <f t="shared" si="10"/>
        <v>0</v>
      </c>
    </row>
    <row r="188" spans="1:8" ht="10.199999999999999" hidden="1" customHeight="1">
      <c r="A188" s="284"/>
      <c r="B188" s="90"/>
      <c r="C188" s="276"/>
      <c r="D188" s="81"/>
      <c r="E188" s="81"/>
      <c r="F188" s="81"/>
      <c r="G188" s="81"/>
      <c r="H188" s="81"/>
    </row>
    <row r="189" spans="1:8" ht="10.199999999999999" hidden="1" customHeight="1">
      <c r="A189" s="284"/>
      <c r="B189" s="90"/>
      <c r="C189" s="274"/>
      <c r="D189" s="81"/>
      <c r="E189" s="81"/>
      <c r="F189" s="81"/>
      <c r="G189" s="81"/>
      <c r="H189" s="81"/>
    </row>
    <row r="190" spans="1:8" hidden="1">
      <c r="A190" s="278" t="s">
        <v>545</v>
      </c>
      <c r="B190" s="289" t="s">
        <v>642</v>
      </c>
      <c r="C190" s="274" t="s">
        <v>641</v>
      </c>
      <c r="D190" s="89">
        <f>+D192</f>
        <v>0</v>
      </c>
      <c r="E190" s="89">
        <f>+E192</f>
        <v>0</v>
      </c>
      <c r="F190" s="89">
        <f>+F192</f>
        <v>0</v>
      </c>
      <c r="G190" s="89">
        <f>+G192</f>
        <v>0</v>
      </c>
      <c r="H190" s="89">
        <f>+H192</f>
        <v>0</v>
      </c>
    </row>
    <row r="191" spans="1:8" ht="7.8" hidden="1" customHeight="1">
      <c r="A191" s="284"/>
      <c r="B191" s="90"/>
      <c r="C191" s="276"/>
      <c r="D191" s="81"/>
      <c r="E191" s="81"/>
      <c r="F191" s="81"/>
      <c r="G191" s="81"/>
      <c r="H191" s="81"/>
    </row>
    <row r="192" spans="1:8" hidden="1">
      <c r="A192" s="278" t="s">
        <v>545</v>
      </c>
      <c r="B192" s="290" t="s">
        <v>643</v>
      </c>
      <c r="C192" s="291" t="s">
        <v>547</v>
      </c>
      <c r="D192" s="281">
        <f>+D193</f>
        <v>0</v>
      </c>
      <c r="E192" s="281">
        <f>+E193</f>
        <v>0</v>
      </c>
      <c r="F192" s="281">
        <f>+F193</f>
        <v>0</v>
      </c>
      <c r="G192" s="281">
        <f>+G193</f>
        <v>0</v>
      </c>
      <c r="H192" s="281">
        <f>SUM(D192:F192)</f>
        <v>0</v>
      </c>
    </row>
    <row r="193" spans="1:12" ht="20.399999999999999" hidden="1">
      <c r="A193" s="284" t="s">
        <v>545</v>
      </c>
      <c r="B193" s="90" t="s">
        <v>548</v>
      </c>
      <c r="C193" s="286" t="s">
        <v>549</v>
      </c>
      <c r="D193" s="81">
        <v>0</v>
      </c>
      <c r="E193" s="81">
        <f>+'MODIFICACION N° 04'!D479+'MODIFICACION N° 04'!D1226</f>
        <v>0</v>
      </c>
      <c r="F193" s="81">
        <v>0</v>
      </c>
      <c r="G193" s="81">
        <v>0</v>
      </c>
      <c r="H193" s="81">
        <f>SUM(D193:G193)</f>
        <v>0</v>
      </c>
    </row>
    <row r="194" spans="1:12">
      <c r="A194" s="284"/>
      <c r="B194" s="90"/>
      <c r="C194" s="276"/>
      <c r="D194" s="81"/>
      <c r="E194" s="81"/>
      <c r="F194" s="81"/>
      <c r="G194" s="81"/>
      <c r="H194" s="81"/>
    </row>
    <row r="195" spans="1:12">
      <c r="A195" s="284"/>
      <c r="B195" s="90"/>
      <c r="C195" s="276"/>
      <c r="D195" s="81"/>
      <c r="E195" s="81"/>
      <c r="F195" s="81"/>
      <c r="G195" s="81"/>
      <c r="H195" s="81"/>
    </row>
    <row r="196" spans="1:12">
      <c r="A196" s="278">
        <v>2</v>
      </c>
      <c r="B196" s="289">
        <v>5</v>
      </c>
      <c r="C196" s="274" t="s">
        <v>157</v>
      </c>
      <c r="D196" s="89">
        <f>+D198+D208+D214</f>
        <v>10000000</v>
      </c>
      <c r="E196" s="89">
        <f>+E198+E208+E214</f>
        <v>0</v>
      </c>
      <c r="F196" s="89">
        <f>+F198+F208+F214</f>
        <v>40390000</v>
      </c>
      <c r="G196" s="89">
        <f>+G198+G208+G214</f>
        <v>0</v>
      </c>
      <c r="H196" s="89">
        <f>+H198+H208+H214</f>
        <v>50390000</v>
      </c>
      <c r="J196" s="295">
        <f>+'MODIFICACION N° 04'!E103+'MODIFICACION N° 04'!E264+'MODIFICACION N° 04'!E1555+'MODIFICACION N° 04'!E1824+'MODIFICACION N° 04'!E727+'MODIFICACION N° 04'!E1135+'MODIFICACION N° 04'!E1362+'MODIFICACION N° 04'!E482+'MODIFICACION N° 04'!E1766+'MODIFICACION N° 04'!E2204+'MODIFICACION N° 04'!E2114+'MODIFICACION N° 04'!E2128+'MODIFICACION N° 04'!E1229+'MODIFICACION N° 04'!E1982+'MODIFICACION N° 04'!D398+'MODIFICACION N° 04'!D2292+'MODIFICACION N° 04'!D2377+'MODIFICACION N° 04'!D2376+'MODIFICACION N° 04'!E1907+'MODIFICACION N° 04'!E1931+'MODIFICACION N° 04'!E344+'MODIFICACION N° 04'!E2428+'MODIFICACION N° 04'!E2312</f>
        <v>50390000</v>
      </c>
      <c r="K196" s="296"/>
      <c r="L196" s="268">
        <f>+H196-J196</f>
        <v>0</v>
      </c>
    </row>
    <row r="197" spans="1:12">
      <c r="A197" s="284"/>
      <c r="B197" s="90"/>
      <c r="C197" s="276"/>
      <c r="D197" s="81"/>
      <c r="E197" s="81"/>
      <c r="F197" s="81"/>
      <c r="G197" s="81"/>
      <c r="H197" s="81"/>
    </row>
    <row r="198" spans="1:12">
      <c r="A198" s="278" t="s">
        <v>158</v>
      </c>
      <c r="B198" s="290" t="s">
        <v>159</v>
      </c>
      <c r="C198" s="291" t="s">
        <v>160</v>
      </c>
      <c r="D198" s="281">
        <f>SUM(D199:D206)</f>
        <v>10000000</v>
      </c>
      <c r="E198" s="281">
        <f>SUM(E199:E206)</f>
        <v>0</v>
      </c>
      <c r="F198" s="281">
        <f>SUM(F199:F206)</f>
        <v>0</v>
      </c>
      <c r="G198" s="281">
        <f>SUM(G199:G206)</f>
        <v>0</v>
      </c>
      <c r="H198" s="281">
        <f>SUM(H199:H206)</f>
        <v>10000000</v>
      </c>
    </row>
    <row r="199" spans="1:12" hidden="1">
      <c r="A199" s="284" t="s">
        <v>158</v>
      </c>
      <c r="B199" s="90" t="s">
        <v>221</v>
      </c>
      <c r="C199" s="286" t="s">
        <v>222</v>
      </c>
      <c r="D199" s="81">
        <v>0</v>
      </c>
      <c r="E199" s="81">
        <f>+'MODIFICACION N° 04'!D1558+'MODIFICACION N° 04'!D189+'MODIFICACION N° 04'!D485+'MODIFICACION N° 04'!D1827+'MODIFICACION N° 04'!D1769+'MODIFICACION N° 04'!D1232</f>
        <v>0</v>
      </c>
      <c r="F199" s="81">
        <f>+'MODIFICACION N° 04'!D2292</f>
        <v>0</v>
      </c>
      <c r="G199" s="81">
        <v>0</v>
      </c>
      <c r="H199" s="81">
        <f>SUM(D199:G199)</f>
        <v>0</v>
      </c>
    </row>
    <row r="200" spans="1:12" hidden="1">
      <c r="A200" s="284" t="s">
        <v>158</v>
      </c>
      <c r="B200" s="90" t="s">
        <v>161</v>
      </c>
      <c r="C200" s="286" t="s">
        <v>162</v>
      </c>
      <c r="D200" s="81">
        <v>0</v>
      </c>
      <c r="E200" s="81">
        <f>+'MODIFICACION N° 04'!D347+'MODIFICACION N° 04'!D1138+'MODIFICACION N° 04'!D267+'MODIFICACION N° 04'!D1366+'MODIFICACION N° 04'!D486</f>
        <v>0</v>
      </c>
      <c r="F200" s="81">
        <f>+'MODIFICACION N° 04'!D1910+'MODIFICACION N° 04'!D1986</f>
        <v>0</v>
      </c>
      <c r="G200" s="81">
        <v>0</v>
      </c>
      <c r="H200" s="81">
        <f>SUM(D200:G200)</f>
        <v>0</v>
      </c>
    </row>
    <row r="201" spans="1:12" hidden="1">
      <c r="A201" s="284" t="s">
        <v>158</v>
      </c>
      <c r="B201" s="90" t="s">
        <v>163</v>
      </c>
      <c r="C201" s="286" t="s">
        <v>164</v>
      </c>
      <c r="D201" s="81">
        <f>+'MODIFICACION N° 04'!D106</f>
        <v>0</v>
      </c>
      <c r="E201" s="81">
        <f>+'MODIFICACION N° 04'!D1139+'MODIFICACION N° 04'!D730</f>
        <v>0</v>
      </c>
      <c r="F201" s="81">
        <f>+'MODIFICACION N° 04'!D2207</f>
        <v>0</v>
      </c>
      <c r="G201" s="81">
        <v>0</v>
      </c>
      <c r="H201" s="81">
        <f t="shared" ref="H201:H206" si="11">SUM(D201:G201)</f>
        <v>0</v>
      </c>
    </row>
    <row r="202" spans="1:12">
      <c r="A202" s="284" t="s">
        <v>158</v>
      </c>
      <c r="B202" s="90" t="s">
        <v>165</v>
      </c>
      <c r="C202" s="286" t="s">
        <v>166</v>
      </c>
      <c r="D202" s="81">
        <f>+'MODIFICACION N° 04'!D107</f>
        <v>10000000</v>
      </c>
      <c r="E202" s="81">
        <f>+'MODIFICACION N° 04'!D1140+'MODIFICACION N° 04'!D731+'MODIFICACION N° 04'!D487+'MODIFICACION N° 04'!D398</f>
        <v>0</v>
      </c>
      <c r="F202" s="81">
        <v>0</v>
      </c>
      <c r="G202" s="81">
        <v>0</v>
      </c>
      <c r="H202" s="81">
        <f t="shared" si="11"/>
        <v>10000000</v>
      </c>
    </row>
    <row r="203" spans="1:12" hidden="1">
      <c r="A203" s="284" t="s">
        <v>158</v>
      </c>
      <c r="B203" s="90" t="s">
        <v>167</v>
      </c>
      <c r="C203" s="286" t="s">
        <v>168</v>
      </c>
      <c r="D203" s="81">
        <f>+'MODIFICACION N° 04'!D108</f>
        <v>0</v>
      </c>
      <c r="E203" s="81">
        <f>+'MODIFICACION N° 04'!D1559+'MODIFICACION N° 04'!D488+'MODIFICACION N° 04'!D732</f>
        <v>0</v>
      </c>
      <c r="F203" s="81">
        <f>+'MODIFICACION N° 04'!D2117</f>
        <v>0</v>
      </c>
      <c r="G203" s="81">
        <v>0</v>
      </c>
      <c r="H203" s="81">
        <f t="shared" si="11"/>
        <v>0</v>
      </c>
    </row>
    <row r="204" spans="1:12" hidden="1">
      <c r="A204" s="284" t="s">
        <v>158</v>
      </c>
      <c r="B204" s="90" t="s">
        <v>372</v>
      </c>
      <c r="C204" s="286" t="s">
        <v>373</v>
      </c>
      <c r="D204" s="255">
        <v>0</v>
      </c>
      <c r="E204" s="255">
        <f>+'MODIFICACION N° 04'!D489</f>
        <v>0</v>
      </c>
      <c r="F204" s="255">
        <f>+'MODIFICACION N° 04'!D2208</f>
        <v>0</v>
      </c>
      <c r="G204" s="255">
        <v>0</v>
      </c>
      <c r="H204" s="255">
        <f t="shared" si="11"/>
        <v>0</v>
      </c>
    </row>
    <row r="205" spans="1:12" hidden="1">
      <c r="A205" s="284" t="s">
        <v>158</v>
      </c>
      <c r="B205" s="90" t="s">
        <v>293</v>
      </c>
      <c r="C205" s="286" t="s">
        <v>294</v>
      </c>
      <c r="D205" s="81">
        <f>+'MODIFICACION N° 04'!D109</f>
        <v>0</v>
      </c>
      <c r="E205" s="81">
        <f>+'MODIFICACION N° 04'!D733</f>
        <v>0</v>
      </c>
      <c r="F205" s="81">
        <v>0</v>
      </c>
      <c r="G205" s="81">
        <v>0</v>
      </c>
      <c r="H205" s="81">
        <f t="shared" si="11"/>
        <v>0</v>
      </c>
    </row>
    <row r="206" spans="1:12" hidden="1">
      <c r="A206" s="284" t="s">
        <v>158</v>
      </c>
      <c r="B206" s="90" t="s">
        <v>169</v>
      </c>
      <c r="C206" s="286" t="s">
        <v>170</v>
      </c>
      <c r="D206" s="81">
        <f>+'MODIFICACION N° 04'!D110</f>
        <v>0</v>
      </c>
      <c r="E206" s="81">
        <f>+'MODIFICACION N° 04'!D1560+'MODIFICACION N° 04'!D734+'MODIFICACION N° 04'!D1828+'MODIFICACION N° 04'!D1770+'MODIFICACION N° 04'!D1142</f>
        <v>0</v>
      </c>
      <c r="F206" s="81">
        <v>0</v>
      </c>
      <c r="G206" s="81">
        <v>0</v>
      </c>
      <c r="H206" s="81">
        <f t="shared" si="11"/>
        <v>0</v>
      </c>
    </row>
    <row r="207" spans="1:12">
      <c r="A207" s="284"/>
      <c r="B207" s="90"/>
      <c r="C207" s="276"/>
      <c r="D207" s="81"/>
      <c r="E207" s="81"/>
      <c r="F207" s="81"/>
      <c r="G207" s="81"/>
      <c r="H207" s="81"/>
    </row>
    <row r="208" spans="1:12">
      <c r="A208" s="278"/>
      <c r="B208" s="290" t="s">
        <v>171</v>
      </c>
      <c r="C208" s="291" t="s">
        <v>172</v>
      </c>
      <c r="D208" s="281">
        <f>SUM(D209:D213)</f>
        <v>0</v>
      </c>
      <c r="E208" s="281">
        <f t="shared" ref="E208:F208" si="12">SUM(E209:E213)</f>
        <v>0</v>
      </c>
      <c r="F208" s="281">
        <f t="shared" si="12"/>
        <v>40390000</v>
      </c>
      <c r="G208" s="281">
        <f t="shared" ref="G208:H208" si="13">SUM(G209:G213)</f>
        <v>0</v>
      </c>
      <c r="H208" s="281">
        <f t="shared" si="13"/>
        <v>40390000</v>
      </c>
    </row>
    <row r="209" spans="1:12" hidden="1">
      <c r="A209" s="284" t="s">
        <v>414</v>
      </c>
      <c r="B209" s="90" t="s">
        <v>415</v>
      </c>
      <c r="C209" s="276" t="s">
        <v>416</v>
      </c>
      <c r="D209" s="81">
        <v>0</v>
      </c>
      <c r="E209" s="81">
        <v>0</v>
      </c>
      <c r="F209" s="81">
        <f>+'MODIFICACION N° 04'!D2211</f>
        <v>0</v>
      </c>
      <c r="G209" s="281"/>
      <c r="H209" s="81">
        <f>SUM(D209:G209)</f>
        <v>0</v>
      </c>
    </row>
    <row r="210" spans="1:12" hidden="1">
      <c r="A210" s="284" t="s">
        <v>229</v>
      </c>
      <c r="B210" s="90" t="s">
        <v>230</v>
      </c>
      <c r="C210" s="276" t="s">
        <v>231</v>
      </c>
      <c r="D210" s="81">
        <v>0</v>
      </c>
      <c r="E210" s="81">
        <f>+'MODIFICACION N° 04'!D348</f>
        <v>0</v>
      </c>
      <c r="F210" s="81">
        <f>+'MODIFICACION N° 04'!D2295+'MODIFICACION N° 04'!D1913+'MODIFICACION N° 04'!D1934</f>
        <v>0</v>
      </c>
      <c r="G210" s="81">
        <v>0</v>
      </c>
      <c r="H210" s="81">
        <f>SUM(D210:G210)</f>
        <v>0</v>
      </c>
    </row>
    <row r="211" spans="1:12" hidden="1">
      <c r="A211" s="284" t="s">
        <v>173</v>
      </c>
      <c r="B211" s="90" t="s">
        <v>174</v>
      </c>
      <c r="C211" s="276" t="s">
        <v>175</v>
      </c>
      <c r="D211" s="81">
        <v>0</v>
      </c>
      <c r="E211" s="81">
        <f>+'MODIFICACION N° 04'!D1235+'MODIFICACION N° 04'!D492+'MODIFICACION N° 04'!D1563</f>
        <v>0</v>
      </c>
      <c r="F211" s="81">
        <f>+'MODIFICACION N° 04'!D2213</f>
        <v>0</v>
      </c>
      <c r="G211" s="81">
        <v>0</v>
      </c>
      <c r="H211" s="81">
        <f>SUM(D211:G211)</f>
        <v>0</v>
      </c>
    </row>
    <row r="212" spans="1:12">
      <c r="A212" s="284" t="s">
        <v>181</v>
      </c>
      <c r="B212" s="282" t="s">
        <v>182</v>
      </c>
      <c r="C212" s="292" t="s">
        <v>183</v>
      </c>
      <c r="D212" s="81">
        <f>+'MODIFICACION N° 04'!D113</f>
        <v>0</v>
      </c>
      <c r="E212" s="81">
        <f>+'MODIFICACION N° 04'!D1564+'MODIFICACION N° 04'!D737+'MODIFICACION N° 04'!D1145+'MODIFICACION N° 04'!D270</f>
        <v>0</v>
      </c>
      <c r="F212" s="81">
        <f>+'MODIFICACION N° 04'!D2131+'MODIFICACION N° 04'!D2377+'MODIFICACION N° 04'!D2431</f>
        <v>40390000</v>
      </c>
      <c r="G212" s="81">
        <v>0</v>
      </c>
      <c r="H212" s="81">
        <f>SUM(D212:G212)</f>
        <v>40390000</v>
      </c>
    </row>
    <row r="213" spans="1:12">
      <c r="A213" s="284"/>
      <c r="B213" s="90"/>
      <c r="C213" s="276"/>
      <c r="D213" s="81"/>
      <c r="E213" s="81"/>
      <c r="F213" s="81"/>
      <c r="G213" s="81"/>
      <c r="H213" s="81"/>
    </row>
    <row r="214" spans="1:12" hidden="1">
      <c r="A214" s="284" t="s">
        <v>158</v>
      </c>
      <c r="B214" s="299">
        <v>5.99</v>
      </c>
      <c r="C214" s="300" t="s">
        <v>177</v>
      </c>
      <c r="D214" s="281">
        <f>+D215</f>
        <v>0</v>
      </c>
      <c r="E214" s="281">
        <f>+E215</f>
        <v>0</v>
      </c>
      <c r="F214" s="281">
        <f>+F215</f>
        <v>0</v>
      </c>
      <c r="G214" s="281">
        <f>+G215</f>
        <v>0</v>
      </c>
      <c r="H214" s="281">
        <f>SUM(D214:F214)</f>
        <v>0</v>
      </c>
    </row>
    <row r="215" spans="1:12" hidden="1">
      <c r="A215" s="284" t="s">
        <v>178</v>
      </c>
      <c r="B215" s="90" t="s">
        <v>179</v>
      </c>
      <c r="C215" s="276" t="s">
        <v>533</v>
      </c>
      <c r="D215" s="81">
        <f>+'MODIFICACION N° 04'!D116</f>
        <v>0</v>
      </c>
      <c r="E215" s="81">
        <f>+'MODIFICACION N° 04'!D1148</f>
        <v>0</v>
      </c>
      <c r="F215" s="81">
        <f>+'MODIFICACION N° 04'!D2304+'MODIFICACION N° 04'!D1923+'MODIFICACION N° 04'!D2315</f>
        <v>0</v>
      </c>
      <c r="G215" s="81">
        <v>0</v>
      </c>
      <c r="H215" s="81">
        <f>SUM(D215:G215)</f>
        <v>0</v>
      </c>
    </row>
    <row r="216" spans="1:12" hidden="1">
      <c r="A216" s="284"/>
      <c r="B216" s="90"/>
      <c r="C216" s="276"/>
      <c r="D216" s="81"/>
      <c r="E216" s="81"/>
      <c r="F216" s="81"/>
      <c r="G216" s="81"/>
      <c r="H216" s="81"/>
    </row>
    <row r="217" spans="1:12">
      <c r="A217" s="284"/>
      <c r="B217" s="90"/>
      <c r="C217" s="276"/>
      <c r="D217" s="81"/>
      <c r="E217" s="81"/>
      <c r="F217" s="81"/>
      <c r="G217" s="81"/>
      <c r="H217" s="81"/>
    </row>
    <row r="218" spans="1:12" ht="10.199999999999999" customHeight="1">
      <c r="A218" s="278" t="s">
        <v>348</v>
      </c>
      <c r="B218" s="289">
        <v>6</v>
      </c>
      <c r="C218" s="274" t="s">
        <v>185</v>
      </c>
      <c r="D218" s="89">
        <f>+D220+D224+D227+D230+D235</f>
        <v>0</v>
      </c>
      <c r="E218" s="89">
        <f t="shared" ref="E218:F218" si="14">+E220+E224+E227+E230+E235</f>
        <v>15909827.16</v>
      </c>
      <c r="F218" s="89">
        <f t="shared" si="14"/>
        <v>0</v>
      </c>
      <c r="G218" s="89">
        <f>+G227+G235+G230+G220</f>
        <v>0</v>
      </c>
      <c r="H218" s="89">
        <f>+H227+H235+H230+H220+H224</f>
        <v>15909827.16</v>
      </c>
      <c r="J218" s="295">
        <f>+'MODIFICACION N° 04'!E2048+'MODIFICACION N° 04'!E994+'MODIFICACION N° 04'!E119+'MODIFICACION N° 04'!E273+'MODIFICACION N° 04'!E1151+'MODIFICACION N° 04'!E2456+'MODIFICACION N° 04'!E2216+'MODIFICACION N° 04'!E740+'MODIFICACION N° 04'!E495+'MODIFICACION N° 04'!E637+'MODIFICACION N° 04'!E1567</f>
        <v>15909827.16</v>
      </c>
      <c r="K218" s="296"/>
      <c r="L218" s="268">
        <f>+H218-J218</f>
        <v>0</v>
      </c>
    </row>
    <row r="219" spans="1:12" ht="10.199999999999999" customHeight="1">
      <c r="A219" s="284"/>
      <c r="B219" s="90"/>
      <c r="C219" s="276"/>
      <c r="D219" s="81"/>
      <c r="E219" s="81"/>
      <c r="F219" s="81"/>
      <c r="G219" s="81"/>
      <c r="H219" s="81"/>
    </row>
    <row r="220" spans="1:12" hidden="1">
      <c r="A220" s="278" t="s">
        <v>374</v>
      </c>
      <c r="B220" s="279" t="s">
        <v>375</v>
      </c>
      <c r="C220" s="285" t="s">
        <v>593</v>
      </c>
      <c r="D220" s="281">
        <f>+D221</f>
        <v>0</v>
      </c>
      <c r="E220" s="281">
        <f>+E221</f>
        <v>0</v>
      </c>
      <c r="F220" s="281">
        <f>+F221</f>
        <v>0</v>
      </c>
      <c r="G220" s="281">
        <f>+G221</f>
        <v>0</v>
      </c>
      <c r="H220" s="281">
        <f>SUM(D220:F220)</f>
        <v>0</v>
      </c>
    </row>
    <row r="221" spans="1:12" hidden="1">
      <c r="A221" s="284" t="s">
        <v>374</v>
      </c>
      <c r="B221" s="282" t="s">
        <v>377</v>
      </c>
      <c r="C221" s="287" t="s">
        <v>378</v>
      </c>
      <c r="D221" s="81">
        <f>SUM(D222:D222)</f>
        <v>0</v>
      </c>
      <c r="E221" s="81">
        <f>SUM(E222:E222)</f>
        <v>0</v>
      </c>
      <c r="F221" s="81">
        <f>SUM(F222:F222)</f>
        <v>0</v>
      </c>
      <c r="G221" s="81">
        <f>SUM(G222:G222)</f>
        <v>0</v>
      </c>
      <c r="H221" s="81">
        <f>SUM(D221:G221)</f>
        <v>0</v>
      </c>
    </row>
    <row r="222" spans="1:12" ht="10.199999999999999" hidden="1" customHeight="1">
      <c r="A222" s="301"/>
      <c r="B222" s="302" t="s">
        <v>379</v>
      </c>
      <c r="C222" s="303" t="s">
        <v>380</v>
      </c>
      <c r="D222" s="304">
        <f>+'MODIFICACION N° 04'!D118</f>
        <v>0</v>
      </c>
      <c r="E222" s="304">
        <f>+'MODIFICACION N° 04'!D1571</f>
        <v>0</v>
      </c>
      <c r="F222" s="304">
        <v>0</v>
      </c>
      <c r="G222" s="304">
        <v>0</v>
      </c>
      <c r="H222" s="304">
        <f>SUM(D222:G222)</f>
        <v>0</v>
      </c>
    </row>
    <row r="223" spans="1:12" ht="10.199999999999999" hidden="1" customHeight="1">
      <c r="A223" s="284"/>
      <c r="B223" s="90"/>
      <c r="C223" s="276"/>
      <c r="D223" s="81"/>
      <c r="E223" s="81"/>
      <c r="F223" s="81"/>
      <c r="G223" s="81"/>
      <c r="H223" s="304"/>
    </row>
    <row r="224" spans="1:12" ht="10.199999999999999" hidden="1" customHeight="1">
      <c r="A224" s="278" t="s">
        <v>184</v>
      </c>
      <c r="B224" s="279" t="s">
        <v>556</v>
      </c>
      <c r="C224" s="285" t="s">
        <v>557</v>
      </c>
      <c r="D224" s="281">
        <f>+D225</f>
        <v>0</v>
      </c>
      <c r="E224" s="281">
        <f>+E225</f>
        <v>0</v>
      </c>
      <c r="F224" s="281">
        <f>+F225</f>
        <v>0</v>
      </c>
      <c r="G224" s="281">
        <f>+G225</f>
        <v>0</v>
      </c>
      <c r="H224" s="281">
        <f>SUM(D224:G224)</f>
        <v>0</v>
      </c>
    </row>
    <row r="225" spans="1:14" ht="10.199999999999999" hidden="1" customHeight="1">
      <c r="A225" s="284" t="s">
        <v>184</v>
      </c>
      <c r="B225" s="282" t="s">
        <v>558</v>
      </c>
      <c r="C225" s="81" t="s">
        <v>559</v>
      </c>
      <c r="D225" s="81">
        <v>0</v>
      </c>
      <c r="E225" s="81">
        <f>+'MODIFICACION N° 04'!D743</f>
        <v>0</v>
      </c>
      <c r="F225" s="81">
        <v>0</v>
      </c>
      <c r="G225" s="81">
        <v>0</v>
      </c>
      <c r="H225" s="81">
        <f>SUM(D225:G225)</f>
        <v>0</v>
      </c>
    </row>
    <row r="226" spans="1:14" ht="10.199999999999999" hidden="1" customHeight="1">
      <c r="A226" s="284"/>
      <c r="B226" s="90"/>
      <c r="C226" s="276"/>
      <c r="D226" s="81"/>
      <c r="E226" s="81"/>
      <c r="F226" s="81"/>
      <c r="G226" s="81"/>
      <c r="H226" s="81"/>
    </row>
    <row r="227" spans="1:14" ht="10.199999999999999" customHeight="1">
      <c r="A227" s="278" t="s">
        <v>184</v>
      </c>
      <c r="B227" s="279" t="s">
        <v>513</v>
      </c>
      <c r="C227" s="285" t="s">
        <v>514</v>
      </c>
      <c r="D227" s="281">
        <f>+D228</f>
        <v>0</v>
      </c>
      <c r="E227" s="281">
        <f>+E228</f>
        <v>15909827.16</v>
      </c>
      <c r="F227" s="281">
        <f>+F228</f>
        <v>0</v>
      </c>
      <c r="G227" s="281">
        <f>+G228</f>
        <v>0</v>
      </c>
      <c r="H227" s="281">
        <f>+H228</f>
        <v>15909827.16</v>
      </c>
    </row>
    <row r="228" spans="1:14" ht="10.199999999999999" customHeight="1">
      <c r="A228" s="284" t="s">
        <v>184</v>
      </c>
      <c r="B228" s="282" t="s">
        <v>466</v>
      </c>
      <c r="C228" s="81" t="s">
        <v>467</v>
      </c>
      <c r="D228" s="81">
        <f>+'MODIFICACION N° 04'!D122</f>
        <v>0</v>
      </c>
      <c r="E228" s="81">
        <f>+'MODIFICACION N° 04'!D199+'MODIFICACION N° 04'!D276+'MODIFICACION N° 04'!D1154+'MODIFICACION N° 04'!D354+'MODIFICACION N° 04'!D1241+'MODIFICACION N° 04'!D1453+'MODIFICACION N° 04'!D1286+'MODIFICACION N° 04'!D997+'MODIFICACION N° 04'!D746+'MODIFICACION N° 04'!D640+'MODIFICACION N° 04'!D1574+'MODIFICACION N° 04'!D498</f>
        <v>15909827.16</v>
      </c>
      <c r="F228" s="81">
        <f>+'MODIFICACION N° 04'!D2383+'MODIFICACION N° 04'!D1992+'MODIFICACION N° 04'!D2301+'MODIFICACION N° 04'!D2051+'MODIFICACION N° 04'!D2219</f>
        <v>0</v>
      </c>
      <c r="G228" s="81">
        <v>0</v>
      </c>
      <c r="H228" s="81">
        <f>SUM(D228:G228)</f>
        <v>15909827.16</v>
      </c>
      <c r="L228" s="242"/>
      <c r="N228" s="242"/>
    </row>
    <row r="229" spans="1:14" ht="10.199999999999999" hidden="1" customHeight="1">
      <c r="A229" s="284"/>
      <c r="B229" s="282"/>
      <c r="C229" s="81"/>
      <c r="D229" s="81"/>
      <c r="E229" s="81"/>
      <c r="F229" s="81"/>
      <c r="G229" s="81"/>
      <c r="H229" s="81"/>
    </row>
    <row r="230" spans="1:14" ht="20.399999999999999" hidden="1" customHeight="1">
      <c r="A230" s="278" t="s">
        <v>184</v>
      </c>
      <c r="B230" s="279" t="s">
        <v>515</v>
      </c>
      <c r="C230" s="285" t="s">
        <v>644</v>
      </c>
      <c r="D230" s="281">
        <f>+D231</f>
        <v>0</v>
      </c>
      <c r="E230" s="281">
        <f>+E231</f>
        <v>0</v>
      </c>
      <c r="F230" s="281">
        <f>+F231</f>
        <v>0</v>
      </c>
      <c r="G230" s="281">
        <f>+G231</f>
        <v>0</v>
      </c>
      <c r="H230" s="281">
        <f>SUM(D230:F230)</f>
        <v>0</v>
      </c>
    </row>
    <row r="231" spans="1:14" ht="10.199999999999999" hidden="1" customHeight="1">
      <c r="A231" s="284" t="s">
        <v>184</v>
      </c>
      <c r="B231" s="282" t="s">
        <v>517</v>
      </c>
      <c r="C231" s="81" t="s">
        <v>518</v>
      </c>
      <c r="D231" s="81">
        <f>SUM(D232:D233)</f>
        <v>0</v>
      </c>
      <c r="E231" s="81">
        <f>SUM(E232:E233)</f>
        <v>0</v>
      </c>
      <c r="F231" s="81">
        <f>SUM(F232:F233)</f>
        <v>0</v>
      </c>
      <c r="G231" s="81">
        <f>SUM(G232:G233)</f>
        <v>0</v>
      </c>
      <c r="H231" s="81">
        <f>SUM(D231:G231)</f>
        <v>0</v>
      </c>
    </row>
    <row r="232" spans="1:14" ht="20.399999999999999" hidden="1">
      <c r="A232" s="301"/>
      <c r="B232" s="302" t="s">
        <v>519</v>
      </c>
      <c r="C232" s="303" t="s">
        <v>520</v>
      </c>
      <c r="D232" s="304">
        <f>+'MODIFICACION N° 04'!D126</f>
        <v>0</v>
      </c>
      <c r="E232" s="304">
        <v>0</v>
      </c>
      <c r="F232" s="304">
        <v>0</v>
      </c>
      <c r="G232" s="304">
        <v>0</v>
      </c>
      <c r="H232" s="304">
        <f>SUM(D232:G232)</f>
        <v>0</v>
      </c>
    </row>
    <row r="233" spans="1:14" ht="11.4" hidden="1" customHeight="1">
      <c r="A233" s="301"/>
      <c r="B233" s="302" t="s">
        <v>645</v>
      </c>
      <c r="C233" s="304" t="s">
        <v>646</v>
      </c>
      <c r="D233" s="304">
        <v>0</v>
      </c>
      <c r="E233" s="304">
        <v>0</v>
      </c>
      <c r="F233" s="304">
        <v>0</v>
      </c>
      <c r="G233" s="304">
        <v>0</v>
      </c>
      <c r="H233" s="304">
        <f>SUM(D233:G233)</f>
        <v>0</v>
      </c>
    </row>
    <row r="234" spans="1:14" ht="10.199999999999999" hidden="1" customHeight="1">
      <c r="A234" s="284"/>
      <c r="B234" s="282"/>
      <c r="C234" s="81"/>
      <c r="D234" s="81"/>
      <c r="E234" s="81"/>
      <c r="F234" s="81"/>
      <c r="G234" s="81"/>
      <c r="H234" s="81"/>
    </row>
    <row r="235" spans="1:14" ht="10.199999999999999" hidden="1" customHeight="1">
      <c r="A235" s="278" t="s">
        <v>184</v>
      </c>
      <c r="B235" s="290" t="s">
        <v>186</v>
      </c>
      <c r="C235" s="291" t="s">
        <v>187</v>
      </c>
      <c r="D235" s="281">
        <f>SUM(D236:D237)</f>
        <v>0</v>
      </c>
      <c r="E235" s="281">
        <f>SUM(E236:E237)</f>
        <v>0</v>
      </c>
      <c r="F235" s="281">
        <f>SUM(F236:F237)</f>
        <v>0</v>
      </c>
      <c r="G235" s="281">
        <f>SUM(G236:G237)</f>
        <v>0</v>
      </c>
      <c r="H235" s="281">
        <f>SUM(D235:F235)</f>
        <v>0</v>
      </c>
    </row>
    <row r="236" spans="1:14" ht="10.199999999999999" hidden="1" customHeight="1">
      <c r="A236" s="284" t="s">
        <v>184</v>
      </c>
      <c r="B236" s="282" t="s">
        <v>349</v>
      </c>
      <c r="C236" s="81" t="s">
        <v>350</v>
      </c>
      <c r="D236" s="81">
        <f>+'MODIFICACION N° 04'!D129</f>
        <v>0</v>
      </c>
      <c r="E236" s="81">
        <v>0</v>
      </c>
      <c r="F236" s="81">
        <f>+'MODIFICACION N° 04'!D2459</f>
        <v>0</v>
      </c>
      <c r="G236" s="81">
        <v>0</v>
      </c>
      <c r="H236" s="81">
        <f>SUM(D236:G236)</f>
        <v>0</v>
      </c>
    </row>
    <row r="237" spans="1:14" ht="10.199999999999999" hidden="1" customHeight="1">
      <c r="A237" s="284" t="s">
        <v>184</v>
      </c>
      <c r="B237" s="282" t="s">
        <v>188</v>
      </c>
      <c r="C237" s="81" t="s">
        <v>189</v>
      </c>
      <c r="D237" s="81">
        <v>0</v>
      </c>
      <c r="E237" s="81">
        <v>0</v>
      </c>
      <c r="F237" s="81">
        <v>0</v>
      </c>
      <c r="G237" s="81">
        <v>0</v>
      </c>
      <c r="H237" s="81">
        <f>SUM(D237:G237)</f>
        <v>0</v>
      </c>
    </row>
    <row r="238" spans="1:14" ht="10.199999999999999" hidden="1" customHeight="1">
      <c r="A238" s="284"/>
      <c r="B238" s="282"/>
      <c r="C238" s="81"/>
      <c r="D238" s="81"/>
      <c r="E238" s="81"/>
      <c r="F238" s="81"/>
      <c r="G238" s="81"/>
      <c r="H238" s="81"/>
    </row>
    <row r="239" spans="1:14" ht="10.199999999999999" hidden="1" customHeight="1">
      <c r="A239" s="284"/>
      <c r="B239" s="282"/>
      <c r="C239" s="81"/>
      <c r="D239" s="81"/>
      <c r="E239" s="81"/>
      <c r="F239" s="81"/>
      <c r="G239" s="81"/>
      <c r="H239" s="81"/>
    </row>
    <row r="240" spans="1:14" ht="10.199999999999999" hidden="1" customHeight="1">
      <c r="A240" s="278">
        <v>2.2999999999999998</v>
      </c>
      <c r="B240" s="289" t="s">
        <v>5</v>
      </c>
      <c r="C240" s="274" t="s">
        <v>521</v>
      </c>
      <c r="D240" s="89">
        <f>+D242</f>
        <v>0</v>
      </c>
      <c r="E240" s="89">
        <f>+E242</f>
        <v>0</v>
      </c>
      <c r="F240" s="89">
        <f>+F242</f>
        <v>0</v>
      </c>
      <c r="G240" s="89">
        <f>+G242</f>
        <v>0</v>
      </c>
      <c r="H240" s="89">
        <f>+H242</f>
        <v>0</v>
      </c>
    </row>
    <row r="241" spans="1:9" ht="10.199999999999999" hidden="1" customHeight="1">
      <c r="A241" s="284"/>
      <c r="B241" s="90"/>
      <c r="C241" s="276"/>
      <c r="D241" s="81"/>
      <c r="E241" s="81"/>
      <c r="F241" s="81"/>
      <c r="G241" s="81"/>
      <c r="H241" s="81"/>
    </row>
    <row r="242" spans="1:9" ht="20.399999999999999" hidden="1">
      <c r="A242" s="278" t="s">
        <v>522</v>
      </c>
      <c r="B242" s="279" t="s">
        <v>523</v>
      </c>
      <c r="C242" s="285" t="s">
        <v>524</v>
      </c>
      <c r="D242" s="281">
        <f>+D243</f>
        <v>0</v>
      </c>
      <c r="E242" s="281">
        <f>+E243</f>
        <v>0</v>
      </c>
      <c r="F242" s="281">
        <f>+F243</f>
        <v>0</v>
      </c>
      <c r="G242" s="281">
        <f>+G243</f>
        <v>0</v>
      </c>
      <c r="H242" s="281">
        <f>+H243</f>
        <v>0</v>
      </c>
    </row>
    <row r="243" spans="1:9" ht="10.199999999999999" hidden="1" customHeight="1">
      <c r="A243" s="284" t="s">
        <v>522</v>
      </c>
      <c r="B243" s="282" t="s">
        <v>525</v>
      </c>
      <c r="C243" s="81" t="s">
        <v>526</v>
      </c>
      <c r="D243" s="81">
        <f>+D244</f>
        <v>0</v>
      </c>
      <c r="E243" s="81">
        <f>+E244</f>
        <v>0</v>
      </c>
      <c r="F243" s="81">
        <f>+F244</f>
        <v>0</v>
      </c>
      <c r="G243" s="81">
        <v>0</v>
      </c>
      <c r="H243" s="81">
        <f>SUM(D243:G243)</f>
        <v>0</v>
      </c>
    </row>
    <row r="244" spans="1:9" ht="20.399999999999999" hidden="1">
      <c r="A244" s="301"/>
      <c r="B244" s="302" t="s">
        <v>527</v>
      </c>
      <c r="C244" s="303" t="s">
        <v>528</v>
      </c>
      <c r="D244" s="304">
        <f>+'MODIFICACION N° 04'!D136</f>
        <v>0</v>
      </c>
      <c r="E244" s="304">
        <v>0</v>
      </c>
      <c r="F244" s="304">
        <v>0</v>
      </c>
      <c r="G244" s="304">
        <v>0</v>
      </c>
      <c r="H244" s="304">
        <f>SUM(D244:G244)</f>
        <v>0</v>
      </c>
    </row>
    <row r="245" spans="1:9" ht="10.8" customHeight="1">
      <c r="A245" s="305"/>
      <c r="B245" s="306"/>
      <c r="C245" s="306"/>
      <c r="D245" s="306"/>
      <c r="E245" s="306"/>
      <c r="F245" s="306"/>
      <c r="G245" s="306"/>
      <c r="H245" s="306"/>
    </row>
    <row r="246" spans="1:9" ht="10.8" customHeight="1">
      <c r="B246" s="307"/>
      <c r="C246" s="308"/>
      <c r="D246" s="309"/>
      <c r="E246" s="309"/>
      <c r="F246" s="309"/>
      <c r="G246" s="309"/>
      <c r="H246" s="309"/>
    </row>
    <row r="247" spans="1:9" ht="10.8" customHeight="1">
      <c r="B247" s="263"/>
      <c r="C247" s="264"/>
      <c r="D247" s="265"/>
      <c r="E247" s="265"/>
      <c r="F247" s="265"/>
      <c r="G247" s="265"/>
      <c r="H247" s="265"/>
      <c r="I247" s="264"/>
    </row>
    <row r="248" spans="1:9">
      <c r="B248" s="263"/>
      <c r="C248" s="264"/>
      <c r="D248" s="265"/>
      <c r="E248" s="265"/>
      <c r="F248" s="265"/>
      <c r="G248" s="265"/>
      <c r="H248" s="265"/>
      <c r="I248" s="264"/>
    </row>
    <row r="249" spans="1:9">
      <c r="B249" s="263"/>
      <c r="C249" s="264"/>
      <c r="D249" s="265"/>
      <c r="E249" s="265"/>
      <c r="F249" s="265"/>
      <c r="G249" s="265"/>
      <c r="H249" s="265"/>
      <c r="I249" s="264"/>
    </row>
    <row r="250" spans="1:9">
      <c r="B250" s="263"/>
      <c r="C250" s="264"/>
      <c r="D250" s="265"/>
      <c r="E250" s="265"/>
      <c r="F250" s="265"/>
      <c r="G250" s="265"/>
      <c r="H250" s="265"/>
      <c r="I250" s="264"/>
    </row>
    <row r="251" spans="1:9">
      <c r="B251" s="263"/>
      <c r="C251" s="264"/>
      <c r="D251" s="265"/>
      <c r="E251" s="265"/>
      <c r="F251" s="265"/>
      <c r="G251" s="265"/>
      <c r="H251" s="265"/>
      <c r="I251" s="264"/>
    </row>
    <row r="252" spans="1:9">
      <c r="B252" s="263"/>
      <c r="C252" s="264"/>
      <c r="D252" s="265"/>
      <c r="E252" s="265"/>
      <c r="F252" s="265"/>
      <c r="G252" s="265"/>
      <c r="H252" s="265"/>
      <c r="I252" s="264"/>
    </row>
    <row r="253" spans="1:9">
      <c r="B253" s="263"/>
      <c r="C253" s="264"/>
      <c r="D253" s="265"/>
      <c r="E253" s="265"/>
      <c r="F253" s="265"/>
      <c r="G253" s="265"/>
      <c r="H253" s="265"/>
      <c r="I253" s="264"/>
    </row>
    <row r="254" spans="1:9">
      <c r="B254" s="263"/>
      <c r="C254" s="264"/>
      <c r="D254" s="265"/>
      <c r="E254" s="265"/>
      <c r="F254" s="265"/>
      <c r="G254" s="265"/>
      <c r="H254" s="265"/>
      <c r="I254" s="264"/>
    </row>
    <row r="255" spans="1:9">
      <c r="B255" s="263"/>
      <c r="C255" s="264"/>
      <c r="D255" s="265"/>
      <c r="E255" s="265"/>
      <c r="F255" s="265"/>
      <c r="G255" s="265"/>
      <c r="H255" s="265"/>
      <c r="I255" s="264"/>
    </row>
    <row r="256" spans="1:9">
      <c r="B256" s="263"/>
      <c r="C256" s="264"/>
      <c r="D256" s="265"/>
      <c r="E256" s="265"/>
      <c r="F256" s="265"/>
      <c r="G256" s="265"/>
      <c r="H256" s="265"/>
      <c r="I256" s="264"/>
    </row>
    <row r="257" spans="2:9">
      <c r="B257" s="263"/>
      <c r="C257" s="264"/>
      <c r="D257" s="265"/>
      <c r="E257" s="265"/>
      <c r="F257" s="265"/>
      <c r="G257" s="265"/>
      <c r="H257" s="265"/>
      <c r="I257" s="264"/>
    </row>
    <row r="258" spans="2:9">
      <c r="B258" s="263"/>
      <c r="C258" s="264"/>
      <c r="D258" s="265"/>
      <c r="E258" s="265"/>
      <c r="F258" s="265"/>
      <c r="G258" s="265"/>
      <c r="H258" s="265"/>
      <c r="I258" s="264"/>
    </row>
    <row r="259" spans="2:9">
      <c r="B259" s="263"/>
      <c r="C259" s="264"/>
      <c r="D259" s="265"/>
      <c r="E259" s="265"/>
      <c r="F259" s="265"/>
      <c r="G259" s="265"/>
      <c r="H259" s="265"/>
      <c r="I259" s="264"/>
    </row>
    <row r="260" spans="2:9">
      <c r="B260" s="263"/>
      <c r="C260" s="264"/>
      <c r="D260" s="265"/>
      <c r="E260" s="265"/>
      <c r="F260" s="265"/>
      <c r="G260" s="265"/>
      <c r="H260" s="265"/>
      <c r="I260" s="264"/>
    </row>
    <row r="261" spans="2:9">
      <c r="B261" s="263"/>
      <c r="C261" s="264"/>
      <c r="D261" s="265"/>
      <c r="E261" s="265"/>
      <c r="F261" s="265"/>
      <c r="G261" s="265"/>
      <c r="H261" s="265"/>
      <c r="I261" s="264"/>
    </row>
    <row r="262" spans="2:9">
      <c r="B262" s="263"/>
      <c r="C262" s="264"/>
      <c r="D262" s="265"/>
      <c r="E262" s="265"/>
      <c r="F262" s="265"/>
      <c r="G262" s="265"/>
      <c r="H262" s="265"/>
      <c r="I262" s="264"/>
    </row>
    <row r="263" spans="2:9">
      <c r="B263" s="263"/>
      <c r="C263" s="264"/>
      <c r="D263" s="265"/>
      <c r="E263" s="265"/>
      <c r="F263" s="265"/>
      <c r="G263" s="265"/>
      <c r="H263" s="265"/>
      <c r="I263" s="264"/>
    </row>
  </sheetData>
  <mergeCells count="15">
    <mergeCell ref="A60:H60"/>
    <mergeCell ref="A61:H61"/>
    <mergeCell ref="B65:C65"/>
    <mergeCell ref="B66:C66"/>
    <mergeCell ref="A65:A66"/>
    <mergeCell ref="A10:C10"/>
    <mergeCell ref="A11:C11"/>
    <mergeCell ref="A54:H54"/>
    <mergeCell ref="A56:H56"/>
    <mergeCell ref="A59:H59"/>
    <mergeCell ref="A1:H1"/>
    <mergeCell ref="A3:H3"/>
    <mergeCell ref="A6:H6"/>
    <mergeCell ref="A7:H7"/>
    <mergeCell ref="A8:H8"/>
  </mergeCells>
  <printOptions horizontalCentered="1"/>
  <pageMargins left="0.39370078740157483" right="0.39370078740157483" top="0.59055118110236227" bottom="0.59055118110236227" header="0.31496062992125984" footer="0.31496062992125984"/>
  <pageSetup scale="83" firstPageNumber="11" fitToHeight="10" orientation="landscape" useFirstPageNumber="1" verticalDpi="597" r:id="rId1"/>
  <headerFooter alignWithMargins="0">
    <oddHeader>&amp;CPágina &amp;P</oddHeader>
  </headerFooter>
  <rowBreaks count="1" manualBreakCount="1">
    <brk id="53" max="7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5" tint="-0.249977111117893"/>
  </sheetPr>
  <dimension ref="A1:J179"/>
  <sheetViews>
    <sheetView showGridLines="0" topLeftCell="A87" zoomScaleNormal="100" workbookViewId="0">
      <selection activeCell="Q87" sqref="Q87"/>
    </sheetView>
  </sheetViews>
  <sheetFormatPr baseColWidth="10" defaultColWidth="11.5546875" defaultRowHeight="13.2"/>
  <cols>
    <col min="1" max="1" width="3.5546875" style="1" customWidth="1"/>
    <col min="2" max="2" width="6.5546875" style="1" customWidth="1"/>
    <col min="3" max="3" width="33.21875" style="1" customWidth="1"/>
    <col min="4" max="6" width="18.44140625" style="1" customWidth="1"/>
    <col min="7" max="7" width="18.44140625" style="181" customWidth="1"/>
    <col min="8" max="8" width="11.5546875" style="6"/>
    <col min="9" max="9" width="14.77734375" style="6" customWidth="1"/>
    <col min="10" max="10" width="13.77734375" style="6" customWidth="1"/>
    <col min="11" max="16384" width="11.5546875" style="6"/>
  </cols>
  <sheetData>
    <row r="1" spans="1:7" s="179" customFormat="1" ht="15.6">
      <c r="A1" s="826" t="s">
        <v>647</v>
      </c>
      <c r="B1" s="826"/>
      <c r="C1" s="826"/>
      <c r="D1" s="826"/>
      <c r="E1" s="826"/>
      <c r="F1" s="826"/>
      <c r="G1" s="826"/>
    </row>
    <row r="2" spans="1:7" s="179" customFormat="1" ht="15.6">
      <c r="A2" s="826"/>
      <c r="B2" s="826"/>
      <c r="C2" s="826"/>
      <c r="D2" s="826"/>
      <c r="E2" s="826"/>
      <c r="F2" s="182"/>
      <c r="G2" s="183"/>
    </row>
    <row r="3" spans="1:7" s="180" customFormat="1" ht="15.6">
      <c r="A3" s="822" t="str">
        <f>+'IND-ESTR-CLASIF '!A68:E68</f>
        <v>MODIFICACIÓN  Nº 04-2025</v>
      </c>
      <c r="B3" s="822"/>
      <c r="C3" s="822"/>
      <c r="D3" s="822"/>
      <c r="E3" s="822"/>
      <c r="F3" s="822"/>
      <c r="G3" s="822"/>
    </row>
    <row r="4" spans="1:7">
      <c r="A4" s="184"/>
      <c r="B4" s="184"/>
      <c r="C4" s="184"/>
      <c r="D4" s="184"/>
      <c r="E4" s="184"/>
      <c r="F4" s="184"/>
      <c r="G4" s="185"/>
    </row>
    <row r="5" spans="1:7">
      <c r="A5" s="184"/>
      <c r="B5" s="184"/>
      <c r="C5" s="184"/>
      <c r="D5" s="184"/>
      <c r="E5" s="184"/>
      <c r="F5" s="184"/>
      <c r="G5" s="185"/>
    </row>
    <row r="6" spans="1:7">
      <c r="A6" s="827" t="s">
        <v>648</v>
      </c>
      <c r="B6" s="827"/>
      <c r="C6" s="827"/>
      <c r="D6" s="827"/>
      <c r="E6" s="827"/>
      <c r="F6" s="827"/>
      <c r="G6" s="827"/>
    </row>
    <row r="7" spans="1:7">
      <c r="A7" s="827" t="s">
        <v>649</v>
      </c>
      <c r="B7" s="827"/>
      <c r="C7" s="827"/>
      <c r="D7" s="827"/>
      <c r="E7" s="827"/>
      <c r="F7" s="827"/>
      <c r="G7" s="827"/>
    </row>
    <row r="8" spans="1:7">
      <c r="A8" s="827" t="s">
        <v>495</v>
      </c>
      <c r="B8" s="827"/>
      <c r="C8" s="827"/>
      <c r="D8" s="827"/>
      <c r="E8" s="827"/>
      <c r="F8" s="827"/>
      <c r="G8" s="827"/>
    </row>
    <row r="9" spans="1:7">
      <c r="A9" s="8"/>
      <c r="B9" s="8"/>
      <c r="C9" s="8"/>
      <c r="D9" s="8"/>
      <c r="E9" s="8"/>
      <c r="F9" s="8"/>
      <c r="G9" s="8"/>
    </row>
    <row r="10" spans="1:7">
      <c r="A10" s="8"/>
      <c r="B10" s="8"/>
      <c r="C10" s="8"/>
      <c r="D10" s="8"/>
      <c r="E10" s="8"/>
      <c r="F10" s="8"/>
      <c r="G10" s="186"/>
    </row>
    <row r="11" spans="1:7" ht="13.2" hidden="1" customHeight="1">
      <c r="A11" s="184"/>
      <c r="B11" s="184"/>
      <c r="C11" s="184"/>
      <c r="D11" s="187">
        <f>+'EGR x PART GRAL (DISMINUCIONES)'!D13</f>
        <v>-31419827.16</v>
      </c>
      <c r="E11" s="187">
        <f>+'EGR x PART GRAL (DISMINUCIONES)'!E13</f>
        <v>-23569908</v>
      </c>
      <c r="F11" s="187">
        <f>+'EGR x PART GRAL (DISMINUCIONES)'!F13</f>
        <v>-40890000</v>
      </c>
      <c r="G11" s="188">
        <f>+'EGR x PART GRAL (DISMINUCIONES)'!H13</f>
        <v>-95879735.159999996</v>
      </c>
    </row>
    <row r="12" spans="1:7" ht="13.8" hidden="1" customHeight="1">
      <c r="A12" s="189"/>
      <c r="B12" s="189"/>
      <c r="C12" s="190"/>
      <c r="D12" s="191">
        <f>+D11-D14</f>
        <v>0</v>
      </c>
      <c r="E12" s="191">
        <f>+E11-E14</f>
        <v>0</v>
      </c>
      <c r="F12" s="191">
        <f>+F11-F14</f>
        <v>0</v>
      </c>
      <c r="G12" s="188">
        <f>+G11-G14</f>
        <v>0</v>
      </c>
    </row>
    <row r="13" spans="1:7" ht="49.8" customHeight="1">
      <c r="A13" s="828" t="s">
        <v>506</v>
      </c>
      <c r="B13" s="828"/>
      <c r="C13" s="828"/>
      <c r="D13" s="70" t="s">
        <v>650</v>
      </c>
      <c r="E13" s="70" t="s">
        <v>498</v>
      </c>
      <c r="F13" s="70" t="s">
        <v>499</v>
      </c>
      <c r="G13" s="70" t="s">
        <v>501</v>
      </c>
    </row>
    <row r="14" spans="1:7" ht="30" customHeight="1">
      <c r="A14" s="829" t="s">
        <v>651</v>
      </c>
      <c r="B14" s="829"/>
      <c r="C14" s="829"/>
      <c r="D14" s="192">
        <f>+D16+D40+D66+D86</f>
        <v>-31419827.16</v>
      </c>
      <c r="E14" s="192">
        <f>+E16+E40+E66+E86</f>
        <v>-23569908</v>
      </c>
      <c r="F14" s="192">
        <f>+F16+F40+F66+F86</f>
        <v>-40890000</v>
      </c>
      <c r="G14" s="193">
        <f>SUM(D14:F14)</f>
        <v>-95879735.159999996</v>
      </c>
    </row>
    <row r="15" spans="1:7">
      <c r="A15" s="194"/>
      <c r="B15" s="194"/>
      <c r="C15" s="195"/>
      <c r="D15" s="196"/>
      <c r="E15" s="196"/>
      <c r="F15" s="196"/>
      <c r="G15" s="197"/>
    </row>
    <row r="16" spans="1:7">
      <c r="A16" s="198">
        <v>1</v>
      </c>
      <c r="B16" s="198"/>
      <c r="C16" s="199" t="s">
        <v>652</v>
      </c>
      <c r="D16" s="200">
        <f>+D18+D27+D33</f>
        <v>-28419827.16</v>
      </c>
      <c r="E16" s="200">
        <f>+E18+E27+E33</f>
        <v>-13569908</v>
      </c>
      <c r="F16" s="200">
        <f>+F18+F27+F33</f>
        <v>-500000</v>
      </c>
      <c r="G16" s="201">
        <f>SUM(D16:F16)</f>
        <v>-42489735.159999996</v>
      </c>
    </row>
    <row r="17" spans="1:10">
      <c r="A17" s="202"/>
      <c r="B17" s="202"/>
      <c r="C17" s="203"/>
      <c r="D17" s="204"/>
      <c r="E17" s="204"/>
      <c r="F17" s="204"/>
      <c r="G17" s="205"/>
    </row>
    <row r="18" spans="1:10">
      <c r="A18" s="206"/>
      <c r="B18" s="207">
        <v>1.1000000000000001</v>
      </c>
      <c r="C18" s="208" t="s">
        <v>653</v>
      </c>
      <c r="D18" s="209">
        <f>+D20+D24</f>
        <v>-28419827.16</v>
      </c>
      <c r="E18" s="209">
        <f>+E20+E24</f>
        <v>-13569908</v>
      </c>
      <c r="F18" s="209">
        <f>+F20+F24</f>
        <v>-500000</v>
      </c>
      <c r="G18" s="210">
        <f>SUM(D18:F18)</f>
        <v>-42489735.159999996</v>
      </c>
    </row>
    <row r="19" spans="1:10">
      <c r="A19" s="202"/>
      <c r="B19" s="211"/>
      <c r="C19" s="199"/>
      <c r="D19" s="204"/>
      <c r="E19" s="204"/>
      <c r="F19" s="204"/>
      <c r="G19" s="205"/>
    </row>
    <row r="20" spans="1:10" hidden="1">
      <c r="A20" s="202"/>
      <c r="B20" s="212" t="s">
        <v>23</v>
      </c>
      <c r="C20" s="213" t="s">
        <v>25</v>
      </c>
      <c r="D20" s="214">
        <f>SUM(D21:D22)</f>
        <v>0</v>
      </c>
      <c r="E20" s="214">
        <f>SUM(E21:E22)</f>
        <v>0</v>
      </c>
      <c r="F20" s="214">
        <f>SUM(F21:F22)</f>
        <v>0</v>
      </c>
      <c r="G20" s="215">
        <f>SUM(D20:F20)</f>
        <v>0</v>
      </c>
    </row>
    <row r="21" spans="1:10" ht="12.6" hidden="1" customHeight="1">
      <c r="A21" s="202"/>
      <c r="B21" s="216" t="s">
        <v>26</v>
      </c>
      <c r="C21" s="203" t="s">
        <v>654</v>
      </c>
      <c r="D21" s="204">
        <f>+'EGR x PART GRAL (DISMINUCIONES)'!D66+'EGR x PART GRAL (DISMINUCIONES)'!D75+'EGR x PART GRAL (DISMINUCIONES)'!D71</f>
        <v>0</v>
      </c>
      <c r="E21" s="204">
        <f>+'EGR x PART GRAL (DISMINUCIONES)'!E66+'EGR x PART GRAL (DISMINUCIONES)'!E75+'EGR x PART GRAL (DISMINUCIONES)'!E71</f>
        <v>0</v>
      </c>
      <c r="F21" s="204">
        <f>+'EGR x PART GRAL (DISMINUCIONES)'!F66+'EGR x PART GRAL (DISMINUCIONES)'!F75-'CAPITALIZACIÓN DE G.CORRIENTE'!M22</f>
        <v>0</v>
      </c>
      <c r="G21" s="215">
        <f>SUM(D21:F21)</f>
        <v>0</v>
      </c>
      <c r="I21" s="218"/>
    </row>
    <row r="22" spans="1:10" hidden="1">
      <c r="A22" s="202"/>
      <c r="B22" s="216" t="s">
        <v>49</v>
      </c>
      <c r="C22" s="203" t="s">
        <v>655</v>
      </c>
      <c r="D22" s="204">
        <f>+'EGR x PART GRAL (DISMINUCIONES)'!D81+'EGR x PART GRAL (DISMINUCIONES)'!D85</f>
        <v>0</v>
      </c>
      <c r="E22" s="204">
        <f>+'EGR x PART GRAL (DISMINUCIONES)'!E81+'EGR x PART GRAL (DISMINUCIONES)'!E85</f>
        <v>0</v>
      </c>
      <c r="F22" s="204">
        <f>+'EGR x PART GRAL (DISMINUCIONES)'!F81+'EGR x PART GRAL (DISMINUCIONES)'!F85-'CAPITALIZACIÓN DE G.CORRIENTE'!M23</f>
        <v>0</v>
      </c>
      <c r="G22" s="215">
        <f>SUM(D22:F22)</f>
        <v>0</v>
      </c>
    </row>
    <row r="23" spans="1:10" hidden="1">
      <c r="A23" s="202"/>
      <c r="B23" s="216"/>
      <c r="C23" s="203"/>
      <c r="D23" s="204"/>
      <c r="E23" s="204"/>
      <c r="F23" s="204"/>
      <c r="G23" s="215"/>
    </row>
    <row r="24" spans="1:10">
      <c r="A24" s="202"/>
      <c r="B24" s="212" t="s">
        <v>64</v>
      </c>
      <c r="C24" s="213" t="s">
        <v>656</v>
      </c>
      <c r="D24" s="214">
        <f>+'EGR x PART GRAL (DISMINUCIONES)'!D93+'EGR x PART GRAL (DISMINUCIONES)'!D99+'EGR x PART GRAL (DISMINUCIONES)'!D104+'EGR x PART GRAL (DISMINUCIONES)'!D112+'EGR x PART GRAL (DISMINUCIONES)'!D121+'EGR x PART GRAL (DISMINUCIONES)'!D124+'EGR x PART GRAL (DISMINUCIONES)'!D127+'EGR x PART GRAL (DISMINUCIONES)'!D131+'EGR x PART GRAL (DISMINUCIONES)'!D147+'EGR x PART GRAL (DISMINUCIONES)'!D154+'EGR x PART GRAL (DISMINUCIONES)'!D160+'EGR x PART GRAL (DISMINUCIONES)'!D168+'EGR x PART GRAL (DISMINUCIONES)'!D172+'EGR x PART GRAL (DISMINUCIONES)'!D142</f>
        <v>-28419827.16</v>
      </c>
      <c r="E24" s="214">
        <f>+'EGR x PART GRAL (DISMINUCIONES)'!E93+'EGR x PART GRAL (DISMINUCIONES)'!E99+'EGR x PART GRAL (DISMINUCIONES)'!E104+'EGR x PART GRAL (DISMINUCIONES)'!E112+'EGR x PART GRAL (DISMINUCIONES)'!E121+'EGR x PART GRAL (DISMINUCIONES)'!E124+'EGR x PART GRAL (DISMINUCIONES)'!E127+'EGR x PART GRAL (DISMINUCIONES)'!E131+'EGR x PART GRAL (DISMINUCIONES)'!E147+'EGR x PART GRAL (DISMINUCIONES)'!E154+'EGR x PART GRAL (DISMINUCIONES)'!E160+'EGR x PART GRAL (DISMINUCIONES)'!E168+'EGR x PART GRAL (DISMINUCIONES)'!E172+'EGR x PART GRAL (DISMINUCIONES)'!E142</f>
        <v>-13569908</v>
      </c>
      <c r="F24" s="214">
        <f>+'EGR x PART GRAL (DISMINUCIONES)'!F93+'EGR x PART GRAL (DISMINUCIONES)'!F99+'EGR x PART GRAL (DISMINUCIONES)'!F104+'EGR x PART GRAL (DISMINUCIONES)'!F112+'EGR x PART GRAL (DISMINUCIONES)'!F121+'EGR x PART GRAL (DISMINUCIONES)'!F124+'EGR x PART GRAL (DISMINUCIONES)'!F127+'EGR x PART GRAL (DISMINUCIONES)'!F131+'EGR x PART GRAL (DISMINUCIONES)'!F147+'EGR x PART GRAL (DISMINUCIONES)'!F154+'EGR x PART GRAL (DISMINUCIONES)'!F160+'EGR x PART GRAL (DISMINUCIONES)'!F168+'EGR x PART GRAL (DISMINUCIONES)'!F172+'EGR x PART GRAL (DISMINUCIONES)'!F141</f>
        <v>-500000</v>
      </c>
      <c r="G24" s="215">
        <f>SUM(D24:F24)</f>
        <v>-42489735.159999996</v>
      </c>
      <c r="J24" s="218"/>
    </row>
    <row r="25" spans="1:10" ht="13.2" customHeight="1">
      <c r="A25" s="202"/>
      <c r="B25" s="211"/>
      <c r="C25" s="203"/>
      <c r="D25" s="204"/>
      <c r="E25" s="204"/>
      <c r="F25" s="204"/>
      <c r="G25" s="215"/>
    </row>
    <row r="26" spans="1:10" ht="13.2" customHeight="1">
      <c r="A26" s="202"/>
      <c r="B26" s="211"/>
      <c r="C26" s="203"/>
      <c r="D26" s="204"/>
      <c r="E26" s="204"/>
      <c r="F26" s="204"/>
      <c r="G26" s="215"/>
    </row>
    <row r="27" spans="1:10" ht="13.2" hidden="1" customHeight="1">
      <c r="A27" s="206"/>
      <c r="B27" s="207">
        <v>1.2</v>
      </c>
      <c r="C27" s="208" t="s">
        <v>657</v>
      </c>
      <c r="D27" s="209">
        <f>SUM(D29:D30)</f>
        <v>0</v>
      </c>
      <c r="E27" s="209">
        <f>SUM(E29:E30)</f>
        <v>0</v>
      </c>
      <c r="F27" s="209">
        <f>SUM(F29:F30)</f>
        <v>0</v>
      </c>
      <c r="G27" s="210">
        <f>SUM(D27:F27)</f>
        <v>0</v>
      </c>
    </row>
    <row r="28" spans="1:10" ht="13.2" hidden="1" customHeight="1">
      <c r="A28" s="202"/>
      <c r="B28" s="211"/>
      <c r="C28" s="203"/>
      <c r="D28" s="204"/>
      <c r="E28" s="204"/>
      <c r="F28" s="204"/>
      <c r="G28" s="215"/>
    </row>
    <row r="29" spans="1:10" ht="13.2" hidden="1" customHeight="1">
      <c r="A29" s="202"/>
      <c r="B29" s="212" t="s">
        <v>545</v>
      </c>
      <c r="C29" s="213" t="s">
        <v>658</v>
      </c>
      <c r="D29" s="214">
        <v>0</v>
      </c>
      <c r="E29" s="214">
        <v>0</v>
      </c>
      <c r="F29" s="214">
        <v>0</v>
      </c>
      <c r="G29" s="215">
        <f>SUM(D29:F29)</f>
        <v>0</v>
      </c>
    </row>
    <row r="30" spans="1:10" ht="13.2" hidden="1" customHeight="1">
      <c r="A30" s="202"/>
      <c r="B30" s="212" t="s">
        <v>659</v>
      </c>
      <c r="C30" s="213" t="s">
        <v>660</v>
      </c>
      <c r="D30" s="214">
        <v>0</v>
      </c>
      <c r="E30" s="214">
        <v>0</v>
      </c>
      <c r="F30" s="214">
        <v>0</v>
      </c>
      <c r="G30" s="215">
        <f>SUM(D30:F30)</f>
        <v>0</v>
      </c>
    </row>
    <row r="31" spans="1:10" ht="13.2" hidden="1" customHeight="1">
      <c r="A31" s="202"/>
      <c r="B31" s="211"/>
      <c r="C31" s="203"/>
      <c r="D31" s="204"/>
      <c r="E31" s="204"/>
      <c r="F31" s="204"/>
      <c r="G31" s="215"/>
    </row>
    <row r="32" spans="1:10" ht="13.2" hidden="1" customHeight="1">
      <c r="A32" s="202"/>
      <c r="B32" s="211"/>
      <c r="C32" s="203"/>
      <c r="D32" s="204"/>
      <c r="E32" s="204"/>
      <c r="F32" s="204"/>
      <c r="G32" s="215"/>
    </row>
    <row r="33" spans="1:10" ht="13.2" hidden="1" customHeight="1">
      <c r="A33" s="206"/>
      <c r="B33" s="207">
        <v>1.3</v>
      </c>
      <c r="C33" s="208" t="s">
        <v>185</v>
      </c>
      <c r="D33" s="209">
        <f>SUM(D35:D37)</f>
        <v>0</v>
      </c>
      <c r="E33" s="209">
        <f>SUM(E35:E37)</f>
        <v>0</v>
      </c>
      <c r="F33" s="209">
        <f>SUM(F35:F37)</f>
        <v>0</v>
      </c>
      <c r="G33" s="210">
        <f>SUM(D33:F33)</f>
        <v>0</v>
      </c>
    </row>
    <row r="34" spans="1:10" ht="13.2" hidden="1" customHeight="1">
      <c r="A34" s="202"/>
      <c r="B34" s="211"/>
      <c r="C34" s="203"/>
      <c r="D34" s="204"/>
      <c r="E34" s="204"/>
      <c r="F34" s="204"/>
      <c r="G34" s="215"/>
    </row>
    <row r="35" spans="1:10" ht="20.399999999999999" hidden="1">
      <c r="A35" s="202"/>
      <c r="B35" s="212" t="s">
        <v>374</v>
      </c>
      <c r="C35" s="217" t="s">
        <v>376</v>
      </c>
      <c r="D35" s="214">
        <f>+'EGR x PART GRAL (DISMINUCIONES)'!D212</f>
        <v>0</v>
      </c>
      <c r="E35" s="214">
        <f>+'EGR x PART GRAL (DISMINUCIONES)'!E212</f>
        <v>0</v>
      </c>
      <c r="F35" s="214">
        <f>+'EGR x PART GRAL (DISMINUCIONES)'!G212</f>
        <v>0</v>
      </c>
      <c r="G35" s="215">
        <f>SUM(D35:F35)</f>
        <v>0</v>
      </c>
    </row>
    <row r="36" spans="1:10" ht="20.399999999999999" hidden="1">
      <c r="A36" s="202"/>
      <c r="B36" s="212" t="s">
        <v>184</v>
      </c>
      <c r="C36" s="217" t="s">
        <v>661</v>
      </c>
      <c r="D36" s="214">
        <f>+'EGR x PART GRAL (DISMINUCIONES)'!D218+'EGR x PART GRAL (DISMINUCIONES)'!D215</f>
        <v>0</v>
      </c>
      <c r="E36" s="214">
        <f>+'EGR x PART GRAL (DISMINUCIONES)'!E218+'EGR x PART GRAL (DISMINUCIONES)'!E215</f>
        <v>0</v>
      </c>
      <c r="F36" s="214">
        <f>+'EGR x PART GRAL (DISMINUCIONES)'!F218+'EGR x PART GRAL (DISMINUCIONES)'!F215</f>
        <v>0</v>
      </c>
      <c r="G36" s="215">
        <f>SUM(D36:F36)</f>
        <v>0</v>
      </c>
    </row>
    <row r="37" spans="1:10" ht="20.399999999999999" hidden="1">
      <c r="A37" s="202"/>
      <c r="B37" s="212" t="s">
        <v>662</v>
      </c>
      <c r="C37" s="217" t="s">
        <v>663</v>
      </c>
      <c r="D37" s="214">
        <v>0</v>
      </c>
      <c r="E37" s="214">
        <v>0</v>
      </c>
      <c r="F37" s="214">
        <v>0</v>
      </c>
      <c r="G37" s="215">
        <f>SUM(D37:F37)</f>
        <v>0</v>
      </c>
    </row>
    <row r="38" spans="1:10" ht="13.2" hidden="1" customHeight="1">
      <c r="A38" s="202"/>
      <c r="B38" s="211"/>
      <c r="C38" s="203"/>
      <c r="D38" s="204"/>
      <c r="E38" s="204"/>
      <c r="F38" s="204"/>
      <c r="G38" s="215"/>
      <c r="J38" s="218"/>
    </row>
    <row r="39" spans="1:10" ht="13.2" hidden="1" customHeight="1">
      <c r="A39" s="202"/>
      <c r="B39" s="211"/>
      <c r="C39" s="203"/>
      <c r="D39" s="204"/>
      <c r="E39" s="204"/>
      <c r="F39" s="204"/>
      <c r="G39" s="215"/>
      <c r="J39" s="218"/>
    </row>
    <row r="40" spans="1:10" ht="13.2" customHeight="1">
      <c r="A40" s="198">
        <v>2</v>
      </c>
      <c r="B40" s="198"/>
      <c r="C40" s="199" t="s">
        <v>664</v>
      </c>
      <c r="D40" s="200">
        <f>+D42+D50+D59</f>
        <v>-3000000</v>
      </c>
      <c r="E40" s="200">
        <f>+E42+E50+E59</f>
        <v>0</v>
      </c>
      <c r="F40" s="200">
        <f>+F42+F50+F59</f>
        <v>-40390000</v>
      </c>
      <c r="G40" s="201">
        <f>SUM(D40:F40)</f>
        <v>-43390000</v>
      </c>
    </row>
    <row r="41" spans="1:10" ht="13.2" customHeight="1">
      <c r="A41" s="202"/>
      <c r="B41" s="211"/>
      <c r="C41" s="203"/>
      <c r="D41" s="204"/>
      <c r="E41" s="204"/>
      <c r="F41" s="204"/>
      <c r="G41" s="215"/>
    </row>
    <row r="42" spans="1:10" ht="13.2" hidden="1" customHeight="1">
      <c r="A42" s="206"/>
      <c r="B42" s="207">
        <v>2.1</v>
      </c>
      <c r="C42" s="208" t="s">
        <v>665</v>
      </c>
      <c r="D42" s="209">
        <f>SUM(D44:D48)</f>
        <v>0</v>
      </c>
      <c r="E42" s="209">
        <f>SUM(E44:E48)</f>
        <v>0</v>
      </c>
      <c r="F42" s="209">
        <f>SUM(F44:F48)</f>
        <v>0</v>
      </c>
      <c r="G42" s="210">
        <f>SUM(D42:F42)</f>
        <v>0</v>
      </c>
    </row>
    <row r="43" spans="1:10" ht="13.2" hidden="1" customHeight="1">
      <c r="A43" s="202"/>
      <c r="B43" s="211"/>
      <c r="C43" s="203"/>
      <c r="D43" s="204"/>
      <c r="E43" s="204"/>
      <c r="F43" s="204"/>
      <c r="G43" s="215"/>
    </row>
    <row r="44" spans="1:10" hidden="1">
      <c r="A44" s="202"/>
      <c r="B44" s="212" t="s">
        <v>414</v>
      </c>
      <c r="C44" s="213" t="s">
        <v>666</v>
      </c>
      <c r="D44" s="214">
        <f>+'EGR x PART GRAL (DISMINUCIONES)'!D196</f>
        <v>0</v>
      </c>
      <c r="E44" s="214">
        <f>+'EGR x PART GRAL (DISMINUCIONES)'!E196</f>
        <v>0</v>
      </c>
      <c r="F44" s="214">
        <f>+'EGR x PART GRAL (DISMINUCIONES)'!G196+'EGR x PART GRAL (DISMINUCIONES)'!F196</f>
        <v>0</v>
      </c>
      <c r="G44" s="215">
        <f>SUM(D44:F44)</f>
        <v>0</v>
      </c>
    </row>
    <row r="45" spans="1:10" ht="13.2" hidden="1" customHeight="1">
      <c r="A45" s="202"/>
      <c r="B45" s="212" t="s">
        <v>229</v>
      </c>
      <c r="C45" s="213" t="s">
        <v>667</v>
      </c>
      <c r="D45" s="214">
        <f>+'EGR x PART GRAL (DISMINUCIONES)'!D197</f>
        <v>0</v>
      </c>
      <c r="E45" s="214">
        <f>+'EGR x PART GRAL (DISMINUCIONES)'!E197</f>
        <v>0</v>
      </c>
      <c r="F45" s="214">
        <f>+'EGR x PART GRAL (DISMINUCIONES)'!G197+'CAPITALIZACIÓN DE G.CORRIENTE'!F15+'CAPITALIZACIÓN DE G.CORRIENTE'!G15+'CAPITALIZACIÓN DE G.CORRIENTE'!H15</f>
        <v>0</v>
      </c>
      <c r="G45" s="215">
        <f>SUM(D45:F45)</f>
        <v>0</v>
      </c>
    </row>
    <row r="46" spans="1:10" ht="13.2" hidden="1" customHeight="1">
      <c r="A46" s="202"/>
      <c r="B46" s="212" t="s">
        <v>668</v>
      </c>
      <c r="C46" s="213" t="s">
        <v>669</v>
      </c>
      <c r="D46" s="214">
        <v>0</v>
      </c>
      <c r="E46" s="214">
        <v>0</v>
      </c>
      <c r="F46" s="214">
        <v>0</v>
      </c>
      <c r="G46" s="215">
        <f>SUM(D46:F46)</f>
        <v>0</v>
      </c>
    </row>
    <row r="47" spans="1:10" ht="13.2" hidden="1" customHeight="1">
      <c r="A47" s="202"/>
      <c r="B47" s="212" t="s">
        <v>173</v>
      </c>
      <c r="C47" s="213" t="s">
        <v>626</v>
      </c>
      <c r="D47" s="214">
        <f>+'EGR x PART GRAL (DISMINUCIONES)'!D198</f>
        <v>0</v>
      </c>
      <c r="E47" s="214">
        <f>+'EGR x PART GRAL (DISMINUCIONES)'!E198</f>
        <v>0</v>
      </c>
      <c r="F47" s="214">
        <f>+'EGR x PART GRAL (DISMINUCIONES)'!G198+'CAPITALIZACIÓN DE G.CORRIENTE'!I15+'CAPITALIZACIÓN DE G.CORRIENTE'!J15</f>
        <v>0</v>
      </c>
      <c r="G47" s="215">
        <f>SUM(D47:F47)</f>
        <v>0</v>
      </c>
    </row>
    <row r="48" spans="1:10" ht="13.2" hidden="1" customHeight="1">
      <c r="A48" s="202"/>
      <c r="B48" s="212" t="s">
        <v>181</v>
      </c>
      <c r="C48" s="213" t="s">
        <v>670</v>
      </c>
      <c r="D48" s="214">
        <f>+'EGR x PART GRAL (DISMINUCIONES)'!D199</f>
        <v>0</v>
      </c>
      <c r="E48" s="214">
        <f>+'EGR x PART GRAL (DISMINUCIONES)'!E199</f>
        <v>0</v>
      </c>
      <c r="F48" s="214">
        <f>+'EGR x PART GRAL (DISMINUCIONES)'!G199+'EGR x PART GRAL (DISMINUCIONES)'!F199+'CAPITALIZACIÓN DE G.CORRIENTE'!L15</f>
        <v>0</v>
      </c>
      <c r="G48" s="215">
        <f>SUM(D48:F48)</f>
        <v>0</v>
      </c>
    </row>
    <row r="49" spans="1:7" hidden="1">
      <c r="A49" s="202"/>
      <c r="B49" s="211"/>
      <c r="C49" s="203"/>
      <c r="D49" s="204"/>
      <c r="E49" s="204"/>
      <c r="F49" s="204"/>
      <c r="G49" s="215"/>
    </row>
    <row r="50" spans="1:7" ht="13.2" customHeight="1">
      <c r="A50" s="206"/>
      <c r="B50" s="207">
        <v>2.2000000000000002</v>
      </c>
      <c r="C50" s="208" t="s">
        <v>671</v>
      </c>
      <c r="D50" s="209">
        <f>SUM(D52:D56)</f>
        <v>-3000000</v>
      </c>
      <c r="E50" s="209">
        <f>SUM(E52:E56)</f>
        <v>0</v>
      </c>
      <c r="F50" s="209">
        <f>SUM(F52:F56)</f>
        <v>-40390000</v>
      </c>
      <c r="G50" s="210">
        <f>SUM(D50:F50)</f>
        <v>-43390000</v>
      </c>
    </row>
    <row r="51" spans="1:7" ht="13.2" customHeight="1">
      <c r="A51" s="202"/>
      <c r="B51" s="211"/>
      <c r="C51" s="203"/>
      <c r="D51" s="204"/>
      <c r="E51" s="204"/>
      <c r="F51" s="204"/>
      <c r="G51" s="215"/>
    </row>
    <row r="52" spans="1:7" ht="13.2" customHeight="1">
      <c r="A52" s="202"/>
      <c r="B52" s="212" t="s">
        <v>158</v>
      </c>
      <c r="C52" s="213" t="s">
        <v>672</v>
      </c>
      <c r="D52" s="214">
        <f>+'EGR x PART GRAL (DISMINUCIONES)'!D185</f>
        <v>0</v>
      </c>
      <c r="E52" s="214">
        <f>+'EGR x PART GRAL (DISMINUCIONES)'!E185</f>
        <v>0</v>
      </c>
      <c r="F52" s="214">
        <f>+'EGR x PART GRAL (DISMINUCIONES)'!G185+'EGR x PART GRAL (DISMINUCIONES)'!F185</f>
        <v>-40390000</v>
      </c>
      <c r="G52" s="215">
        <f>SUM(D52:F52)</f>
        <v>-40390000</v>
      </c>
    </row>
    <row r="53" spans="1:7" ht="13.2" hidden="1" customHeight="1">
      <c r="A53" s="202"/>
      <c r="B53" s="212" t="s">
        <v>673</v>
      </c>
      <c r="C53" s="213" t="s">
        <v>674</v>
      </c>
      <c r="D53" s="214">
        <v>0</v>
      </c>
      <c r="E53" s="214">
        <v>0</v>
      </c>
      <c r="F53" s="214">
        <f>+'EGR x PART GRAL (DISMINUCIONES)'!F202</f>
        <v>0</v>
      </c>
      <c r="G53" s="215">
        <f>SUM(D53:F53)</f>
        <v>0</v>
      </c>
    </row>
    <row r="54" spans="1:7" ht="13.2" hidden="1" customHeight="1">
      <c r="A54" s="202"/>
      <c r="B54" s="212" t="s">
        <v>675</v>
      </c>
      <c r="C54" s="213" t="s">
        <v>676</v>
      </c>
      <c r="D54" s="214">
        <v>0</v>
      </c>
      <c r="E54" s="214">
        <v>0</v>
      </c>
      <c r="F54" s="214">
        <v>0</v>
      </c>
      <c r="G54" s="215">
        <f>SUM(D54:F54)</f>
        <v>0</v>
      </c>
    </row>
    <row r="55" spans="1:7" ht="13.2" customHeight="1">
      <c r="A55" s="202"/>
      <c r="B55" s="212" t="s">
        <v>178</v>
      </c>
      <c r="C55" s="213" t="s">
        <v>677</v>
      </c>
      <c r="D55" s="214">
        <f>+'EGR x PART GRAL (DISMINUCIONES)'!D206</f>
        <v>-3000000</v>
      </c>
      <c r="E55" s="214">
        <f>+'EGR x PART GRAL (DISMINUCIONES)'!E206</f>
        <v>0</v>
      </c>
      <c r="F55" s="214">
        <f>+'EGR x PART GRAL (DISMINUCIONES)'!G206</f>
        <v>0</v>
      </c>
      <c r="G55" s="215">
        <f>SUM(D55:F55)</f>
        <v>-3000000</v>
      </c>
    </row>
    <row r="56" spans="1:7" ht="13.2" hidden="1" customHeight="1">
      <c r="A56" s="202"/>
      <c r="B56" s="212" t="s">
        <v>295</v>
      </c>
      <c r="C56" s="213" t="s">
        <v>678</v>
      </c>
      <c r="D56" s="214">
        <f>+'EGR x PART GRAL (DISMINUCIONES)'!D205</f>
        <v>0</v>
      </c>
      <c r="E56" s="214">
        <f>+'EGR x PART GRAL (DISMINUCIONES)'!E205</f>
        <v>0</v>
      </c>
      <c r="F56" s="214">
        <f>+'EGR x PART GRAL (DISMINUCIONES)'!G205</f>
        <v>0</v>
      </c>
      <c r="G56" s="215">
        <f>SUM(D56:F56)</f>
        <v>0</v>
      </c>
    </row>
    <row r="57" spans="1:7" ht="13.2" hidden="1" customHeight="1">
      <c r="A57" s="202"/>
      <c r="B57" s="212"/>
      <c r="C57" s="213"/>
      <c r="D57" s="214"/>
      <c r="E57" s="214"/>
      <c r="F57" s="214"/>
      <c r="G57" s="215"/>
    </row>
    <row r="58" spans="1:7" ht="13.2" hidden="1" customHeight="1">
      <c r="A58" s="202"/>
      <c r="B58" s="212"/>
      <c r="C58" s="213"/>
      <c r="D58" s="204"/>
      <c r="E58" s="204"/>
      <c r="F58" s="204"/>
      <c r="G58" s="215"/>
    </row>
    <row r="59" spans="1:7" ht="13.2" hidden="1" customHeight="1">
      <c r="A59" s="206"/>
      <c r="B59" s="207">
        <v>2.2999999999999998</v>
      </c>
      <c r="C59" s="208" t="s">
        <v>521</v>
      </c>
      <c r="D59" s="209">
        <f>SUM(D61:D63)</f>
        <v>0</v>
      </c>
      <c r="E59" s="209">
        <f>SUM(E61:E63)</f>
        <v>0</v>
      </c>
      <c r="F59" s="209">
        <f>SUM(F61:F63)</f>
        <v>0</v>
      </c>
      <c r="G59" s="210">
        <f>SUM(D59:F59)</f>
        <v>0</v>
      </c>
    </row>
    <row r="60" spans="1:7" ht="13.2" hidden="1" customHeight="1">
      <c r="A60" s="202"/>
      <c r="B60" s="212"/>
      <c r="C60" s="213"/>
      <c r="D60" s="204"/>
      <c r="E60" s="204"/>
      <c r="F60" s="204"/>
      <c r="G60" s="215"/>
    </row>
    <row r="61" spans="1:7" ht="20.399999999999999" hidden="1">
      <c r="A61" s="202"/>
      <c r="B61" s="212" t="s">
        <v>679</v>
      </c>
      <c r="C61" s="217" t="s">
        <v>680</v>
      </c>
      <c r="D61" s="214">
        <v>0</v>
      </c>
      <c r="E61" s="214">
        <v>0</v>
      </c>
      <c r="F61" s="214">
        <v>0</v>
      </c>
      <c r="G61" s="215">
        <f>SUM(D61:F61)</f>
        <v>0</v>
      </c>
    </row>
    <row r="62" spans="1:7" ht="20.399999999999999" hidden="1">
      <c r="A62" s="202"/>
      <c r="B62" s="212" t="s">
        <v>522</v>
      </c>
      <c r="C62" s="217" t="s">
        <v>681</v>
      </c>
      <c r="D62" s="214">
        <v>0</v>
      </c>
      <c r="E62" s="214">
        <v>0</v>
      </c>
      <c r="F62" s="214">
        <v>0</v>
      </c>
      <c r="G62" s="215">
        <f>SUM(D62:F62)</f>
        <v>0</v>
      </c>
    </row>
    <row r="63" spans="1:7" ht="20.399999999999999" hidden="1">
      <c r="A63" s="202"/>
      <c r="B63" s="212" t="s">
        <v>682</v>
      </c>
      <c r="C63" s="217" t="s">
        <v>683</v>
      </c>
      <c r="D63" s="214">
        <v>0</v>
      </c>
      <c r="E63" s="214">
        <v>0</v>
      </c>
      <c r="F63" s="214">
        <v>0</v>
      </c>
      <c r="G63" s="215">
        <f>SUM(D63:F63)</f>
        <v>0</v>
      </c>
    </row>
    <row r="64" spans="1:7" ht="13.2" hidden="1" customHeight="1">
      <c r="A64" s="202"/>
      <c r="B64" s="212"/>
      <c r="C64" s="213"/>
      <c r="D64" s="204"/>
      <c r="E64" s="204"/>
      <c r="F64" s="204"/>
      <c r="G64" s="215"/>
    </row>
    <row r="65" spans="1:7" ht="13.2" hidden="1" customHeight="1">
      <c r="A65" s="202"/>
      <c r="B65" s="212"/>
      <c r="C65" s="213"/>
      <c r="D65" s="204"/>
      <c r="E65" s="204"/>
      <c r="F65" s="204"/>
      <c r="G65" s="215"/>
    </row>
    <row r="66" spans="1:7" ht="13.2" hidden="1" customHeight="1">
      <c r="A66" s="198">
        <v>3</v>
      </c>
      <c r="B66" s="198"/>
      <c r="C66" s="199" t="s">
        <v>684</v>
      </c>
      <c r="D66" s="200">
        <f>+D68+D71+D74+D80</f>
        <v>0</v>
      </c>
      <c r="E66" s="200">
        <f>+E68+E71+E74+E80</f>
        <v>0</v>
      </c>
      <c r="F66" s="200">
        <f>+F68+F71+F74+F80</f>
        <v>0</v>
      </c>
      <c r="G66" s="201">
        <f>SUM(D66:F66)</f>
        <v>0</v>
      </c>
    </row>
    <row r="67" spans="1:7" ht="13.2" hidden="1" customHeight="1">
      <c r="A67" s="202"/>
      <c r="B67" s="212"/>
      <c r="C67" s="213"/>
      <c r="D67" s="204"/>
      <c r="E67" s="204"/>
      <c r="F67" s="204"/>
      <c r="G67" s="215"/>
    </row>
    <row r="68" spans="1:7" ht="13.2" hidden="1" customHeight="1">
      <c r="A68" s="206"/>
      <c r="B68" s="207">
        <v>3.1</v>
      </c>
      <c r="C68" s="208" t="s">
        <v>685</v>
      </c>
      <c r="D68" s="209">
        <v>0</v>
      </c>
      <c r="E68" s="209">
        <v>0</v>
      </c>
      <c r="F68" s="209">
        <v>0</v>
      </c>
      <c r="G68" s="210">
        <f>SUM(D68:F68)</f>
        <v>0</v>
      </c>
    </row>
    <row r="69" spans="1:7" ht="13.2" hidden="1" customHeight="1">
      <c r="A69" s="206"/>
      <c r="B69" s="207"/>
      <c r="C69" s="208"/>
      <c r="D69" s="209"/>
      <c r="E69" s="209"/>
      <c r="F69" s="209"/>
      <c r="G69" s="210"/>
    </row>
    <row r="70" spans="1:7" ht="13.2" hidden="1" customHeight="1">
      <c r="A70" s="206"/>
      <c r="B70" s="207"/>
      <c r="C70" s="208"/>
      <c r="D70" s="209"/>
      <c r="E70" s="209"/>
      <c r="F70" s="209"/>
      <c r="G70" s="210"/>
    </row>
    <row r="71" spans="1:7" ht="13.2" hidden="1" customHeight="1">
      <c r="A71" s="206"/>
      <c r="B71" s="207">
        <v>3.2</v>
      </c>
      <c r="C71" s="208" t="s">
        <v>686</v>
      </c>
      <c r="D71" s="209">
        <v>0</v>
      </c>
      <c r="E71" s="209">
        <v>0</v>
      </c>
      <c r="F71" s="209">
        <v>0</v>
      </c>
      <c r="G71" s="210">
        <f>SUM(D71:F71)</f>
        <v>0</v>
      </c>
    </row>
    <row r="72" spans="1:7" ht="13.2" hidden="1" customHeight="1">
      <c r="A72" s="206"/>
      <c r="B72" s="207"/>
      <c r="C72" s="208"/>
      <c r="D72" s="209"/>
      <c r="E72" s="209"/>
      <c r="F72" s="209"/>
      <c r="G72" s="210"/>
    </row>
    <row r="73" spans="1:7" ht="13.2" hidden="1" customHeight="1">
      <c r="A73" s="206"/>
      <c r="B73" s="207"/>
      <c r="C73" s="208"/>
      <c r="D73" s="209"/>
      <c r="E73" s="209"/>
      <c r="F73" s="209"/>
      <c r="G73" s="210"/>
    </row>
    <row r="74" spans="1:7" ht="13.2" hidden="1" customHeight="1">
      <c r="A74" s="206"/>
      <c r="B74" s="207">
        <v>3.3</v>
      </c>
      <c r="C74" s="208" t="s">
        <v>687</v>
      </c>
      <c r="D74" s="209">
        <f>SUM(D76:D77)</f>
        <v>0</v>
      </c>
      <c r="E74" s="209">
        <f>SUM(E76:E77)</f>
        <v>0</v>
      </c>
      <c r="F74" s="209">
        <f>SUM(F76:F77)</f>
        <v>0</v>
      </c>
      <c r="G74" s="210">
        <f>SUM(D74:F74)</f>
        <v>0</v>
      </c>
    </row>
    <row r="75" spans="1:7" ht="13.2" hidden="1" customHeight="1">
      <c r="A75" s="202"/>
      <c r="B75" s="207"/>
      <c r="C75" s="213"/>
      <c r="D75" s="204"/>
      <c r="E75" s="204"/>
      <c r="F75" s="204"/>
      <c r="G75" s="215"/>
    </row>
    <row r="76" spans="1:7" ht="13.2" hidden="1" customHeight="1">
      <c r="A76" s="202"/>
      <c r="B76" s="212" t="s">
        <v>688</v>
      </c>
      <c r="C76" s="213" t="s">
        <v>689</v>
      </c>
      <c r="D76" s="214">
        <v>0</v>
      </c>
      <c r="E76" s="214">
        <v>0</v>
      </c>
      <c r="F76" s="214">
        <v>0</v>
      </c>
      <c r="G76" s="215">
        <f>SUM(D76:F76)</f>
        <v>0</v>
      </c>
    </row>
    <row r="77" spans="1:7" ht="13.2" hidden="1" customHeight="1">
      <c r="A77" s="202"/>
      <c r="B77" s="212" t="s">
        <v>688</v>
      </c>
      <c r="C77" s="213" t="s">
        <v>690</v>
      </c>
      <c r="D77" s="214">
        <v>0</v>
      </c>
      <c r="E77" s="214">
        <v>0</v>
      </c>
      <c r="F77" s="214">
        <v>0</v>
      </c>
      <c r="G77" s="215">
        <f>SUM(D77:F77)</f>
        <v>0</v>
      </c>
    </row>
    <row r="78" spans="1:7" ht="13.2" hidden="1" customHeight="1">
      <c r="A78" s="202"/>
      <c r="B78" s="212"/>
      <c r="C78" s="213"/>
      <c r="D78" s="214"/>
      <c r="E78" s="214"/>
      <c r="F78" s="214"/>
      <c r="G78" s="215"/>
    </row>
    <row r="79" spans="1:7" ht="13.2" hidden="1" customHeight="1">
      <c r="A79" s="202"/>
      <c r="B79" s="212"/>
      <c r="C79" s="213"/>
      <c r="D79" s="204"/>
      <c r="E79" s="204"/>
      <c r="F79" s="204"/>
      <c r="G79" s="215"/>
    </row>
    <row r="80" spans="1:7" ht="13.2" hidden="1" customHeight="1">
      <c r="A80" s="206"/>
      <c r="B80" s="207">
        <v>3.4</v>
      </c>
      <c r="C80" s="208" t="s">
        <v>691</v>
      </c>
      <c r="D80" s="209">
        <v>0</v>
      </c>
      <c r="E80" s="209">
        <v>0</v>
      </c>
      <c r="F80" s="209">
        <v>0</v>
      </c>
      <c r="G80" s="210">
        <f>SUM(D80:F80)</f>
        <v>0</v>
      </c>
    </row>
    <row r="81" spans="1:10" ht="13.2" hidden="1" customHeight="1">
      <c r="A81" s="206"/>
      <c r="B81" s="207"/>
      <c r="C81" s="208"/>
      <c r="D81" s="209"/>
      <c r="E81" s="209"/>
      <c r="F81" s="209"/>
      <c r="G81" s="210"/>
    </row>
    <row r="82" spans="1:10" ht="13.2" hidden="1" customHeight="1">
      <c r="A82" s="202"/>
      <c r="B82" s="212"/>
      <c r="C82" s="213"/>
      <c r="D82" s="204"/>
      <c r="E82" s="204"/>
      <c r="F82" s="204"/>
      <c r="G82" s="215"/>
    </row>
    <row r="83" spans="1:10" ht="13.2" hidden="1" customHeight="1">
      <c r="A83" s="206"/>
      <c r="B83" s="207">
        <v>3.4</v>
      </c>
      <c r="C83" s="208" t="s">
        <v>691</v>
      </c>
      <c r="D83" s="209">
        <v>0</v>
      </c>
      <c r="E83" s="209">
        <v>0</v>
      </c>
      <c r="F83" s="209">
        <v>0</v>
      </c>
      <c r="G83" s="210">
        <f>SUM(D83:F83)</f>
        <v>0</v>
      </c>
    </row>
    <row r="84" spans="1:10" ht="13.2" customHeight="1">
      <c r="A84" s="202"/>
      <c r="B84" s="212"/>
      <c r="C84" s="213"/>
      <c r="D84" s="204"/>
      <c r="E84" s="204"/>
      <c r="F84" s="204"/>
      <c r="G84" s="215"/>
    </row>
    <row r="85" spans="1:10" ht="13.2" customHeight="1">
      <c r="A85" s="202"/>
      <c r="B85" s="211"/>
      <c r="C85" s="203"/>
      <c r="D85" s="204"/>
      <c r="E85" s="204"/>
      <c r="F85" s="204"/>
      <c r="G85" s="215"/>
    </row>
    <row r="86" spans="1:10" ht="13.2" customHeight="1">
      <c r="A86" s="198">
        <v>4</v>
      </c>
      <c r="B86" s="198"/>
      <c r="C86" s="199" t="s">
        <v>692</v>
      </c>
      <c r="D86" s="200">
        <f>+'EGR x PART GRAL (DISMINUCIONES)'!D223</f>
        <v>0</v>
      </c>
      <c r="E86" s="200">
        <f>+'EGR x PART GRAL (DISMINUCIONES)'!E223</f>
        <v>-10000000</v>
      </c>
      <c r="F86" s="200">
        <f>+'EGR x PART GRAL (DISMINUCIONES)'!F223</f>
        <v>0</v>
      </c>
      <c r="G86" s="201">
        <f>SUM(D86:F86)</f>
        <v>-10000000</v>
      </c>
    </row>
    <row r="87" spans="1:10">
      <c r="A87" s="202"/>
      <c r="B87" s="211"/>
      <c r="C87" s="203"/>
      <c r="D87" s="219"/>
      <c r="E87" s="219"/>
      <c r="F87" s="219"/>
      <c r="G87" s="215"/>
      <c r="J87" s="218"/>
    </row>
    <row r="88" spans="1:10">
      <c r="A88" s="220"/>
      <c r="B88" s="220"/>
      <c r="C88" s="221"/>
      <c r="D88" s="222"/>
      <c r="E88" s="222"/>
      <c r="F88" s="222"/>
      <c r="G88" s="223"/>
    </row>
    <row r="89" spans="1:10">
      <c r="A89" s="189"/>
      <c r="B89" s="189"/>
      <c r="C89" s="190"/>
      <c r="D89" s="754"/>
      <c r="E89" s="754"/>
      <c r="F89" s="754"/>
      <c r="G89" s="755"/>
    </row>
    <row r="90" spans="1:10">
      <c r="A90" s="189"/>
      <c r="B90" s="189"/>
      <c r="C90" s="190"/>
      <c r="D90" s="754"/>
      <c r="E90" s="754"/>
      <c r="F90" s="754"/>
      <c r="G90" s="755"/>
    </row>
    <row r="91" spans="1:10">
      <c r="A91" s="189"/>
      <c r="B91" s="189"/>
      <c r="C91" s="190"/>
      <c r="D91" s="754"/>
      <c r="E91" s="754"/>
      <c r="F91" s="754"/>
      <c r="G91" s="755"/>
    </row>
    <row r="92" spans="1:10" ht="13.2" customHeight="1"/>
    <row r="93" spans="1:10" ht="13.2" customHeight="1"/>
    <row r="94" spans="1:10" ht="13.2" customHeight="1"/>
    <row r="95" spans="1:10" ht="13.2" customHeight="1"/>
    <row r="96" spans="1:10" ht="13.2" customHeight="1"/>
    <row r="97" spans="1:9" ht="21" customHeight="1">
      <c r="A97" s="826" t="s">
        <v>647</v>
      </c>
      <c r="B97" s="826"/>
      <c r="C97" s="826"/>
      <c r="D97" s="826"/>
      <c r="E97" s="826"/>
      <c r="F97" s="826"/>
      <c r="G97" s="826"/>
    </row>
    <row r="98" spans="1:9" ht="13.2" customHeight="1">
      <c r="A98" s="826"/>
      <c r="B98" s="826"/>
      <c r="C98" s="826"/>
      <c r="D98" s="826"/>
      <c r="E98" s="826"/>
      <c r="F98" s="182"/>
      <c r="G98" s="183"/>
    </row>
    <row r="99" spans="1:9" ht="13.2" customHeight="1">
      <c r="A99" s="822" t="str">
        <f>+A3</f>
        <v>MODIFICACIÓN  Nº 04-2025</v>
      </c>
      <c r="B99" s="822"/>
      <c r="C99" s="822"/>
      <c r="D99" s="822"/>
      <c r="E99" s="822"/>
      <c r="F99" s="822"/>
      <c r="G99" s="822"/>
    </row>
    <row r="100" spans="1:9" ht="13.2" customHeight="1">
      <c r="A100" s="184"/>
      <c r="B100" s="184"/>
      <c r="C100" s="184"/>
      <c r="D100" s="6"/>
      <c r="E100" s="184"/>
      <c r="F100" s="184"/>
      <c r="G100" s="185"/>
    </row>
    <row r="101" spans="1:9" ht="13.2" customHeight="1">
      <c r="A101" s="184"/>
      <c r="B101" s="184"/>
      <c r="C101" s="184"/>
      <c r="D101" s="184"/>
      <c r="E101" s="184"/>
      <c r="F101" s="184"/>
      <c r="G101" s="185"/>
    </row>
    <row r="102" spans="1:9">
      <c r="A102" s="827" t="s">
        <v>648</v>
      </c>
      <c r="B102" s="827"/>
      <c r="C102" s="827"/>
      <c r="D102" s="827"/>
      <c r="E102" s="827"/>
      <c r="F102" s="827"/>
      <c r="G102" s="827"/>
    </row>
    <row r="103" spans="1:9">
      <c r="A103" s="827" t="s">
        <v>649</v>
      </c>
      <c r="B103" s="827"/>
      <c r="C103" s="827"/>
      <c r="D103" s="827"/>
      <c r="E103" s="827"/>
      <c r="F103" s="827"/>
      <c r="G103" s="827"/>
    </row>
    <row r="104" spans="1:9">
      <c r="A104" s="827" t="s">
        <v>639</v>
      </c>
      <c r="B104" s="827"/>
      <c r="C104" s="827"/>
      <c r="D104" s="827"/>
      <c r="E104" s="827"/>
      <c r="F104" s="827"/>
      <c r="G104" s="827"/>
    </row>
    <row r="105" spans="1:9">
      <c r="A105" s="8"/>
      <c r="B105" s="8"/>
      <c r="C105" s="8"/>
      <c r="D105" s="8"/>
      <c r="E105" s="8"/>
      <c r="F105" s="8"/>
      <c r="G105" s="8"/>
    </row>
    <row r="106" spans="1:9">
      <c r="A106" s="8"/>
      <c r="B106" s="8"/>
      <c r="C106" s="8"/>
      <c r="D106" s="8"/>
      <c r="E106" s="8"/>
      <c r="F106" s="8"/>
      <c r="G106" s="186"/>
    </row>
    <row r="107" spans="1:9" hidden="1">
      <c r="A107" s="184"/>
      <c r="B107" s="184"/>
      <c r="C107" s="184"/>
      <c r="D107" s="224">
        <f>+'EGR x PART GRAL (AUMENTOS)'!D66</f>
        <v>20510000</v>
      </c>
      <c r="E107" s="224">
        <f>+'EGR x PART GRAL (AUMENTOS)'!E66</f>
        <v>34479735.159999996</v>
      </c>
      <c r="F107" s="224">
        <f>+'EGR x PART GRAL (AUMENTOS)'!F66</f>
        <v>40890000</v>
      </c>
      <c r="G107" s="225">
        <f>+'EGR x PART GRAL (AUMENTOS)'!H66</f>
        <v>95879735.159999996</v>
      </c>
    </row>
    <row r="108" spans="1:9" hidden="1">
      <c r="A108" s="189"/>
      <c r="B108" s="189"/>
      <c r="C108" s="190"/>
      <c r="D108" s="191">
        <f>+D107-D110</f>
        <v>0</v>
      </c>
      <c r="E108" s="191">
        <f>+E107-E110</f>
        <v>0</v>
      </c>
      <c r="F108" s="191">
        <f>+F107-F110</f>
        <v>0</v>
      </c>
      <c r="G108" s="188">
        <f>+G107-G110</f>
        <v>0</v>
      </c>
    </row>
    <row r="109" spans="1:9" ht="49.8" customHeight="1">
      <c r="A109" s="828" t="s">
        <v>506</v>
      </c>
      <c r="B109" s="828"/>
      <c r="C109" s="828"/>
      <c r="D109" s="70" t="s">
        <v>650</v>
      </c>
      <c r="E109" s="70" t="s">
        <v>498</v>
      </c>
      <c r="F109" s="70" t="s">
        <v>499</v>
      </c>
      <c r="G109" s="70" t="s">
        <v>501</v>
      </c>
    </row>
    <row r="110" spans="1:9" ht="30" customHeight="1">
      <c r="A110" s="829" t="s">
        <v>651</v>
      </c>
      <c r="B110" s="829"/>
      <c r="C110" s="829"/>
      <c r="D110" s="192">
        <f>+D112+D136+D161+D177</f>
        <v>20510000</v>
      </c>
      <c r="E110" s="192">
        <f>+E112+E136+E161+E177</f>
        <v>34479735.159999996</v>
      </c>
      <c r="F110" s="192">
        <f>+F112+F136+F161+F177</f>
        <v>40890000</v>
      </c>
      <c r="G110" s="193">
        <f>SUM(D110:F110)</f>
        <v>95879735.159999996</v>
      </c>
      <c r="I110" s="232"/>
    </row>
    <row r="111" spans="1:9">
      <c r="A111" s="226"/>
      <c r="B111" s="194"/>
      <c r="C111" s="227"/>
      <c r="D111" s="196"/>
      <c r="E111" s="196"/>
      <c r="F111" s="196"/>
      <c r="G111" s="228"/>
    </row>
    <row r="112" spans="1:9">
      <c r="A112" s="198">
        <v>1</v>
      </c>
      <c r="B112" s="198"/>
      <c r="C112" s="78" t="s">
        <v>652</v>
      </c>
      <c r="D112" s="200">
        <f>+D114+D123+D129</f>
        <v>10510000</v>
      </c>
      <c r="E112" s="200">
        <f>+E114+E123+E129</f>
        <v>34479735.159999996</v>
      </c>
      <c r="F112" s="200">
        <f>+F114+F123+F129</f>
        <v>500000</v>
      </c>
      <c r="G112" s="201">
        <f>SUM(D112:F112)</f>
        <v>45489735.159999996</v>
      </c>
    </row>
    <row r="113" spans="1:9">
      <c r="A113" s="229"/>
      <c r="B113" s="202"/>
      <c r="C113" s="190"/>
      <c r="D113" s="204"/>
      <c r="E113" s="204"/>
      <c r="F113" s="204"/>
      <c r="G113" s="205"/>
    </row>
    <row r="114" spans="1:9">
      <c r="A114" s="230"/>
      <c r="B114" s="207">
        <v>1.1000000000000001</v>
      </c>
      <c r="C114" s="84" t="s">
        <v>653</v>
      </c>
      <c r="D114" s="209">
        <f>+D116+D120</f>
        <v>10510000</v>
      </c>
      <c r="E114" s="209">
        <f>+E116+E120</f>
        <v>18569908</v>
      </c>
      <c r="F114" s="209">
        <f>+F116+F120</f>
        <v>500000</v>
      </c>
      <c r="G114" s="210">
        <f>SUM(D114:F114)</f>
        <v>29579908</v>
      </c>
    </row>
    <row r="115" spans="1:9">
      <c r="A115" s="229"/>
      <c r="B115" s="211"/>
      <c r="C115" s="78"/>
      <c r="D115" s="204"/>
      <c r="E115" s="204"/>
      <c r="F115" s="204"/>
      <c r="G115" s="205"/>
    </row>
    <row r="116" spans="1:9">
      <c r="A116" s="229"/>
      <c r="B116" s="212" t="s">
        <v>23</v>
      </c>
      <c r="C116" s="231" t="s">
        <v>25</v>
      </c>
      <c r="D116" s="214">
        <f>SUM(D117:D118)</f>
        <v>3500000</v>
      </c>
      <c r="E116" s="214">
        <f>SUM(E117:E118)</f>
        <v>0</v>
      </c>
      <c r="F116" s="214">
        <f>SUM(F117:F118)</f>
        <v>0</v>
      </c>
      <c r="G116" s="215">
        <f>SUM(D116:F116)</f>
        <v>3500000</v>
      </c>
    </row>
    <row r="117" spans="1:9">
      <c r="A117" s="229"/>
      <c r="B117" s="216" t="s">
        <v>26</v>
      </c>
      <c r="C117" s="190" t="s">
        <v>654</v>
      </c>
      <c r="D117" s="204">
        <f>+'EGR x PART GRAL (AUMENTOS)'!D70+'EGR x PART GRAL (AUMENTOS)'!D75+'EGR x PART GRAL (AUMENTOS)'!D78</f>
        <v>3500000</v>
      </c>
      <c r="E117" s="204">
        <f>+'EGR x PART GRAL (AUMENTOS)'!E70+'EGR x PART GRAL (AUMENTOS)'!E75+'EGR x PART GRAL (AUMENTOS)'!E78</f>
        <v>0</v>
      </c>
      <c r="F117" s="204">
        <f>+'EGR x PART GRAL (AUMENTOS)'!F70+'EGR x PART GRAL (AUMENTOS)'!F75+'EGR x PART GRAL (AUMENTOS)'!F78-'CAPITALIZACIÓN DE G.CORRIENTE'!M60</f>
        <v>0</v>
      </c>
      <c r="G117" s="215">
        <f>SUM(D117:F117)</f>
        <v>3500000</v>
      </c>
    </row>
    <row r="118" spans="1:9" hidden="1">
      <c r="A118" s="229"/>
      <c r="B118" s="216" t="s">
        <v>49</v>
      </c>
      <c r="C118" s="190" t="s">
        <v>655</v>
      </c>
      <c r="D118" s="204">
        <f>+'EGR x PART GRAL (AUMENTOS)'!D85+'EGR x PART GRAL (AUMENTOS)'!D89</f>
        <v>0</v>
      </c>
      <c r="E118" s="204">
        <f>+'EGR x PART GRAL (AUMENTOS)'!E85+'EGR x PART GRAL (AUMENTOS)'!E89</f>
        <v>0</v>
      </c>
      <c r="F118" s="204">
        <f>+'EGR x PART GRAL (AUMENTOS)'!F85+'EGR x PART GRAL (AUMENTOS)'!F89-'CAPITALIZACIÓN DE G.CORRIENTE'!M61</f>
        <v>0</v>
      </c>
      <c r="G118" s="215">
        <f>SUM(D118:F118)</f>
        <v>0</v>
      </c>
    </row>
    <row r="119" spans="1:9">
      <c r="A119" s="229"/>
      <c r="B119" s="216"/>
      <c r="C119" s="190"/>
      <c r="D119" s="204"/>
      <c r="E119" s="204"/>
      <c r="F119" s="204"/>
      <c r="G119" s="215"/>
    </row>
    <row r="120" spans="1:9">
      <c r="A120" s="229"/>
      <c r="B120" s="212" t="s">
        <v>64</v>
      </c>
      <c r="C120" s="231" t="s">
        <v>656</v>
      </c>
      <c r="D120" s="214">
        <f>+'EGR x PART GRAL (AUMENTOS)'!D97+'EGR x PART GRAL (AUMENTOS)'!D101+'EGR x PART GRAL (AUMENTOS)'!D107+'EGR x PART GRAL (AUMENTOS)'!D115+'EGR x PART GRAL (AUMENTOS)'!D124+'EGR x PART GRAL (AUMENTOS)'!D128+'EGR x PART GRAL (AUMENTOS)'!D131+'EGR x PART GRAL (AUMENTOS)'!D135+'EGR x PART GRAL (AUMENTOS)'!D149+'EGR x PART GRAL (AUMENTOS)'!D156+'EGR x PART GRAL (AUMENTOS)'!D166+'EGR x PART GRAL (AUMENTOS)'!D175+'EGR x PART GRAL (AUMENTOS)'!D179+'EGR x PART GRAL (AUMENTOS)'!D163</f>
        <v>7010000</v>
      </c>
      <c r="E120" s="214">
        <f>+'EGR x PART GRAL (AUMENTOS)'!E97+'EGR x PART GRAL (AUMENTOS)'!E101+'EGR x PART GRAL (AUMENTOS)'!E107+'EGR x PART GRAL (AUMENTOS)'!E115+'EGR x PART GRAL (AUMENTOS)'!E124+'EGR x PART GRAL (AUMENTOS)'!E128+'EGR x PART GRAL (AUMENTOS)'!E131+'EGR x PART GRAL (AUMENTOS)'!E135+'EGR x PART GRAL (AUMENTOS)'!E149+'EGR x PART GRAL (AUMENTOS)'!E156+'EGR x PART GRAL (AUMENTOS)'!E166+'EGR x PART GRAL (AUMENTOS)'!E175+'EGR x PART GRAL (AUMENTOS)'!E179+'EGR x PART GRAL (AUMENTOS)'!E163</f>
        <v>18569908</v>
      </c>
      <c r="F120" s="214">
        <f>+'EGR x PART GRAL (AUMENTOS)'!F97+'EGR x PART GRAL (AUMENTOS)'!F101+'EGR x PART GRAL (AUMENTOS)'!F107+'EGR x PART GRAL (AUMENTOS)'!F115+'EGR x PART GRAL (AUMENTOS)'!F124+'EGR x PART GRAL (AUMENTOS)'!F128+'EGR x PART GRAL (AUMENTOS)'!F131+'EGR x PART GRAL (AUMENTOS)'!F135+'EGR x PART GRAL (AUMENTOS)'!F149+'EGR x PART GRAL (AUMENTOS)'!F156+'EGR x PART GRAL (AUMENTOS)'!F166+'EGR x PART GRAL (AUMENTOS)'!F175+'EGR x PART GRAL (AUMENTOS)'!F179+'EGR x PART GRAL (AUMENTOS)'!F163-'CAPITALIZACIÓN DE G.CORRIENTE'!M63</f>
        <v>500000</v>
      </c>
      <c r="G120" s="215">
        <f>SUM(D120:F120)</f>
        <v>26079908</v>
      </c>
      <c r="I120" s="218"/>
    </row>
    <row r="121" spans="1:9" hidden="1">
      <c r="A121" s="229"/>
      <c r="B121" s="211"/>
      <c r="C121" s="190"/>
      <c r="D121" s="204"/>
      <c r="E121" s="204"/>
      <c r="F121" s="204"/>
      <c r="G121" s="215"/>
    </row>
    <row r="122" spans="1:9">
      <c r="A122" s="229"/>
      <c r="B122" s="211"/>
      <c r="C122" s="190"/>
      <c r="D122" s="204"/>
      <c r="E122" s="204"/>
      <c r="F122" s="204"/>
      <c r="G122" s="215"/>
    </row>
    <row r="123" spans="1:9" hidden="1">
      <c r="A123" s="230"/>
      <c r="B123" s="207">
        <v>1.2</v>
      </c>
      <c r="C123" s="84" t="s">
        <v>657</v>
      </c>
      <c r="D123" s="209">
        <f>SUM(D125:D126)</f>
        <v>0</v>
      </c>
      <c r="E123" s="209">
        <f>SUM(E125:E126)</f>
        <v>0</v>
      </c>
      <c r="F123" s="209">
        <f>SUM(F125:F126)</f>
        <v>0</v>
      </c>
      <c r="G123" s="210">
        <f>SUM(D123:F123)</f>
        <v>0</v>
      </c>
    </row>
    <row r="124" spans="1:9" hidden="1">
      <c r="A124" s="229"/>
      <c r="B124" s="211"/>
      <c r="C124" s="190"/>
      <c r="D124" s="204"/>
      <c r="E124" s="204"/>
      <c r="F124" s="204"/>
      <c r="G124" s="215"/>
    </row>
    <row r="125" spans="1:9" hidden="1">
      <c r="A125" s="229"/>
      <c r="B125" s="212" t="s">
        <v>545</v>
      </c>
      <c r="C125" s="231" t="s">
        <v>658</v>
      </c>
      <c r="D125" s="214">
        <f>+'EGR x PART GRAL (AUMENTOS)'!D193</f>
        <v>0</v>
      </c>
      <c r="E125" s="214">
        <f>+'EGR x PART GRAL (AUMENTOS)'!E193</f>
        <v>0</v>
      </c>
      <c r="F125" s="214">
        <f>+'EGR x PART GRAL (AUMENTOS)'!G193</f>
        <v>0</v>
      </c>
      <c r="G125" s="215">
        <f>SUM(D125:F125)</f>
        <v>0</v>
      </c>
    </row>
    <row r="126" spans="1:9" hidden="1">
      <c r="A126" s="229"/>
      <c r="B126" s="212" t="s">
        <v>659</v>
      </c>
      <c r="C126" s="231" t="s">
        <v>660</v>
      </c>
      <c r="D126" s="214">
        <v>0</v>
      </c>
      <c r="E126" s="214">
        <v>0</v>
      </c>
      <c r="F126" s="214">
        <v>0</v>
      </c>
      <c r="G126" s="215">
        <f>SUM(D126:F126)</f>
        <v>0</v>
      </c>
    </row>
    <row r="127" spans="1:9" hidden="1">
      <c r="A127" s="229"/>
      <c r="B127" s="211"/>
      <c r="C127" s="190"/>
      <c r="D127" s="204"/>
      <c r="E127" s="204"/>
      <c r="F127" s="204"/>
      <c r="G127" s="215"/>
    </row>
    <row r="128" spans="1:9" hidden="1">
      <c r="A128" s="229"/>
      <c r="B128" s="211"/>
      <c r="C128" s="190"/>
      <c r="D128" s="204"/>
      <c r="E128" s="204"/>
      <c r="F128" s="204"/>
      <c r="G128" s="215"/>
    </row>
    <row r="129" spans="1:7">
      <c r="A129" s="230"/>
      <c r="B129" s="207">
        <v>1.3</v>
      </c>
      <c r="C129" s="84" t="s">
        <v>185</v>
      </c>
      <c r="D129" s="209">
        <f>SUM(D131:D133)</f>
        <v>0</v>
      </c>
      <c r="E129" s="209">
        <f>SUM(E131:E133)</f>
        <v>15909827.16</v>
      </c>
      <c r="F129" s="209">
        <f>SUM(F131:F133)</f>
        <v>0</v>
      </c>
      <c r="G129" s="210">
        <f>SUM(D129:F129)</f>
        <v>15909827.16</v>
      </c>
    </row>
    <row r="130" spans="1:7">
      <c r="A130" s="229"/>
      <c r="B130" s="211"/>
      <c r="C130" s="190"/>
      <c r="D130" s="204"/>
      <c r="E130" s="204"/>
      <c r="F130" s="204"/>
      <c r="G130" s="215"/>
    </row>
    <row r="131" spans="1:7" ht="20.399999999999999" hidden="1">
      <c r="A131" s="229"/>
      <c r="B131" s="212" t="s">
        <v>374</v>
      </c>
      <c r="C131" s="233" t="s">
        <v>376</v>
      </c>
      <c r="D131" s="214">
        <f>+'EGR x PART GRAL (AUMENTOS)'!D147</f>
        <v>0</v>
      </c>
      <c r="E131" s="214">
        <f>+'EGR x PART GRAL (AUMENTOS)'!E220</f>
        <v>0</v>
      </c>
      <c r="F131" s="214">
        <f>+'EGR x PART GRAL (AUMENTOS)'!F220</f>
        <v>0</v>
      </c>
      <c r="G131" s="215">
        <f>SUM(D131:F131)</f>
        <v>0</v>
      </c>
    </row>
    <row r="132" spans="1:7" ht="20.399999999999999">
      <c r="A132" s="229"/>
      <c r="B132" s="212" t="s">
        <v>184</v>
      </c>
      <c r="C132" s="233" t="s">
        <v>661</v>
      </c>
      <c r="D132" s="214">
        <f>+'EGR x PART GRAL (AUMENTOS)'!D227+'EGR x PART GRAL (AUMENTOS)'!D230+'EGR x PART GRAL (AUMENTOS)'!D235</f>
        <v>0</v>
      </c>
      <c r="E132" s="214">
        <f>+'EGR x PART GRAL (AUMENTOS)'!E227+'EGR x PART GRAL (AUMENTOS)'!E230+'EGR x PART GRAL (AUMENTOS)'!E235+'EGR x PART GRAL (AUMENTOS)'!E225</f>
        <v>15909827.16</v>
      </c>
      <c r="F132" s="214">
        <f>+'EGR x PART GRAL (AUMENTOS)'!F227+'EGR x PART GRAL (AUMENTOS)'!F230+'EGR x PART GRAL (AUMENTOS)'!F235+'EGR x PART GRAL (AUMENTOS)'!F225</f>
        <v>0</v>
      </c>
      <c r="G132" s="215">
        <f>SUM(D132:F132)</f>
        <v>15909827.16</v>
      </c>
    </row>
    <row r="133" spans="1:7" ht="20.399999999999999" hidden="1">
      <c r="A133" s="229"/>
      <c r="B133" s="212" t="s">
        <v>662</v>
      </c>
      <c r="C133" s="233" t="s">
        <v>663</v>
      </c>
      <c r="D133" s="214">
        <v>0</v>
      </c>
      <c r="E133" s="214">
        <v>0</v>
      </c>
      <c r="F133" s="214">
        <v>0</v>
      </c>
      <c r="G133" s="215">
        <f>SUM(D133:F133)</f>
        <v>0</v>
      </c>
    </row>
    <row r="134" spans="1:7">
      <c r="A134" s="229"/>
      <c r="B134" s="211"/>
      <c r="C134" s="190"/>
      <c r="D134" s="204"/>
      <c r="E134" s="204"/>
      <c r="F134" s="204"/>
      <c r="G134" s="215"/>
    </row>
    <row r="135" spans="1:7">
      <c r="A135" s="229"/>
      <c r="B135" s="211"/>
      <c r="C135" s="190"/>
      <c r="D135" s="204"/>
      <c r="E135" s="204"/>
      <c r="F135" s="204"/>
      <c r="G135" s="215"/>
    </row>
    <row r="136" spans="1:7">
      <c r="A136" s="198">
        <v>2</v>
      </c>
      <c r="B136" s="198"/>
      <c r="C136" s="78" t="s">
        <v>664</v>
      </c>
      <c r="D136" s="200">
        <f>+D138+D146+D154</f>
        <v>10000000</v>
      </c>
      <c r="E136" s="200">
        <f>+E138+E146+E154</f>
        <v>0</v>
      </c>
      <c r="F136" s="200">
        <f>+F138+F146+F154</f>
        <v>40390000</v>
      </c>
      <c r="G136" s="201">
        <f>SUM(D136:F136)</f>
        <v>50390000</v>
      </c>
    </row>
    <row r="137" spans="1:7">
      <c r="A137" s="229"/>
      <c r="B137" s="211"/>
      <c r="C137" s="190"/>
      <c r="D137" s="204"/>
      <c r="E137" s="204"/>
      <c r="F137" s="204"/>
      <c r="G137" s="215"/>
    </row>
    <row r="138" spans="1:7">
      <c r="A138" s="230"/>
      <c r="B138" s="207">
        <v>2.1</v>
      </c>
      <c r="C138" s="84" t="s">
        <v>665</v>
      </c>
      <c r="D138" s="209">
        <f>SUM(D140:D144)</f>
        <v>0</v>
      </c>
      <c r="E138" s="209">
        <f>SUM(E140:E144)</f>
        <v>0</v>
      </c>
      <c r="F138" s="209">
        <f>SUM(F140:F144)</f>
        <v>40390000</v>
      </c>
      <c r="G138" s="210">
        <f>SUM(D138:F138)</f>
        <v>40390000</v>
      </c>
    </row>
    <row r="139" spans="1:7">
      <c r="A139" s="229"/>
      <c r="B139" s="211"/>
      <c r="C139" s="190"/>
      <c r="D139" s="204"/>
      <c r="E139" s="204"/>
      <c r="F139" s="204"/>
      <c r="G139" s="215"/>
    </row>
    <row r="140" spans="1:7" hidden="1">
      <c r="A140" s="229"/>
      <c r="B140" s="212" t="s">
        <v>414</v>
      </c>
      <c r="C140" s="231" t="s">
        <v>666</v>
      </c>
      <c r="D140" s="214">
        <v>0</v>
      </c>
      <c r="E140" s="214">
        <v>0</v>
      </c>
      <c r="F140" s="214">
        <f>+'EGR x PART GRAL (AUMENTOS)'!F209</f>
        <v>0</v>
      </c>
      <c r="G140" s="215">
        <f>SUM(D140:F140)</f>
        <v>0</v>
      </c>
    </row>
    <row r="141" spans="1:7" hidden="1">
      <c r="A141" s="229"/>
      <c r="B141" s="212" t="s">
        <v>229</v>
      </c>
      <c r="C141" s="231" t="s">
        <v>667</v>
      </c>
      <c r="D141" s="214">
        <f>+'EGR x PART GRAL (AUMENTOS)'!D210</f>
        <v>0</v>
      </c>
      <c r="E141" s="214">
        <f>+'EGR x PART GRAL (AUMENTOS)'!E210</f>
        <v>0</v>
      </c>
      <c r="F141" s="214">
        <f>+'EGR x PART GRAL (AUMENTOS)'!F210+'CAPITALIZACIÓN DE G.CORRIENTE'!E53+'CAPITALIZACIÓN DE G.CORRIENTE'!F53</f>
        <v>0</v>
      </c>
      <c r="G141" s="215">
        <f>SUM(D141:F141)</f>
        <v>0</v>
      </c>
    </row>
    <row r="142" spans="1:7" hidden="1">
      <c r="A142" s="229"/>
      <c r="B142" s="212" t="s">
        <v>668</v>
      </c>
      <c r="C142" s="231" t="s">
        <v>669</v>
      </c>
      <c r="D142" s="214">
        <v>0</v>
      </c>
      <c r="E142" s="214">
        <v>0</v>
      </c>
      <c r="F142" s="214">
        <v>0</v>
      </c>
      <c r="G142" s="215">
        <f>SUM(D142:F142)</f>
        <v>0</v>
      </c>
    </row>
    <row r="143" spans="1:7" hidden="1">
      <c r="A143" s="229"/>
      <c r="B143" s="212" t="s">
        <v>173</v>
      </c>
      <c r="C143" s="231" t="s">
        <v>626</v>
      </c>
      <c r="D143" s="214">
        <f>+'EGR x PART GRAL (AUMENTOS)'!D211</f>
        <v>0</v>
      </c>
      <c r="E143" s="214">
        <f>+'EGR x PART GRAL (AUMENTOS)'!E211</f>
        <v>0</v>
      </c>
      <c r="F143" s="214">
        <f>+'EGR x PART GRAL (AUMENTOS)'!G211+'EGR x PART GRAL (AUMENTOS)'!F211+'CAPITALIZACIÓN DE G.CORRIENTE'!I53+'CAPITALIZACIÓN DE G.CORRIENTE'!J53</f>
        <v>0</v>
      </c>
      <c r="G143" s="215">
        <f>SUM(D143:F143)</f>
        <v>0</v>
      </c>
    </row>
    <row r="144" spans="1:7">
      <c r="A144" s="229"/>
      <c r="B144" s="212" t="s">
        <v>181</v>
      </c>
      <c r="C144" s="231" t="s">
        <v>670</v>
      </c>
      <c r="D144" s="214">
        <f>+'EGR x PART GRAL (AUMENTOS)'!D212</f>
        <v>0</v>
      </c>
      <c r="E144" s="214">
        <f>+'EGR x PART GRAL (AUMENTOS)'!E212</f>
        <v>0</v>
      </c>
      <c r="F144" s="214">
        <f>+'EGR x PART GRAL (AUMENTOS)'!G212+'EGR x PART GRAL (AUMENTOS)'!F212+'CAPITALIZACIÓN DE G.CORRIENTE'!L53</f>
        <v>40390000</v>
      </c>
      <c r="G144" s="215">
        <f>SUM(D144:F144)</f>
        <v>40390000</v>
      </c>
    </row>
    <row r="145" spans="1:9">
      <c r="A145" s="229"/>
      <c r="B145" s="211"/>
      <c r="C145" s="190"/>
      <c r="D145" s="204"/>
      <c r="E145" s="204"/>
      <c r="F145" s="204"/>
      <c r="G145" s="215"/>
    </row>
    <row r="146" spans="1:9">
      <c r="A146" s="230"/>
      <c r="B146" s="207">
        <v>2.2000000000000002</v>
      </c>
      <c r="C146" s="84" t="s">
        <v>671</v>
      </c>
      <c r="D146" s="209">
        <f>SUM(D148:D152)</f>
        <v>10000000</v>
      </c>
      <c r="E146" s="209">
        <f>SUM(E148:E152)</f>
        <v>0</v>
      </c>
      <c r="F146" s="209">
        <f>SUM(F148:F152)</f>
        <v>0</v>
      </c>
      <c r="G146" s="210">
        <f>SUM(D146:F146)</f>
        <v>10000000</v>
      </c>
    </row>
    <row r="147" spans="1:9">
      <c r="A147" s="229"/>
      <c r="B147" s="211"/>
      <c r="C147" s="190"/>
      <c r="D147" s="204"/>
      <c r="E147" s="204"/>
      <c r="F147" s="204"/>
      <c r="G147" s="215"/>
    </row>
    <row r="148" spans="1:9">
      <c r="A148" s="229"/>
      <c r="B148" s="212" t="s">
        <v>158</v>
      </c>
      <c r="C148" s="231" t="s">
        <v>672</v>
      </c>
      <c r="D148" s="214">
        <f>+'EGR x PART GRAL (AUMENTOS)'!D198</f>
        <v>10000000</v>
      </c>
      <c r="E148" s="214">
        <f>+'EGR x PART GRAL (AUMENTOS)'!E198</f>
        <v>0</v>
      </c>
      <c r="F148" s="214">
        <f>+'EGR x PART GRAL (AUMENTOS)'!G196+'EGR x PART GRAL (AUMENTOS)'!F198</f>
        <v>0</v>
      </c>
      <c r="G148" s="215">
        <f>SUM(D148:F148)</f>
        <v>10000000</v>
      </c>
      <c r="I148" s="218"/>
    </row>
    <row r="149" spans="1:9" hidden="1">
      <c r="A149" s="229"/>
      <c r="B149" s="212" t="s">
        <v>673</v>
      </c>
      <c r="C149" s="231" t="s">
        <v>674</v>
      </c>
      <c r="D149" s="214">
        <v>0</v>
      </c>
      <c r="E149" s="214">
        <v>0</v>
      </c>
      <c r="F149" s="214">
        <v>0</v>
      </c>
      <c r="G149" s="215">
        <f>SUM(D149:F149)</f>
        <v>0</v>
      </c>
    </row>
    <row r="150" spans="1:9" hidden="1">
      <c r="A150" s="229"/>
      <c r="B150" s="212" t="s">
        <v>675</v>
      </c>
      <c r="C150" s="231" t="s">
        <v>676</v>
      </c>
      <c r="D150" s="214">
        <v>0</v>
      </c>
      <c r="E150" s="214">
        <v>0</v>
      </c>
      <c r="F150" s="214">
        <v>0</v>
      </c>
      <c r="G150" s="215">
        <f>SUM(D150:F150)</f>
        <v>0</v>
      </c>
    </row>
    <row r="151" spans="1:9" hidden="1">
      <c r="A151" s="229"/>
      <c r="B151" s="212" t="s">
        <v>178</v>
      </c>
      <c r="C151" s="231" t="s">
        <v>677</v>
      </c>
      <c r="D151" s="214">
        <f>+'EGR x PART GRAL (AUMENTOS)'!D215</f>
        <v>0</v>
      </c>
      <c r="E151" s="214">
        <f>+'EGR x PART GRAL (AUMENTOS)'!E215</f>
        <v>0</v>
      </c>
      <c r="F151" s="214">
        <f>+'EGR x PART GRAL (AUMENTOS)'!G215+'EGR x PART GRAL (AUMENTOS)'!F215</f>
        <v>0</v>
      </c>
      <c r="G151" s="215">
        <f>SUM(D151:F151)</f>
        <v>0</v>
      </c>
    </row>
    <row r="152" spans="1:9" hidden="1">
      <c r="A152" s="229"/>
      <c r="B152" s="212" t="s">
        <v>295</v>
      </c>
      <c r="C152" s="231" t="s">
        <v>678</v>
      </c>
      <c r="D152" s="214">
        <v>0</v>
      </c>
      <c r="E152" s="214">
        <v>0</v>
      </c>
      <c r="F152" s="214">
        <v>0</v>
      </c>
      <c r="G152" s="215">
        <f>SUM(D152:F152)</f>
        <v>0</v>
      </c>
    </row>
    <row r="153" spans="1:9" hidden="1">
      <c r="A153" s="229"/>
      <c r="B153" s="212"/>
      <c r="C153" s="231"/>
      <c r="D153" s="204"/>
      <c r="E153" s="204"/>
      <c r="F153" s="204"/>
      <c r="G153" s="215"/>
    </row>
    <row r="154" spans="1:9" hidden="1">
      <c r="A154" s="230"/>
      <c r="B154" s="207">
        <v>2.2999999999999998</v>
      </c>
      <c r="C154" s="84" t="s">
        <v>521</v>
      </c>
      <c r="D154" s="209">
        <f>SUM(D156:D158)</f>
        <v>0</v>
      </c>
      <c r="E154" s="209">
        <f>SUM(E156:E158)</f>
        <v>0</v>
      </c>
      <c r="F154" s="209">
        <f>SUM(F156:F158)</f>
        <v>0</v>
      </c>
      <c r="G154" s="210">
        <f>SUM(D154:F154)</f>
        <v>0</v>
      </c>
    </row>
    <row r="155" spans="1:9" hidden="1">
      <c r="A155" s="229"/>
      <c r="B155" s="212"/>
      <c r="C155" s="231"/>
      <c r="D155" s="204"/>
      <c r="E155" s="204"/>
      <c r="F155" s="204"/>
      <c r="G155" s="215"/>
    </row>
    <row r="156" spans="1:9" ht="20.399999999999999" hidden="1">
      <c r="A156" s="229"/>
      <c r="B156" s="212" t="s">
        <v>679</v>
      </c>
      <c r="C156" s="233" t="s">
        <v>680</v>
      </c>
      <c r="D156" s="214">
        <v>0</v>
      </c>
      <c r="E156" s="214">
        <v>0</v>
      </c>
      <c r="F156" s="214">
        <v>0</v>
      </c>
      <c r="G156" s="215">
        <f>SUM(D156:F156)</f>
        <v>0</v>
      </c>
    </row>
    <row r="157" spans="1:9" ht="20.399999999999999" hidden="1">
      <c r="A157" s="229"/>
      <c r="B157" s="212" t="s">
        <v>522</v>
      </c>
      <c r="C157" s="233" t="s">
        <v>681</v>
      </c>
      <c r="D157" s="214">
        <f>+'EGR x PART GRAL (AUMENTOS)'!D243</f>
        <v>0</v>
      </c>
      <c r="E157" s="214">
        <f>+'EGR x PART GRAL (AUMENTOS)'!E243</f>
        <v>0</v>
      </c>
      <c r="F157" s="214">
        <f>+'EGR x PART GRAL (AUMENTOS)'!G243</f>
        <v>0</v>
      </c>
      <c r="G157" s="215">
        <f>SUM(D157:F157)</f>
        <v>0</v>
      </c>
    </row>
    <row r="158" spans="1:9" ht="20.399999999999999" hidden="1">
      <c r="A158" s="229"/>
      <c r="B158" s="212" t="s">
        <v>682</v>
      </c>
      <c r="C158" s="233" t="s">
        <v>683</v>
      </c>
      <c r="D158" s="214">
        <v>0</v>
      </c>
      <c r="E158" s="214">
        <v>0</v>
      </c>
      <c r="F158" s="214">
        <v>0</v>
      </c>
      <c r="G158" s="215">
        <f>SUM(D158:F158)</f>
        <v>0</v>
      </c>
    </row>
    <row r="159" spans="1:9" hidden="1">
      <c r="A159" s="229"/>
      <c r="B159" s="212"/>
      <c r="C159" s="231"/>
      <c r="D159" s="204"/>
      <c r="E159" s="204"/>
      <c r="F159" s="204"/>
      <c r="G159" s="215"/>
    </row>
    <row r="160" spans="1:9" hidden="1">
      <c r="A160" s="229"/>
      <c r="B160" s="212"/>
      <c r="C160" s="231"/>
      <c r="D160" s="204"/>
      <c r="E160" s="204"/>
      <c r="F160" s="204"/>
      <c r="G160" s="215"/>
    </row>
    <row r="161" spans="1:7" hidden="1">
      <c r="A161" s="198">
        <v>3</v>
      </c>
      <c r="B161" s="198"/>
      <c r="C161" s="78" t="s">
        <v>684</v>
      </c>
      <c r="D161" s="200">
        <f>+D163+D165+D167+D172</f>
        <v>0</v>
      </c>
      <c r="E161" s="200">
        <f>+E163+E165+E167+E172</f>
        <v>0</v>
      </c>
      <c r="F161" s="200">
        <f>+F163+F165+F167+F172</f>
        <v>0</v>
      </c>
      <c r="G161" s="201">
        <f>SUM(D161:F161)</f>
        <v>0</v>
      </c>
    </row>
    <row r="162" spans="1:7" hidden="1">
      <c r="A162" s="229"/>
      <c r="B162" s="212"/>
      <c r="C162" s="231"/>
      <c r="D162" s="204"/>
      <c r="E162" s="204"/>
      <c r="F162" s="204"/>
      <c r="G162" s="215"/>
    </row>
    <row r="163" spans="1:7" hidden="1">
      <c r="A163" s="230"/>
      <c r="B163" s="207">
        <v>3.1</v>
      </c>
      <c r="C163" s="84" t="s">
        <v>685</v>
      </c>
      <c r="D163" s="209">
        <v>0</v>
      </c>
      <c r="E163" s="209">
        <v>0</v>
      </c>
      <c r="F163" s="209">
        <v>0</v>
      </c>
      <c r="G163" s="210">
        <f>SUM(D163:F163)</f>
        <v>0</v>
      </c>
    </row>
    <row r="164" spans="1:7" hidden="1">
      <c r="A164" s="230"/>
      <c r="B164" s="207"/>
      <c r="C164" s="84"/>
      <c r="D164" s="209"/>
      <c r="E164" s="209"/>
      <c r="F164" s="209"/>
      <c r="G164" s="210"/>
    </row>
    <row r="165" spans="1:7" hidden="1">
      <c r="A165" s="230"/>
      <c r="B165" s="207">
        <v>3.2</v>
      </c>
      <c r="C165" s="84" t="s">
        <v>686</v>
      </c>
      <c r="D165" s="209">
        <v>0</v>
      </c>
      <c r="E165" s="209">
        <v>0</v>
      </c>
      <c r="F165" s="209">
        <v>0</v>
      </c>
      <c r="G165" s="210">
        <f>SUM(D165:F165)</f>
        <v>0</v>
      </c>
    </row>
    <row r="166" spans="1:7" hidden="1">
      <c r="A166" s="230"/>
      <c r="B166" s="207"/>
      <c r="C166" s="84"/>
      <c r="D166" s="209"/>
      <c r="E166" s="209"/>
      <c r="F166" s="209"/>
      <c r="G166" s="210"/>
    </row>
    <row r="167" spans="1:7" hidden="1">
      <c r="A167" s="230"/>
      <c r="B167" s="207">
        <v>3.3</v>
      </c>
      <c r="C167" s="84" t="s">
        <v>687</v>
      </c>
      <c r="D167" s="209">
        <f>SUM(D169:D170)</f>
        <v>0</v>
      </c>
      <c r="E167" s="209">
        <f>SUM(E169:E170)</f>
        <v>0</v>
      </c>
      <c r="F167" s="209">
        <f>SUM(F169:F170)</f>
        <v>0</v>
      </c>
      <c r="G167" s="210">
        <f>SUM(D167:F167)</f>
        <v>0</v>
      </c>
    </row>
    <row r="168" spans="1:7" hidden="1">
      <c r="A168" s="229"/>
      <c r="B168" s="207"/>
      <c r="C168" s="231"/>
      <c r="D168" s="204"/>
      <c r="E168" s="204"/>
      <c r="F168" s="204"/>
      <c r="G168" s="215"/>
    </row>
    <row r="169" spans="1:7" hidden="1">
      <c r="A169" s="229"/>
      <c r="B169" s="212" t="s">
        <v>688</v>
      </c>
      <c r="C169" s="231" t="s">
        <v>689</v>
      </c>
      <c r="D169" s="214">
        <v>0</v>
      </c>
      <c r="E169" s="214">
        <v>0</v>
      </c>
      <c r="F169" s="214">
        <v>0</v>
      </c>
      <c r="G169" s="215">
        <f>SUM(D169:F169)</f>
        <v>0</v>
      </c>
    </row>
    <row r="170" spans="1:7" hidden="1">
      <c r="A170" s="229"/>
      <c r="B170" s="212" t="s">
        <v>688</v>
      </c>
      <c r="C170" s="231" t="s">
        <v>690</v>
      </c>
      <c r="D170" s="214">
        <v>0</v>
      </c>
      <c r="E170" s="214">
        <v>0</v>
      </c>
      <c r="F170" s="214">
        <v>0</v>
      </c>
      <c r="G170" s="215">
        <f>SUM(D170:F170)</f>
        <v>0</v>
      </c>
    </row>
    <row r="171" spans="1:7" hidden="1">
      <c r="A171" s="229"/>
      <c r="B171" s="212"/>
      <c r="C171" s="231"/>
      <c r="D171" s="204"/>
      <c r="E171" s="204"/>
      <c r="F171" s="204"/>
      <c r="G171" s="215"/>
    </row>
    <row r="172" spans="1:7" hidden="1">
      <c r="A172" s="230"/>
      <c r="B172" s="207">
        <v>3.4</v>
      </c>
      <c r="C172" s="84" t="s">
        <v>691</v>
      </c>
      <c r="D172" s="209">
        <v>0</v>
      </c>
      <c r="E172" s="209">
        <v>0</v>
      </c>
      <c r="F172" s="209">
        <v>0</v>
      </c>
      <c r="G172" s="210">
        <f>SUM(D172:F172)</f>
        <v>0</v>
      </c>
    </row>
    <row r="173" spans="1:7" hidden="1">
      <c r="A173" s="229"/>
      <c r="B173" s="212"/>
      <c r="C173" s="231"/>
      <c r="D173" s="204"/>
      <c r="E173" s="204"/>
      <c r="F173" s="204"/>
      <c r="G173" s="215"/>
    </row>
    <row r="174" spans="1:7" hidden="1">
      <c r="A174" s="230"/>
      <c r="B174" s="207">
        <v>3.4</v>
      </c>
      <c r="C174" s="84" t="s">
        <v>691</v>
      </c>
      <c r="D174" s="209">
        <v>0</v>
      </c>
      <c r="E174" s="209">
        <v>0</v>
      </c>
      <c r="F174" s="209">
        <v>0</v>
      </c>
      <c r="G174" s="210">
        <f>SUM(D174:F174)</f>
        <v>0</v>
      </c>
    </row>
    <row r="175" spans="1:7" hidden="1">
      <c r="A175" s="229"/>
      <c r="B175" s="212"/>
      <c r="C175" s="231"/>
      <c r="D175" s="204"/>
      <c r="E175" s="204"/>
      <c r="F175" s="204"/>
      <c r="G175" s="215"/>
    </row>
    <row r="176" spans="1:7" hidden="1">
      <c r="A176" s="229"/>
      <c r="B176" s="211"/>
      <c r="C176" s="190"/>
      <c r="D176" s="204"/>
      <c r="E176" s="204"/>
      <c r="F176" s="204"/>
      <c r="G176" s="215"/>
    </row>
    <row r="177" spans="1:7" hidden="1">
      <c r="A177" s="198">
        <v>4</v>
      </c>
      <c r="B177" s="198"/>
      <c r="C177" s="78" t="s">
        <v>692</v>
      </c>
      <c r="D177" s="200">
        <v>0</v>
      </c>
      <c r="E177" s="200">
        <v>0</v>
      </c>
      <c r="F177" s="200">
        <v>0</v>
      </c>
      <c r="G177" s="201">
        <f>SUM(D177:F177)</f>
        <v>0</v>
      </c>
    </row>
    <row r="178" spans="1:7">
      <c r="A178" s="229"/>
      <c r="B178" s="211"/>
      <c r="C178" s="190"/>
      <c r="D178" s="219"/>
      <c r="E178" s="219"/>
      <c r="F178" s="219"/>
      <c r="G178" s="215"/>
    </row>
    <row r="179" spans="1:7">
      <c r="A179" s="234"/>
      <c r="B179" s="220"/>
      <c r="C179" s="235"/>
      <c r="D179" s="222"/>
      <c r="E179" s="222"/>
      <c r="F179" s="222"/>
      <c r="G179" s="223"/>
    </row>
  </sheetData>
  <mergeCells count="16">
    <mergeCell ref="A110:C110"/>
    <mergeCell ref="A99:G99"/>
    <mergeCell ref="A102:G102"/>
    <mergeCell ref="A103:G103"/>
    <mergeCell ref="A104:G104"/>
    <mergeCell ref="A109:C109"/>
    <mergeCell ref="A8:G8"/>
    <mergeCell ref="A13:C13"/>
    <mergeCell ref="A14:C14"/>
    <mergeCell ref="A97:G97"/>
    <mergeCell ref="A98:E98"/>
    <mergeCell ref="A1:G1"/>
    <mergeCell ref="A2:E2"/>
    <mergeCell ref="A3:G3"/>
    <mergeCell ref="A6:G6"/>
    <mergeCell ref="A7:G7"/>
  </mergeCells>
  <printOptions horizontalCentered="1"/>
  <pageMargins left="0.39370078740157483" right="0.39370078740157483" top="0.59055118110236227" bottom="0.39370078740157483" header="0.31496062992125984" footer="0.31496062992125984"/>
  <pageSetup firstPageNumber="13" orientation="landscape" useFirstPageNumber="1" verticalDpi="597" r:id="rId1"/>
  <headerFooter>
    <oddHeader>&amp;CPágina &amp;P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5"/>
  </sheetPr>
  <dimension ref="A1:P66"/>
  <sheetViews>
    <sheetView showGridLines="0" topLeftCell="A91" zoomScaleNormal="100" zoomScaleSheetLayoutView="80" workbookViewId="0">
      <selection activeCell="I71" sqref="I71"/>
    </sheetView>
  </sheetViews>
  <sheetFormatPr baseColWidth="10" defaultColWidth="11.5546875" defaultRowHeight="13.2"/>
  <cols>
    <col min="1" max="1" width="3.5546875" style="64" customWidth="1"/>
    <col min="2" max="2" width="6.5546875" style="64" customWidth="1"/>
    <col min="3" max="3" width="23.109375" style="64" customWidth="1"/>
    <col min="4" max="4" width="15.109375" style="64" customWidth="1"/>
    <col min="5" max="11" width="18.5546875" style="64" customWidth="1"/>
    <col min="12" max="12" width="15" style="64" customWidth="1"/>
    <col min="13" max="13" width="16.33203125" style="64" customWidth="1"/>
    <col min="14" max="14" width="11.5546875" style="64"/>
    <col min="15" max="15" width="19.21875" style="64" customWidth="1"/>
    <col min="16" max="16384" width="11.5546875" style="64"/>
  </cols>
  <sheetData>
    <row r="1" spans="1:16" ht="15.6">
      <c r="A1" s="826" t="s">
        <v>16</v>
      </c>
      <c r="B1" s="826"/>
      <c r="C1" s="826"/>
      <c r="D1" s="826"/>
      <c r="E1" s="826"/>
      <c r="F1" s="826"/>
      <c r="G1" s="826"/>
      <c r="H1" s="826"/>
      <c r="I1" s="826"/>
      <c r="J1" s="826"/>
      <c r="K1" s="826"/>
      <c r="L1" s="826"/>
      <c r="M1" s="826"/>
    </row>
    <row r="2" spans="1:16">
      <c r="A2" s="830"/>
      <c r="B2" s="830"/>
      <c r="C2" s="830"/>
      <c r="D2" s="830"/>
      <c r="E2" s="830"/>
      <c r="F2" s="830"/>
      <c r="G2" s="830"/>
      <c r="H2" s="830"/>
      <c r="I2" s="830"/>
      <c r="J2" s="830"/>
      <c r="K2" s="830"/>
      <c r="L2" s="830"/>
      <c r="M2" s="830"/>
    </row>
    <row r="3" spans="1:16" ht="15.6">
      <c r="A3" s="822" t="str">
        <f>+'IND-ESTR-CLASIF '!A68:E68</f>
        <v>MODIFICACIÓN  Nº 04-2025</v>
      </c>
      <c r="B3" s="822"/>
      <c r="C3" s="822"/>
      <c r="D3" s="822"/>
      <c r="E3" s="822"/>
      <c r="F3" s="822"/>
      <c r="G3" s="822"/>
      <c r="H3" s="822"/>
      <c r="I3" s="822"/>
      <c r="J3" s="822"/>
      <c r="K3" s="822"/>
      <c r="L3" s="822"/>
      <c r="M3" s="822"/>
    </row>
    <row r="4" spans="1:16" ht="15.6">
      <c r="A4" s="66"/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</row>
    <row r="5" spans="1:16" ht="15.6">
      <c r="A5" s="66"/>
      <c r="B5" s="66"/>
      <c r="C5" s="66"/>
      <c r="D5" s="66"/>
      <c r="E5" s="66"/>
      <c r="F5" s="66"/>
      <c r="G5" s="66"/>
      <c r="H5" s="66"/>
      <c r="I5" s="66"/>
      <c r="J5" s="66"/>
      <c r="K5" s="66"/>
      <c r="L5" s="66"/>
      <c r="M5" s="66"/>
    </row>
    <row r="6" spans="1:16">
      <c r="A6" s="65"/>
      <c r="B6" s="65"/>
      <c r="C6" s="65"/>
      <c r="D6" s="65"/>
      <c r="E6" s="65"/>
      <c r="F6" s="65"/>
      <c r="G6" s="65"/>
      <c r="H6" s="65"/>
      <c r="I6" s="65"/>
      <c r="J6" s="65"/>
      <c r="K6" s="65"/>
      <c r="L6" s="65"/>
      <c r="M6" s="65"/>
    </row>
    <row r="7" spans="1:16">
      <c r="A7" s="65"/>
      <c r="B7" s="65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</row>
    <row r="8" spans="1:16" ht="13.8">
      <c r="A8" s="831" t="s">
        <v>12</v>
      </c>
      <c r="B8" s="831"/>
      <c r="C8" s="831"/>
      <c r="D8" s="831"/>
      <c r="E8" s="831"/>
      <c r="F8" s="831"/>
      <c r="G8" s="831"/>
      <c r="H8" s="831"/>
      <c r="I8" s="831"/>
      <c r="J8" s="831"/>
      <c r="K8" s="831"/>
      <c r="L8" s="831"/>
      <c r="M8" s="831"/>
    </row>
    <row r="9" spans="1:16" ht="13.8">
      <c r="A9" s="831" t="s">
        <v>761</v>
      </c>
      <c r="B9" s="831"/>
      <c r="C9" s="831"/>
      <c r="D9" s="831"/>
      <c r="E9" s="831"/>
      <c r="F9" s="831"/>
      <c r="G9" s="831"/>
      <c r="H9" s="831"/>
      <c r="I9" s="831"/>
      <c r="J9" s="831"/>
      <c r="K9" s="831"/>
      <c r="L9" s="831"/>
      <c r="M9" s="831"/>
    </row>
    <row r="10" spans="1:16" ht="13.8">
      <c r="A10" s="831" t="s">
        <v>495</v>
      </c>
      <c r="B10" s="831"/>
      <c r="C10" s="831"/>
      <c r="D10" s="831"/>
      <c r="E10" s="831"/>
      <c r="F10" s="831"/>
      <c r="G10" s="831"/>
      <c r="H10" s="831"/>
      <c r="I10" s="831"/>
      <c r="J10" s="831"/>
      <c r="K10" s="831"/>
      <c r="L10" s="831"/>
      <c r="M10" s="831"/>
    </row>
    <row r="11" spans="1:16">
      <c r="A11" s="67"/>
      <c r="B11" s="67"/>
      <c r="C11" s="68"/>
      <c r="D11" s="69"/>
      <c r="E11" s="69"/>
      <c r="F11" s="69"/>
      <c r="G11" s="69"/>
      <c r="H11" s="69"/>
      <c r="I11" s="69"/>
      <c r="J11" s="69"/>
      <c r="K11" s="69"/>
      <c r="L11" s="69"/>
      <c r="M11" s="69"/>
    </row>
    <row r="12" spans="1:16" ht="24" customHeight="1">
      <c r="A12" s="819" t="s">
        <v>762</v>
      </c>
      <c r="B12" s="819"/>
      <c r="C12" s="819"/>
      <c r="D12" s="70" t="s">
        <v>676</v>
      </c>
      <c r="E12" s="819" t="s">
        <v>667</v>
      </c>
      <c r="F12" s="819"/>
      <c r="G12" s="819"/>
      <c r="H12" s="819"/>
      <c r="I12" s="832" t="s">
        <v>626</v>
      </c>
      <c r="J12" s="824"/>
      <c r="K12" s="777"/>
      <c r="L12" s="70" t="s">
        <v>763</v>
      </c>
      <c r="M12" s="819" t="s">
        <v>501</v>
      </c>
    </row>
    <row r="13" spans="1:16">
      <c r="A13" s="819"/>
      <c r="B13" s="819"/>
      <c r="C13" s="819"/>
      <c r="D13" s="71" t="s">
        <v>608</v>
      </c>
      <c r="E13" s="71" t="s">
        <v>424</v>
      </c>
      <c r="F13" s="71" t="s">
        <v>430</v>
      </c>
      <c r="G13" s="71" t="s">
        <v>436</v>
      </c>
      <c r="H13" s="71" t="s">
        <v>442</v>
      </c>
      <c r="I13" s="71" t="s">
        <v>449</v>
      </c>
      <c r="J13" s="71" t="s">
        <v>764</v>
      </c>
      <c r="K13" s="71" t="s">
        <v>823</v>
      </c>
      <c r="L13" s="71" t="s">
        <v>471</v>
      </c>
      <c r="M13" s="819"/>
    </row>
    <row r="14" spans="1:16" ht="45.6" customHeight="1">
      <c r="A14" s="819"/>
      <c r="B14" s="819"/>
      <c r="C14" s="819"/>
      <c r="D14" s="71" t="s">
        <v>607</v>
      </c>
      <c r="E14" s="71" t="s">
        <v>765</v>
      </c>
      <c r="F14" s="71" t="s">
        <v>429</v>
      </c>
      <c r="G14" s="71" t="s">
        <v>766</v>
      </c>
      <c r="H14" s="71" t="s">
        <v>767</v>
      </c>
      <c r="I14" s="71" t="s">
        <v>768</v>
      </c>
      <c r="J14" s="71" t="s">
        <v>454</v>
      </c>
      <c r="K14" s="71" t="s">
        <v>816</v>
      </c>
      <c r="L14" s="71" t="s">
        <v>769</v>
      </c>
      <c r="M14" s="819"/>
    </row>
    <row r="15" spans="1:16" ht="33.6" customHeight="1">
      <c r="A15" s="833" t="s">
        <v>651</v>
      </c>
      <c r="B15" s="834"/>
      <c r="C15" s="835"/>
      <c r="D15" s="72">
        <f t="shared" ref="D15:L15" si="0">+D17</f>
        <v>0</v>
      </c>
      <c r="E15" s="72">
        <f t="shared" si="0"/>
        <v>0</v>
      </c>
      <c r="F15" s="763">
        <f t="shared" si="0"/>
        <v>0</v>
      </c>
      <c r="G15" s="763">
        <f t="shared" si="0"/>
        <v>0</v>
      </c>
      <c r="H15" s="763">
        <f t="shared" si="0"/>
        <v>0</v>
      </c>
      <c r="I15" s="763">
        <f t="shared" si="0"/>
        <v>0</v>
      </c>
      <c r="J15" s="763">
        <f t="shared" si="0"/>
        <v>0</v>
      </c>
      <c r="K15" s="763">
        <f t="shared" ref="K15" si="1">+K17</f>
        <v>0</v>
      </c>
      <c r="L15" s="763">
        <f t="shared" si="0"/>
        <v>0</v>
      </c>
      <c r="M15" s="763">
        <f>SUM(D15:L15)</f>
        <v>0</v>
      </c>
      <c r="O15" s="98"/>
      <c r="P15" s="98"/>
    </row>
    <row r="16" spans="1:16">
      <c r="A16" s="73"/>
      <c r="B16" s="74"/>
      <c r="C16" s="68"/>
      <c r="D16" s="75"/>
      <c r="E16" s="75"/>
      <c r="F16" s="75"/>
      <c r="G16" s="75"/>
      <c r="H16" s="75"/>
      <c r="I16" s="75"/>
      <c r="J16" s="75"/>
      <c r="K16" s="75"/>
      <c r="L16" s="75"/>
      <c r="M16" s="101"/>
    </row>
    <row r="17" spans="1:15">
      <c r="A17" s="76">
        <v>1</v>
      </c>
      <c r="B17" s="77"/>
      <c r="C17" s="78" t="s">
        <v>652</v>
      </c>
      <c r="D17" s="79">
        <f t="shared" ref="D17:L17" si="2">+D19</f>
        <v>0</v>
      </c>
      <c r="E17" s="79">
        <f t="shared" si="2"/>
        <v>0</v>
      </c>
      <c r="F17" s="79">
        <f t="shared" si="2"/>
        <v>0</v>
      </c>
      <c r="G17" s="79">
        <f t="shared" si="2"/>
        <v>0</v>
      </c>
      <c r="H17" s="79">
        <f t="shared" si="2"/>
        <v>0</v>
      </c>
      <c r="I17" s="79">
        <f t="shared" si="2"/>
        <v>0</v>
      </c>
      <c r="J17" s="79">
        <f t="shared" si="2"/>
        <v>0</v>
      </c>
      <c r="K17" s="79">
        <f t="shared" ref="K17" si="3">+K19</f>
        <v>0</v>
      </c>
      <c r="L17" s="79">
        <f t="shared" si="2"/>
        <v>0</v>
      </c>
      <c r="M17" s="102">
        <f>SUM(D17:L17)</f>
        <v>0</v>
      </c>
      <c r="O17" s="98"/>
    </row>
    <row r="18" spans="1:15">
      <c r="A18" s="73"/>
      <c r="B18" s="80"/>
      <c r="C18" s="68"/>
      <c r="D18" s="81"/>
      <c r="E18" s="81"/>
      <c r="F18" s="81"/>
      <c r="G18" s="81"/>
      <c r="H18" s="81"/>
      <c r="I18" s="81"/>
      <c r="J18" s="81"/>
      <c r="K18" s="81"/>
      <c r="L18" s="81"/>
      <c r="M18" s="103"/>
    </row>
    <row r="19" spans="1:15">
      <c r="A19" s="82"/>
      <c r="B19" s="83">
        <v>1.1000000000000001</v>
      </c>
      <c r="C19" s="84" t="s">
        <v>653</v>
      </c>
      <c r="D19" s="85">
        <f t="shared" ref="D19:L19" si="4">+D21+D25</f>
        <v>0</v>
      </c>
      <c r="E19" s="85">
        <f t="shared" si="4"/>
        <v>0</v>
      </c>
      <c r="F19" s="85">
        <f t="shared" si="4"/>
        <v>0</v>
      </c>
      <c r="G19" s="85">
        <f t="shared" si="4"/>
        <v>0</v>
      </c>
      <c r="H19" s="85">
        <f t="shared" si="4"/>
        <v>0</v>
      </c>
      <c r="I19" s="85">
        <f t="shared" si="4"/>
        <v>0</v>
      </c>
      <c r="J19" s="85">
        <f t="shared" si="4"/>
        <v>0</v>
      </c>
      <c r="K19" s="85">
        <f t="shared" ref="K19" si="5">+K21+K25</f>
        <v>0</v>
      </c>
      <c r="L19" s="85">
        <f t="shared" si="4"/>
        <v>0</v>
      </c>
      <c r="M19" s="104">
        <f>SUM(D19:L19)</f>
        <v>0</v>
      </c>
    </row>
    <row r="20" spans="1:15">
      <c r="A20" s="73"/>
      <c r="B20" s="86"/>
      <c r="C20" s="78"/>
      <c r="D20" s="81"/>
      <c r="E20" s="81"/>
      <c r="F20" s="81"/>
      <c r="G20" s="81"/>
      <c r="H20" s="81"/>
      <c r="I20" s="81"/>
      <c r="J20" s="81"/>
      <c r="K20" s="81"/>
      <c r="L20" s="81"/>
      <c r="M20" s="103"/>
      <c r="O20" s="98"/>
    </row>
    <row r="21" spans="1:15">
      <c r="A21" s="73"/>
      <c r="B21" s="87" t="s">
        <v>23</v>
      </c>
      <c r="C21" s="88" t="s">
        <v>25</v>
      </c>
      <c r="D21" s="89">
        <f t="shared" ref="D21:L21" si="6">SUM(D22:D23)</f>
        <v>0</v>
      </c>
      <c r="E21" s="89">
        <f t="shared" si="6"/>
        <v>0</v>
      </c>
      <c r="F21" s="89">
        <f t="shared" si="6"/>
        <v>0</v>
      </c>
      <c r="G21" s="89">
        <f t="shared" si="6"/>
        <v>0</v>
      </c>
      <c r="H21" s="89">
        <f t="shared" si="6"/>
        <v>0</v>
      </c>
      <c r="I21" s="89">
        <f t="shared" si="6"/>
        <v>0</v>
      </c>
      <c r="J21" s="89">
        <f t="shared" si="6"/>
        <v>0</v>
      </c>
      <c r="K21" s="89">
        <f t="shared" ref="K21" si="7">SUM(K22:K23)</f>
        <v>0</v>
      </c>
      <c r="L21" s="89">
        <f t="shared" si="6"/>
        <v>0</v>
      </c>
      <c r="M21" s="105">
        <f>SUM(D21:L21)</f>
        <v>0</v>
      </c>
      <c r="O21" s="106"/>
    </row>
    <row r="22" spans="1:15" ht="16.2" customHeight="1">
      <c r="A22" s="73"/>
      <c r="B22" s="90" t="s">
        <v>26</v>
      </c>
      <c r="C22" s="68" t="s">
        <v>654</v>
      </c>
      <c r="D22" s="81">
        <v>0</v>
      </c>
      <c r="E22" s="81">
        <v>0</v>
      </c>
      <c r="F22" s="81">
        <v>0</v>
      </c>
      <c r="G22" s="81">
        <v>0</v>
      </c>
      <c r="H22" s="81">
        <v>0</v>
      </c>
      <c r="I22" s="81">
        <v>0</v>
      </c>
      <c r="J22" s="81">
        <v>0</v>
      </c>
      <c r="K22" s="81">
        <v>0</v>
      </c>
      <c r="L22" s="81">
        <v>0</v>
      </c>
      <c r="M22" s="105">
        <f>SUM(D22:L22)</f>
        <v>0</v>
      </c>
      <c r="O22" s="98"/>
    </row>
    <row r="23" spans="1:15" ht="13.2" customHeight="1">
      <c r="A23" s="73"/>
      <c r="B23" s="90" t="s">
        <v>49</v>
      </c>
      <c r="C23" s="68" t="s">
        <v>655</v>
      </c>
      <c r="D23" s="81">
        <v>0</v>
      </c>
      <c r="E23" s="81">
        <v>0</v>
      </c>
      <c r="F23" s="81">
        <v>0</v>
      </c>
      <c r="G23" s="81">
        <v>0</v>
      </c>
      <c r="H23" s="81">
        <v>0</v>
      </c>
      <c r="I23" s="81">
        <v>0</v>
      </c>
      <c r="J23" s="81">
        <v>0</v>
      </c>
      <c r="K23" s="81">
        <v>0</v>
      </c>
      <c r="L23" s="81">
        <v>0</v>
      </c>
      <c r="M23" s="105">
        <f>SUM(D23:L23)</f>
        <v>0</v>
      </c>
    </row>
    <row r="24" spans="1:15">
      <c r="A24" s="73"/>
      <c r="B24" s="90"/>
      <c r="C24" s="68"/>
      <c r="D24" s="81"/>
      <c r="E24" s="81"/>
      <c r="F24" s="81"/>
      <c r="G24" s="81"/>
      <c r="H24" s="81"/>
      <c r="I24" s="81"/>
      <c r="J24" s="81"/>
      <c r="K24" s="81"/>
      <c r="L24" s="81"/>
      <c r="M24" s="105"/>
    </row>
    <row r="25" spans="1:15" ht="20.399999999999999">
      <c r="A25" s="73"/>
      <c r="B25" s="87" t="s">
        <v>64</v>
      </c>
      <c r="C25" s="91" t="s">
        <v>656</v>
      </c>
      <c r="D25" s="89">
        <v>0</v>
      </c>
      <c r="E25" s="89">
        <v>0</v>
      </c>
      <c r="F25" s="89">
        <v>0</v>
      </c>
      <c r="G25" s="89">
        <v>0</v>
      </c>
      <c r="H25" s="89">
        <v>0</v>
      </c>
      <c r="I25" s="89">
        <v>0</v>
      </c>
      <c r="J25" s="89">
        <v>0</v>
      </c>
      <c r="K25" s="89">
        <v>0</v>
      </c>
      <c r="L25" s="89">
        <v>0</v>
      </c>
      <c r="M25" s="105">
        <f>SUM(D25:L25)</f>
        <v>0</v>
      </c>
    </row>
    <row r="26" spans="1:15">
      <c r="A26" s="73"/>
      <c r="B26" s="87"/>
      <c r="C26" s="88"/>
      <c r="D26" s="92"/>
      <c r="E26" s="92"/>
      <c r="F26" s="92"/>
      <c r="G26" s="92"/>
      <c r="H26" s="92"/>
      <c r="I26" s="92"/>
      <c r="J26" s="92"/>
      <c r="K26" s="92"/>
      <c r="L26" s="92"/>
      <c r="M26" s="105"/>
    </row>
    <row r="27" spans="1:15">
      <c r="A27" s="93"/>
      <c r="B27" s="94"/>
      <c r="C27" s="95"/>
      <c r="D27" s="96"/>
      <c r="E27" s="96"/>
      <c r="F27" s="96"/>
      <c r="G27" s="96"/>
      <c r="H27" s="96"/>
      <c r="I27" s="96"/>
      <c r="J27" s="96"/>
      <c r="K27" s="96"/>
      <c r="L27" s="96"/>
      <c r="M27" s="107"/>
    </row>
    <row r="30" spans="1:15" s="63" customFormat="1" ht="10.199999999999999">
      <c r="D30" s="97"/>
      <c r="E30" s="97"/>
      <c r="F30" s="97"/>
      <c r="G30" s="97"/>
      <c r="H30" s="97"/>
      <c r="I30" s="97"/>
      <c r="J30" s="97"/>
      <c r="K30" s="97"/>
      <c r="L30" s="97"/>
    </row>
    <row r="31" spans="1:15">
      <c r="D31" s="98"/>
      <c r="E31" s="98"/>
      <c r="F31" s="98"/>
      <c r="G31" s="98"/>
    </row>
    <row r="39" spans="1:13" ht="15.6">
      <c r="A39" s="826" t="s">
        <v>16</v>
      </c>
      <c r="B39" s="826"/>
      <c r="C39" s="826"/>
      <c r="D39" s="826"/>
      <c r="E39" s="826"/>
      <c r="F39" s="826"/>
      <c r="G39" s="826"/>
      <c r="H39" s="826"/>
      <c r="I39" s="826"/>
      <c r="J39" s="826"/>
      <c r="K39" s="826"/>
      <c r="L39" s="826"/>
      <c r="M39" s="826"/>
    </row>
    <row r="40" spans="1:13">
      <c r="A40" s="830"/>
      <c r="B40" s="830"/>
      <c r="C40" s="830"/>
      <c r="D40" s="830"/>
      <c r="E40" s="830"/>
      <c r="F40" s="830"/>
      <c r="G40" s="830"/>
      <c r="H40" s="830"/>
      <c r="I40" s="830"/>
      <c r="J40" s="830"/>
      <c r="K40" s="830"/>
      <c r="L40" s="830"/>
      <c r="M40" s="830"/>
    </row>
    <row r="41" spans="1:13" ht="15.6">
      <c r="A41" s="822" t="str">
        <f>+'IND-ESTR-CLASIF '!A68:E68</f>
        <v>MODIFICACIÓN  Nº 04-2025</v>
      </c>
      <c r="B41" s="822"/>
      <c r="C41" s="822"/>
      <c r="D41" s="822"/>
      <c r="E41" s="822"/>
      <c r="F41" s="822"/>
      <c r="G41" s="822"/>
      <c r="H41" s="822"/>
      <c r="I41" s="822"/>
      <c r="J41" s="822"/>
      <c r="K41" s="822"/>
      <c r="L41" s="822"/>
      <c r="M41" s="822"/>
    </row>
    <row r="42" spans="1:13" ht="15.6">
      <c r="A42" s="66"/>
      <c r="B42" s="66"/>
      <c r="C42" s="66"/>
      <c r="D42" s="66"/>
      <c r="E42" s="66"/>
      <c r="F42" s="66"/>
      <c r="G42" s="66"/>
      <c r="H42" s="66"/>
      <c r="I42" s="66"/>
      <c r="J42" s="66"/>
      <c r="K42" s="66"/>
      <c r="L42" s="66"/>
      <c r="M42" s="66"/>
    </row>
    <row r="43" spans="1:13">
      <c r="A43" s="65"/>
      <c r="B43" s="65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</row>
    <row r="44" spans="1:13">
      <c r="A44" s="65"/>
      <c r="B44" s="65"/>
      <c r="C44" s="65"/>
      <c r="D44" s="65"/>
      <c r="E44" s="65"/>
      <c r="F44" s="65"/>
      <c r="G44" s="65"/>
      <c r="H44" s="65"/>
      <c r="I44" s="65"/>
      <c r="J44" s="65"/>
      <c r="K44" s="65"/>
      <c r="L44" s="65"/>
      <c r="M44" s="65"/>
    </row>
    <row r="45" spans="1:13" ht="13.8">
      <c r="A45" s="831" t="s">
        <v>12</v>
      </c>
      <c r="B45" s="831"/>
      <c r="C45" s="831"/>
      <c r="D45" s="831"/>
      <c r="E45" s="831"/>
      <c r="F45" s="831"/>
      <c r="G45" s="831"/>
      <c r="H45" s="831"/>
      <c r="I45" s="831"/>
      <c r="J45" s="831"/>
      <c r="K45" s="831"/>
      <c r="L45" s="831"/>
      <c r="M45" s="831"/>
    </row>
    <row r="46" spans="1:13" ht="13.8">
      <c r="A46" s="831" t="s">
        <v>761</v>
      </c>
      <c r="B46" s="831"/>
      <c r="C46" s="831"/>
      <c r="D46" s="831"/>
      <c r="E46" s="831"/>
      <c r="F46" s="831"/>
      <c r="G46" s="831"/>
      <c r="H46" s="831"/>
      <c r="I46" s="831"/>
      <c r="J46" s="831"/>
      <c r="K46" s="831"/>
      <c r="L46" s="831"/>
      <c r="M46" s="831"/>
    </row>
    <row r="47" spans="1:13" ht="13.8">
      <c r="A47" s="831" t="s">
        <v>639</v>
      </c>
      <c r="B47" s="831"/>
      <c r="C47" s="831"/>
      <c r="D47" s="831"/>
      <c r="E47" s="831"/>
      <c r="F47" s="831"/>
      <c r="G47" s="831"/>
      <c r="H47" s="831"/>
      <c r="I47" s="831"/>
      <c r="J47" s="831"/>
      <c r="K47" s="831"/>
      <c r="L47" s="831"/>
      <c r="M47" s="831"/>
    </row>
    <row r="48" spans="1:13" ht="13.8">
      <c r="A48" s="776"/>
      <c r="B48" s="776"/>
      <c r="C48" s="776"/>
      <c r="D48" s="776"/>
      <c r="E48" s="776"/>
      <c r="F48" s="776"/>
      <c r="G48" s="776"/>
      <c r="H48" s="776"/>
      <c r="I48" s="776"/>
      <c r="J48" s="776"/>
      <c r="K48" s="776"/>
      <c r="L48" s="776"/>
      <c r="M48" s="776"/>
    </row>
    <row r="49" spans="1:16">
      <c r="A49" s="67"/>
      <c r="B49" s="67"/>
      <c r="C49" s="68"/>
      <c r="D49" s="69"/>
      <c r="E49" s="69"/>
      <c r="F49" s="69"/>
      <c r="G49" s="69"/>
      <c r="H49" s="69"/>
      <c r="I49" s="69"/>
      <c r="J49" s="69"/>
      <c r="K49" s="69"/>
      <c r="L49" s="69"/>
      <c r="M49" s="69"/>
    </row>
    <row r="50" spans="1:16" ht="24" customHeight="1">
      <c r="A50" s="819" t="s">
        <v>762</v>
      </c>
      <c r="B50" s="819"/>
      <c r="C50" s="819"/>
      <c r="D50" s="70" t="s">
        <v>676</v>
      </c>
      <c r="E50" s="819" t="s">
        <v>667</v>
      </c>
      <c r="F50" s="819"/>
      <c r="G50" s="819"/>
      <c r="H50" s="819"/>
      <c r="I50" s="832" t="s">
        <v>626</v>
      </c>
      <c r="J50" s="824"/>
      <c r="K50" s="777"/>
      <c r="L50" s="70" t="s">
        <v>763</v>
      </c>
      <c r="M50" s="819" t="s">
        <v>501</v>
      </c>
    </row>
    <row r="51" spans="1:16">
      <c r="A51" s="819"/>
      <c r="B51" s="819"/>
      <c r="C51" s="819"/>
      <c r="D51" s="71" t="s">
        <v>608</v>
      </c>
      <c r="E51" s="71" t="s">
        <v>424</v>
      </c>
      <c r="F51" s="71" t="s">
        <v>430</v>
      </c>
      <c r="G51" s="71" t="s">
        <v>436</v>
      </c>
      <c r="H51" s="71" t="s">
        <v>442</v>
      </c>
      <c r="I51" s="71" t="s">
        <v>449</v>
      </c>
      <c r="J51" s="71" t="s">
        <v>764</v>
      </c>
      <c r="K51" s="71" t="s">
        <v>764</v>
      </c>
      <c r="L51" s="71" t="s">
        <v>471</v>
      </c>
      <c r="M51" s="819"/>
    </row>
    <row r="52" spans="1:16" ht="45.6" customHeight="1">
      <c r="A52" s="819"/>
      <c r="B52" s="819"/>
      <c r="C52" s="819"/>
      <c r="D52" s="71" t="s">
        <v>607</v>
      </c>
      <c r="E52" s="71" t="s">
        <v>765</v>
      </c>
      <c r="F52" s="71" t="s">
        <v>429</v>
      </c>
      <c r="G52" s="71" t="s">
        <v>766</v>
      </c>
      <c r="H52" s="71" t="s">
        <v>767</v>
      </c>
      <c r="I52" s="71" t="s">
        <v>768</v>
      </c>
      <c r="J52" s="71" t="s">
        <v>454</v>
      </c>
      <c r="K52" s="71" t="s">
        <v>454</v>
      </c>
      <c r="L52" s="71" t="s">
        <v>769</v>
      </c>
      <c r="M52" s="819"/>
    </row>
    <row r="53" spans="1:16" ht="29.7" customHeight="1">
      <c r="A53" s="833" t="s">
        <v>651</v>
      </c>
      <c r="B53" s="834"/>
      <c r="C53" s="835"/>
      <c r="D53" s="72">
        <f t="shared" ref="D53:L53" si="8">+D55</f>
        <v>0</v>
      </c>
      <c r="E53" s="72">
        <f t="shared" si="8"/>
        <v>0</v>
      </c>
      <c r="F53" s="763">
        <f t="shared" si="8"/>
        <v>0</v>
      </c>
      <c r="G53" s="763">
        <f t="shared" si="8"/>
        <v>0</v>
      </c>
      <c r="H53" s="763">
        <f t="shared" si="8"/>
        <v>0</v>
      </c>
      <c r="I53" s="763">
        <f t="shared" si="8"/>
        <v>0</v>
      </c>
      <c r="J53" s="763">
        <f t="shared" si="8"/>
        <v>0</v>
      </c>
      <c r="K53" s="763">
        <f t="shared" ref="K53" si="9">+K55</f>
        <v>0</v>
      </c>
      <c r="L53" s="763">
        <f t="shared" si="8"/>
        <v>0</v>
      </c>
      <c r="M53" s="763">
        <f>SUM(D53:L53)</f>
        <v>0</v>
      </c>
      <c r="O53" s="98"/>
      <c r="P53" s="98"/>
    </row>
    <row r="54" spans="1:16">
      <c r="A54" s="74"/>
      <c r="B54" s="74"/>
      <c r="C54" s="99"/>
      <c r="D54" s="75"/>
      <c r="E54" s="75"/>
      <c r="F54" s="75"/>
      <c r="G54" s="75"/>
      <c r="H54" s="75"/>
      <c r="I54" s="75"/>
      <c r="J54" s="75"/>
      <c r="K54" s="75"/>
      <c r="L54" s="75"/>
      <c r="M54" s="108"/>
    </row>
    <row r="55" spans="1:16">
      <c r="A55" s="77">
        <v>1</v>
      </c>
      <c r="B55" s="77"/>
      <c r="C55" s="78" t="s">
        <v>652</v>
      </c>
      <c r="D55" s="79">
        <f t="shared" ref="D55:L55" si="10">+D57</f>
        <v>0</v>
      </c>
      <c r="E55" s="79">
        <f t="shared" si="10"/>
        <v>0</v>
      </c>
      <c r="F55" s="79">
        <f t="shared" si="10"/>
        <v>0</v>
      </c>
      <c r="G55" s="79">
        <f t="shared" si="10"/>
        <v>0</v>
      </c>
      <c r="H55" s="79">
        <f t="shared" si="10"/>
        <v>0</v>
      </c>
      <c r="I55" s="79">
        <f t="shared" si="10"/>
        <v>0</v>
      </c>
      <c r="J55" s="79">
        <f t="shared" si="10"/>
        <v>0</v>
      </c>
      <c r="K55" s="79">
        <f t="shared" ref="K55" si="11">+K57</f>
        <v>0</v>
      </c>
      <c r="L55" s="79">
        <f t="shared" si="10"/>
        <v>0</v>
      </c>
      <c r="M55" s="109">
        <f>SUM(D55:L55)</f>
        <v>0</v>
      </c>
      <c r="O55" s="98"/>
    </row>
    <row r="56" spans="1:16">
      <c r="A56" s="80"/>
      <c r="B56" s="80"/>
      <c r="C56" s="68"/>
      <c r="D56" s="81"/>
      <c r="E56" s="81"/>
      <c r="F56" s="81"/>
      <c r="G56" s="81"/>
      <c r="H56" s="81"/>
      <c r="I56" s="81"/>
      <c r="J56" s="81"/>
      <c r="K56" s="81"/>
      <c r="L56" s="81"/>
      <c r="M56" s="101"/>
    </row>
    <row r="57" spans="1:16">
      <c r="A57" s="100"/>
      <c r="B57" s="83">
        <v>1.1000000000000001</v>
      </c>
      <c r="C57" s="84" t="s">
        <v>653</v>
      </c>
      <c r="D57" s="85">
        <f t="shared" ref="D57:L57" si="12">+D59+D63</f>
        <v>0</v>
      </c>
      <c r="E57" s="85">
        <f t="shared" si="12"/>
        <v>0</v>
      </c>
      <c r="F57" s="85">
        <f t="shared" si="12"/>
        <v>0</v>
      </c>
      <c r="G57" s="85">
        <f t="shared" si="12"/>
        <v>0</v>
      </c>
      <c r="H57" s="85">
        <f t="shared" si="12"/>
        <v>0</v>
      </c>
      <c r="I57" s="85">
        <f t="shared" si="12"/>
        <v>0</v>
      </c>
      <c r="J57" s="85">
        <f t="shared" si="12"/>
        <v>0</v>
      </c>
      <c r="K57" s="85">
        <f t="shared" ref="K57" si="13">+K59+K63</f>
        <v>0</v>
      </c>
      <c r="L57" s="85">
        <f t="shared" si="12"/>
        <v>0</v>
      </c>
      <c r="M57" s="110">
        <f>SUM(D57:L57)</f>
        <v>0</v>
      </c>
    </row>
    <row r="58" spans="1:16">
      <c r="A58" s="80"/>
      <c r="B58" s="86"/>
      <c r="C58" s="78"/>
      <c r="D58" s="81"/>
      <c r="E58" s="81"/>
      <c r="F58" s="81"/>
      <c r="G58" s="81"/>
      <c r="H58" s="81"/>
      <c r="I58" s="81"/>
      <c r="J58" s="81"/>
      <c r="K58" s="81"/>
      <c r="L58" s="81"/>
      <c r="M58" s="101"/>
      <c r="O58" s="98"/>
    </row>
    <row r="59" spans="1:16">
      <c r="A59" s="80"/>
      <c r="B59" s="87" t="s">
        <v>23</v>
      </c>
      <c r="C59" s="88" t="s">
        <v>25</v>
      </c>
      <c r="D59" s="89">
        <f t="shared" ref="D59:L59" si="14">SUM(D60:D61)</f>
        <v>0</v>
      </c>
      <c r="E59" s="89">
        <f t="shared" si="14"/>
        <v>0</v>
      </c>
      <c r="F59" s="89">
        <f t="shared" si="14"/>
        <v>0</v>
      </c>
      <c r="G59" s="89">
        <f t="shared" si="14"/>
        <v>0</v>
      </c>
      <c r="H59" s="89">
        <f t="shared" si="14"/>
        <v>0</v>
      </c>
      <c r="I59" s="89">
        <f t="shared" si="14"/>
        <v>0</v>
      </c>
      <c r="J59" s="89">
        <f t="shared" si="14"/>
        <v>0</v>
      </c>
      <c r="K59" s="89">
        <f t="shared" ref="K59" si="15">SUM(K60:K61)</f>
        <v>0</v>
      </c>
      <c r="L59" s="89">
        <f t="shared" si="14"/>
        <v>0</v>
      </c>
      <c r="M59" s="111">
        <f>SUM(D59:L59)</f>
        <v>0</v>
      </c>
      <c r="O59" s="106"/>
    </row>
    <row r="60" spans="1:16" ht="16.2" customHeight="1">
      <c r="A60" s="80"/>
      <c r="B60" s="90" t="s">
        <v>26</v>
      </c>
      <c r="C60" s="68" t="s">
        <v>654</v>
      </c>
      <c r="D60" s="81">
        <v>0</v>
      </c>
      <c r="E60" s="81">
        <v>0</v>
      </c>
      <c r="F60" s="81">
        <v>0</v>
      </c>
      <c r="G60" s="81">
        <v>0</v>
      </c>
      <c r="H60" s="81">
        <v>0</v>
      </c>
      <c r="I60" s="81">
        <v>0</v>
      </c>
      <c r="J60" s="81">
        <v>0</v>
      </c>
      <c r="K60" s="81">
        <v>0</v>
      </c>
      <c r="L60" s="81">
        <v>0</v>
      </c>
      <c r="M60" s="111">
        <f>SUM(D60:L60)</f>
        <v>0</v>
      </c>
      <c r="O60" s="112"/>
    </row>
    <row r="61" spans="1:16" ht="13.2" customHeight="1">
      <c r="A61" s="80"/>
      <c r="B61" s="90" t="s">
        <v>49</v>
      </c>
      <c r="C61" s="68" t="s">
        <v>655</v>
      </c>
      <c r="D61" s="81">
        <v>0</v>
      </c>
      <c r="E61" s="81">
        <v>0</v>
      </c>
      <c r="F61" s="81">
        <v>0</v>
      </c>
      <c r="G61" s="81">
        <v>0</v>
      </c>
      <c r="H61" s="81">
        <v>0</v>
      </c>
      <c r="I61" s="81">
        <v>0</v>
      </c>
      <c r="J61" s="81">
        <v>0</v>
      </c>
      <c r="K61" s="81">
        <v>0</v>
      </c>
      <c r="L61" s="81">
        <v>0</v>
      </c>
      <c r="M61" s="111">
        <f>SUM(D61:L61)</f>
        <v>0</v>
      </c>
    </row>
    <row r="62" spans="1:16">
      <c r="A62" s="80"/>
      <c r="B62" s="90"/>
      <c r="C62" s="68"/>
      <c r="D62" s="81"/>
      <c r="E62" s="81"/>
      <c r="F62" s="81"/>
      <c r="G62" s="81"/>
      <c r="H62" s="81"/>
      <c r="I62" s="81"/>
      <c r="J62" s="81"/>
      <c r="K62" s="81"/>
      <c r="L62" s="81"/>
      <c r="M62" s="111"/>
    </row>
    <row r="63" spans="1:16" ht="20.399999999999999">
      <c r="A63" s="80"/>
      <c r="B63" s="87" t="s">
        <v>64</v>
      </c>
      <c r="C63" s="91" t="s">
        <v>656</v>
      </c>
      <c r="D63" s="89">
        <v>0</v>
      </c>
      <c r="E63" s="89">
        <v>0</v>
      </c>
      <c r="F63" s="89">
        <v>0</v>
      </c>
      <c r="G63" s="89">
        <v>0</v>
      </c>
      <c r="H63" s="89">
        <v>0</v>
      </c>
      <c r="I63" s="89">
        <v>0</v>
      </c>
      <c r="J63" s="89">
        <v>0</v>
      </c>
      <c r="K63" s="89">
        <v>0</v>
      </c>
      <c r="L63" s="89">
        <v>0</v>
      </c>
      <c r="M63" s="111">
        <f>SUM(D63:L63)</f>
        <v>0</v>
      </c>
    </row>
    <row r="64" spans="1:16">
      <c r="A64" s="80"/>
      <c r="B64" s="87"/>
      <c r="C64" s="88"/>
      <c r="D64" s="92"/>
      <c r="E64" s="92"/>
      <c r="F64" s="92"/>
      <c r="G64" s="92"/>
      <c r="H64" s="92"/>
      <c r="I64" s="92"/>
      <c r="J64" s="92"/>
      <c r="K64" s="92"/>
      <c r="L64" s="92"/>
      <c r="M64" s="111"/>
    </row>
    <row r="65" spans="1:15">
      <c r="A65" s="94"/>
      <c r="B65" s="94"/>
      <c r="C65" s="95"/>
      <c r="D65" s="96"/>
      <c r="E65" s="96"/>
      <c r="F65" s="96"/>
      <c r="G65" s="96"/>
      <c r="H65" s="96"/>
      <c r="I65" s="96"/>
      <c r="J65" s="96"/>
      <c r="K65" s="96"/>
      <c r="L65" s="96"/>
      <c r="M65" s="107"/>
      <c r="O65" s="98"/>
    </row>
    <row r="66" spans="1:15">
      <c r="O66" s="98"/>
    </row>
  </sheetData>
  <mergeCells count="22">
    <mergeCell ref="E50:H50"/>
    <mergeCell ref="I50:J50"/>
    <mergeCell ref="A53:C53"/>
    <mergeCell ref="M12:M14"/>
    <mergeCell ref="M50:M52"/>
    <mergeCell ref="A50:C52"/>
    <mergeCell ref="A12:C14"/>
    <mergeCell ref="A40:M40"/>
    <mergeCell ref="A41:M41"/>
    <mergeCell ref="A45:M45"/>
    <mergeCell ref="A46:M46"/>
    <mergeCell ref="A47:M47"/>
    <mergeCell ref="A10:M10"/>
    <mergeCell ref="E12:H12"/>
    <mergeCell ref="I12:J12"/>
    <mergeCell ref="A15:C15"/>
    <mergeCell ref="A39:M39"/>
    <mergeCell ref="A1:M1"/>
    <mergeCell ref="A2:M2"/>
    <mergeCell ref="A3:M3"/>
    <mergeCell ref="A8:M8"/>
    <mergeCell ref="A9:M9"/>
  </mergeCells>
  <printOptions horizontalCentered="1"/>
  <pageMargins left="0.39370078740157483" right="0.39370078740157483" top="0.78740157480314965" bottom="0.39370078740157483" header="0.31496062992125984" footer="0.31496062992125984"/>
  <pageSetup firstPageNumber="17" orientation="portrait" useFirstPageNumber="1" verticalDpi="597" r:id="rId1"/>
  <headerFooter>
    <oddHeader>&amp;CPágina &amp;P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53"/>
  </sheetPr>
  <dimension ref="A1:AB303"/>
  <sheetViews>
    <sheetView showGridLines="0" zoomScaleNormal="100" zoomScaleSheetLayoutView="90" workbookViewId="0">
      <pane xSplit="1" topLeftCell="B1" activePane="topRight" state="frozen"/>
      <selection pane="topRight" activeCell="B154" sqref="B154:B155"/>
    </sheetView>
  </sheetViews>
  <sheetFormatPr baseColWidth="10" defaultColWidth="11.44140625" defaultRowHeight="11.4"/>
  <cols>
    <col min="1" max="1" width="7.88671875" style="118" customWidth="1"/>
    <col min="2" max="2" width="40.5546875" style="119" customWidth="1"/>
    <col min="3" max="3" width="13.77734375" style="120" customWidth="1"/>
    <col min="4" max="4" width="15.109375" style="120" bestFit="1" customWidth="1"/>
    <col min="5" max="5" width="13.77734375" style="120" customWidth="1"/>
    <col min="6" max="7" width="13.77734375" style="120" hidden="1" customWidth="1"/>
    <col min="8" max="8" width="14.77734375" style="120" customWidth="1"/>
    <col min="9" max="9" width="13.77734375" style="120" hidden="1" customWidth="1"/>
    <col min="10" max="10" width="14.5546875" style="120" hidden="1" customWidth="1"/>
    <col min="11" max="11" width="14.5546875" style="120" customWidth="1"/>
    <col min="12" max="12" width="17.44140625" style="120" customWidth="1"/>
    <col min="13" max="16" width="14.5546875" style="120" hidden="1" customWidth="1"/>
    <col min="17" max="17" width="14.5546875" style="120" customWidth="1"/>
    <col min="18" max="18" width="14.5546875" style="120" hidden="1" customWidth="1"/>
    <col min="19" max="20" width="14.5546875" style="120" customWidth="1"/>
    <col min="21" max="22" width="14.5546875" style="120" hidden="1" customWidth="1"/>
    <col min="23" max="25" width="13.6640625" style="120" hidden="1" customWidth="1"/>
    <col min="26" max="26" width="12.6640625" style="119" customWidth="1"/>
    <col min="27" max="27" width="12" style="119" customWidth="1"/>
    <col min="28" max="28" width="12.6640625" style="119" customWidth="1"/>
    <col min="29" max="16384" width="11.44140625" style="119"/>
  </cols>
  <sheetData>
    <row r="1" spans="1:28" ht="21">
      <c r="A1" s="836" t="s">
        <v>693</v>
      </c>
      <c r="B1" s="836"/>
      <c r="C1" s="836"/>
      <c r="D1" s="836"/>
      <c r="E1" s="836"/>
      <c r="F1" s="836"/>
      <c r="G1" s="836"/>
      <c r="H1" s="836"/>
      <c r="I1" s="836"/>
      <c r="J1" s="836"/>
      <c r="K1" s="836"/>
      <c r="L1" s="836"/>
      <c r="M1" s="836"/>
      <c r="N1" s="836"/>
      <c r="O1" s="836"/>
      <c r="P1" s="836"/>
      <c r="Q1" s="836"/>
      <c r="R1" s="836"/>
      <c r="S1" s="836"/>
      <c r="T1" s="836"/>
      <c r="U1" s="836"/>
      <c r="V1" s="836"/>
      <c r="W1" s="836"/>
      <c r="X1" s="836"/>
      <c r="Y1" s="836"/>
    </row>
    <row r="2" spans="1:28" ht="14.4" customHeight="1">
      <c r="A2" s="121"/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121"/>
      <c r="U2" s="121"/>
      <c r="V2" s="121"/>
      <c r="W2" s="121"/>
      <c r="X2" s="121"/>
      <c r="Y2" s="121"/>
    </row>
    <row r="3" spans="1:28" ht="14.4" customHeight="1">
      <c r="B3" s="121"/>
    </row>
    <row r="4" spans="1:28" ht="19.8" customHeight="1">
      <c r="A4" s="837" t="str">
        <f>+'IND-ESTR-CLASIF '!A68</f>
        <v>MODIFICACIÓN  Nº 04-2025</v>
      </c>
      <c r="B4" s="838"/>
      <c r="C4" s="838"/>
      <c r="D4" s="838"/>
      <c r="E4" s="838"/>
      <c r="F4" s="838"/>
      <c r="G4" s="838"/>
      <c r="H4" s="838"/>
      <c r="I4" s="838"/>
      <c r="J4" s="838"/>
      <c r="K4" s="838"/>
      <c r="L4" s="838"/>
      <c r="M4" s="838"/>
      <c r="N4" s="838"/>
      <c r="O4" s="838"/>
      <c r="P4" s="838"/>
      <c r="Q4" s="838"/>
      <c r="R4" s="838"/>
      <c r="S4" s="838"/>
      <c r="T4" s="838"/>
      <c r="U4" s="838"/>
      <c r="V4" s="838"/>
      <c r="W4" s="838"/>
      <c r="X4" s="838"/>
      <c r="Y4" s="839"/>
    </row>
    <row r="5" spans="1:28" ht="19.8" customHeight="1">
      <c r="A5" s="840" t="s">
        <v>694</v>
      </c>
      <c r="B5" s="841"/>
      <c r="C5" s="841"/>
      <c r="D5" s="841"/>
      <c r="E5" s="841"/>
      <c r="F5" s="841"/>
      <c r="G5" s="841"/>
      <c r="H5" s="841"/>
      <c r="I5" s="841"/>
      <c r="J5" s="841"/>
      <c r="K5" s="841"/>
      <c r="L5" s="841"/>
      <c r="M5" s="841"/>
      <c r="N5" s="841"/>
      <c r="O5" s="841"/>
      <c r="P5" s="841"/>
      <c r="Q5" s="841"/>
      <c r="R5" s="841"/>
      <c r="S5" s="841"/>
      <c r="T5" s="841"/>
      <c r="U5" s="841"/>
      <c r="V5" s="841"/>
      <c r="W5" s="841"/>
      <c r="X5" s="841"/>
      <c r="Y5" s="842"/>
    </row>
    <row r="6" spans="1:28" s="113" customFormat="1" ht="34.200000000000003" customHeight="1">
      <c r="A6" s="846" t="s">
        <v>695</v>
      </c>
      <c r="B6" s="848" t="s">
        <v>696</v>
      </c>
      <c r="C6" s="850" t="s">
        <v>265</v>
      </c>
      <c r="D6" s="122" t="s">
        <v>697</v>
      </c>
      <c r="E6" s="122" t="s">
        <v>836</v>
      </c>
      <c r="F6" s="122" t="s">
        <v>698</v>
      </c>
      <c r="G6" s="122" t="s">
        <v>699</v>
      </c>
      <c r="H6" s="122" t="s">
        <v>700</v>
      </c>
      <c r="I6" s="122" t="s">
        <v>701</v>
      </c>
      <c r="J6" s="122" t="s">
        <v>702</v>
      </c>
      <c r="K6" s="138" t="s">
        <v>703</v>
      </c>
      <c r="L6" s="138" t="s">
        <v>839</v>
      </c>
      <c r="M6" s="122" t="s">
        <v>704</v>
      </c>
      <c r="N6" s="122" t="s">
        <v>705</v>
      </c>
      <c r="O6" s="122" t="s">
        <v>706</v>
      </c>
      <c r="P6" s="122" t="s">
        <v>707</v>
      </c>
      <c r="Q6" s="122" t="s">
        <v>708</v>
      </c>
      <c r="R6" s="122" t="s">
        <v>709</v>
      </c>
      <c r="S6" s="122" t="s">
        <v>710</v>
      </c>
      <c r="T6" s="143" t="s">
        <v>711</v>
      </c>
      <c r="U6" s="122" t="s">
        <v>806</v>
      </c>
      <c r="V6" s="122" t="s">
        <v>712</v>
      </c>
      <c r="W6" s="122" t="s">
        <v>713</v>
      </c>
      <c r="X6" s="122" t="s">
        <v>824</v>
      </c>
      <c r="Y6" s="122" t="s">
        <v>714</v>
      </c>
    </row>
    <row r="7" spans="1:28">
      <c r="A7" s="847"/>
      <c r="B7" s="849"/>
      <c r="C7" s="851"/>
      <c r="D7" s="123" t="s">
        <v>715</v>
      </c>
      <c r="E7" s="123" t="s">
        <v>837</v>
      </c>
      <c r="F7" s="123" t="s">
        <v>716</v>
      </c>
      <c r="G7" s="123" t="s">
        <v>717</v>
      </c>
      <c r="H7" s="123" t="s">
        <v>718</v>
      </c>
      <c r="I7" s="123" t="s">
        <v>719</v>
      </c>
      <c r="J7" s="123" t="s">
        <v>720</v>
      </c>
      <c r="K7" s="139" t="s">
        <v>721</v>
      </c>
      <c r="L7" s="139" t="s">
        <v>840</v>
      </c>
      <c r="M7" s="123" t="s">
        <v>722</v>
      </c>
      <c r="N7" s="123" t="s">
        <v>723</v>
      </c>
      <c r="O7" s="123" t="s">
        <v>724</v>
      </c>
      <c r="P7" s="123" t="s">
        <v>725</v>
      </c>
      <c r="Q7" s="123" t="s">
        <v>726</v>
      </c>
      <c r="R7" s="123" t="s">
        <v>727</v>
      </c>
      <c r="S7" s="123" t="s">
        <v>728</v>
      </c>
      <c r="T7" s="144" t="s">
        <v>729</v>
      </c>
      <c r="U7" s="123" t="s">
        <v>807</v>
      </c>
      <c r="V7" s="123" t="s">
        <v>730</v>
      </c>
      <c r="W7" s="123" t="s">
        <v>731</v>
      </c>
      <c r="X7" s="123" t="s">
        <v>825</v>
      </c>
      <c r="Y7" s="123" t="s">
        <v>732</v>
      </c>
    </row>
    <row r="8" spans="1:28">
      <c r="A8" s="124"/>
      <c r="B8" s="125"/>
      <c r="C8" s="126"/>
      <c r="D8" s="126"/>
      <c r="E8" s="126"/>
      <c r="F8" s="126"/>
      <c r="G8" s="126"/>
      <c r="H8" s="126"/>
      <c r="I8" s="126"/>
      <c r="J8" s="126"/>
      <c r="K8" s="140"/>
      <c r="L8" s="140"/>
      <c r="M8" s="126"/>
      <c r="N8" s="126"/>
      <c r="O8" s="126"/>
      <c r="P8" s="126"/>
      <c r="Q8" s="126"/>
      <c r="R8" s="126"/>
      <c r="S8" s="145"/>
      <c r="T8" s="146"/>
      <c r="U8" s="126"/>
      <c r="V8" s="126"/>
      <c r="W8" s="126"/>
      <c r="X8" s="126"/>
      <c r="Y8" s="126"/>
      <c r="AB8" s="120"/>
    </row>
    <row r="9" spans="1:28" s="114" customFormat="1" ht="12" hidden="1">
      <c r="A9" s="127">
        <v>0</v>
      </c>
      <c r="B9" s="128" t="s">
        <v>25</v>
      </c>
      <c r="C9" s="129">
        <f t="shared" ref="C9:Y9" si="0">+C11+C17+C22+C29+C33</f>
        <v>0</v>
      </c>
      <c r="D9" s="129">
        <f t="shared" ref="D9:E9" si="1">+D11+D17+D22+D29+D33</f>
        <v>0</v>
      </c>
      <c r="E9" s="129">
        <f t="shared" si="1"/>
        <v>0</v>
      </c>
      <c r="F9" s="129">
        <f t="shared" si="0"/>
        <v>0</v>
      </c>
      <c r="G9" s="129">
        <f t="shared" si="0"/>
        <v>0</v>
      </c>
      <c r="H9" s="129">
        <f t="shared" si="0"/>
        <v>0</v>
      </c>
      <c r="I9" s="129">
        <f t="shared" si="0"/>
        <v>0</v>
      </c>
      <c r="J9" s="129">
        <f t="shared" si="0"/>
        <v>0</v>
      </c>
      <c r="K9" s="141">
        <f t="shared" si="0"/>
        <v>0</v>
      </c>
      <c r="L9" s="141">
        <f t="shared" ref="L9" si="2">+L11+L17+L22+L29+L33</f>
        <v>0</v>
      </c>
      <c r="M9" s="129">
        <f t="shared" si="0"/>
        <v>0</v>
      </c>
      <c r="N9" s="129">
        <f t="shared" ref="N9" si="3">+N11+N17+N22+N29+N33</f>
        <v>0</v>
      </c>
      <c r="O9" s="129">
        <f t="shared" si="0"/>
        <v>0</v>
      </c>
      <c r="P9" s="129">
        <f t="shared" si="0"/>
        <v>0</v>
      </c>
      <c r="Q9" s="129">
        <f t="shared" si="0"/>
        <v>0</v>
      </c>
      <c r="R9" s="129">
        <f t="shared" si="0"/>
        <v>0</v>
      </c>
      <c r="S9" s="147">
        <f t="shared" ref="S9:U9" si="4">+S11+S17+S22+S29+S33</f>
        <v>0</v>
      </c>
      <c r="T9" s="129">
        <f t="shared" si="4"/>
        <v>0</v>
      </c>
      <c r="U9" s="129">
        <f t="shared" si="4"/>
        <v>0</v>
      </c>
      <c r="V9" s="129">
        <f t="shared" si="0"/>
        <v>0</v>
      </c>
      <c r="W9" s="129">
        <f t="shared" si="0"/>
        <v>0</v>
      </c>
      <c r="X9" s="129">
        <f t="shared" ref="X9" si="5">+X11+X17+X22+X29+X33</f>
        <v>0</v>
      </c>
      <c r="Y9" s="129">
        <f t="shared" si="0"/>
        <v>0</v>
      </c>
      <c r="AB9" s="120"/>
    </row>
    <row r="10" spans="1:28" hidden="1">
      <c r="A10" s="124"/>
      <c r="B10" s="130"/>
      <c r="C10" s="126"/>
      <c r="D10" s="126"/>
      <c r="E10" s="126"/>
      <c r="F10" s="126"/>
      <c r="G10" s="126"/>
      <c r="H10" s="126"/>
      <c r="I10" s="126"/>
      <c r="J10" s="126"/>
      <c r="K10" s="140"/>
      <c r="L10" s="140"/>
      <c r="M10" s="126"/>
      <c r="N10" s="126"/>
      <c r="O10" s="126"/>
      <c r="P10" s="126"/>
      <c r="Q10" s="126"/>
      <c r="R10" s="126"/>
      <c r="S10" s="145"/>
      <c r="T10" s="126"/>
      <c r="U10" s="126"/>
      <c r="V10" s="126"/>
      <c r="W10" s="126"/>
      <c r="X10" s="126"/>
      <c r="Y10" s="126"/>
      <c r="AB10" s="120"/>
    </row>
    <row r="11" spans="1:28" s="115" customFormat="1" ht="12" hidden="1">
      <c r="A11" s="131">
        <v>0.01</v>
      </c>
      <c r="B11" s="132" t="s">
        <v>733</v>
      </c>
      <c r="C11" s="133">
        <f t="shared" ref="C11:Y11" si="6">SUM(C12:C15)</f>
        <v>0</v>
      </c>
      <c r="D11" s="133">
        <f t="shared" ref="D11" si="7">SUM(D12:D15)</f>
        <v>0</v>
      </c>
      <c r="E11" s="133">
        <f t="shared" ref="E11" si="8">SUM(E12:E15)</f>
        <v>0</v>
      </c>
      <c r="F11" s="133">
        <f t="shared" si="6"/>
        <v>0</v>
      </c>
      <c r="G11" s="133">
        <f t="shared" si="6"/>
        <v>0</v>
      </c>
      <c r="H11" s="133">
        <f t="shared" si="6"/>
        <v>0</v>
      </c>
      <c r="I11" s="133">
        <f t="shared" si="6"/>
        <v>0</v>
      </c>
      <c r="J11" s="133">
        <f t="shared" si="6"/>
        <v>0</v>
      </c>
      <c r="K11" s="142">
        <f t="shared" si="6"/>
        <v>0</v>
      </c>
      <c r="L11" s="142">
        <f t="shared" ref="L11" si="9">SUM(L12:L15)</f>
        <v>0</v>
      </c>
      <c r="M11" s="133">
        <f t="shared" si="6"/>
        <v>0</v>
      </c>
      <c r="N11" s="133">
        <f t="shared" ref="N11" si="10">SUM(N12:N15)</f>
        <v>0</v>
      </c>
      <c r="O11" s="133">
        <f t="shared" si="6"/>
        <v>0</v>
      </c>
      <c r="P11" s="133">
        <f t="shared" si="6"/>
        <v>0</v>
      </c>
      <c r="Q11" s="133">
        <f t="shared" si="6"/>
        <v>0</v>
      </c>
      <c r="R11" s="133">
        <f t="shared" si="6"/>
        <v>0</v>
      </c>
      <c r="S11" s="148">
        <f t="shared" ref="S11" si="11">SUM(S12:S15)</f>
        <v>0</v>
      </c>
      <c r="T11" s="133">
        <f t="shared" ref="T11" si="12">SUM(T12:T15)</f>
        <v>0</v>
      </c>
      <c r="U11" s="133">
        <f t="shared" ref="U11" si="13">SUM(U12:U15)</f>
        <v>0</v>
      </c>
      <c r="V11" s="133">
        <f t="shared" si="6"/>
        <v>0</v>
      </c>
      <c r="W11" s="133">
        <f t="shared" si="6"/>
        <v>0</v>
      </c>
      <c r="X11" s="133">
        <f t="shared" ref="X11" si="14">SUM(X12:X15)</f>
        <v>0</v>
      </c>
      <c r="Y11" s="133">
        <f t="shared" si="6"/>
        <v>0</v>
      </c>
      <c r="AB11" s="120"/>
    </row>
    <row r="12" spans="1:28" hidden="1">
      <c r="A12" s="124" t="s">
        <v>29</v>
      </c>
      <c r="B12" s="125" t="s">
        <v>30</v>
      </c>
      <c r="C12" s="126">
        <f>SUM(D12:Y12)</f>
        <v>0</v>
      </c>
      <c r="D12" s="126">
        <v>0</v>
      </c>
      <c r="E12" s="126">
        <v>0</v>
      </c>
      <c r="F12" s="126">
        <v>0</v>
      </c>
      <c r="G12" s="126">
        <v>0</v>
      </c>
      <c r="H12" s="126">
        <v>0</v>
      </c>
      <c r="I12" s="126">
        <v>0</v>
      </c>
      <c r="J12" s="126">
        <v>0</v>
      </c>
      <c r="K12" s="140">
        <v>0</v>
      </c>
      <c r="L12" s="140">
        <v>0</v>
      </c>
      <c r="M12" s="126">
        <v>0</v>
      </c>
      <c r="N12" s="126">
        <v>0</v>
      </c>
      <c r="O12" s="126">
        <v>0</v>
      </c>
      <c r="P12" s="126">
        <v>0</v>
      </c>
      <c r="Q12" s="126">
        <v>0</v>
      </c>
      <c r="R12" s="126">
        <v>0</v>
      </c>
      <c r="S12" s="145">
        <v>0</v>
      </c>
      <c r="T12" s="126">
        <v>0</v>
      </c>
      <c r="U12" s="126">
        <v>0</v>
      </c>
      <c r="V12" s="126">
        <v>0</v>
      </c>
      <c r="W12" s="126">
        <v>0</v>
      </c>
      <c r="X12" s="126">
        <v>0</v>
      </c>
      <c r="Y12" s="126">
        <v>0</v>
      </c>
      <c r="AA12" s="120"/>
      <c r="AB12" s="120"/>
    </row>
    <row r="13" spans="1:28" hidden="1">
      <c r="A13" s="124" t="s">
        <v>31</v>
      </c>
      <c r="B13" s="125" t="s">
        <v>32</v>
      </c>
      <c r="C13" s="126">
        <f t="shared" ref="C13:C14" si="15">SUM(D13:Y13)</f>
        <v>0</v>
      </c>
      <c r="D13" s="126">
        <v>0</v>
      </c>
      <c r="E13" s="126">
        <v>0</v>
      </c>
      <c r="F13" s="126">
        <v>0</v>
      </c>
      <c r="G13" s="126">
        <v>0</v>
      </c>
      <c r="H13" s="126">
        <v>0</v>
      </c>
      <c r="I13" s="126">
        <v>0</v>
      </c>
      <c r="J13" s="126">
        <v>0</v>
      </c>
      <c r="K13" s="140">
        <v>0</v>
      </c>
      <c r="L13" s="140">
        <v>0</v>
      </c>
      <c r="M13" s="126">
        <v>0</v>
      </c>
      <c r="N13" s="126">
        <v>0</v>
      </c>
      <c r="O13" s="126">
        <v>0</v>
      </c>
      <c r="P13" s="126">
        <v>0</v>
      </c>
      <c r="Q13" s="126">
        <v>0</v>
      </c>
      <c r="R13" s="126">
        <v>0</v>
      </c>
      <c r="S13" s="145">
        <v>0</v>
      </c>
      <c r="T13" s="126">
        <v>0</v>
      </c>
      <c r="U13" s="126">
        <v>0</v>
      </c>
      <c r="V13" s="126">
        <v>0</v>
      </c>
      <c r="W13" s="126">
        <v>0</v>
      </c>
      <c r="X13" s="126">
        <v>0</v>
      </c>
      <c r="Y13" s="126">
        <v>0</v>
      </c>
      <c r="AA13" s="120"/>
      <c r="AB13" s="120"/>
    </row>
    <row r="14" spans="1:28" hidden="1">
      <c r="A14" s="124" t="s">
        <v>33</v>
      </c>
      <c r="B14" s="125" t="s">
        <v>34</v>
      </c>
      <c r="C14" s="126">
        <f t="shared" si="15"/>
        <v>0</v>
      </c>
      <c r="D14" s="126">
        <v>0</v>
      </c>
      <c r="E14" s="126">
        <v>0</v>
      </c>
      <c r="F14" s="126">
        <v>0</v>
      </c>
      <c r="G14" s="126">
        <v>0</v>
      </c>
      <c r="H14" s="126">
        <v>0</v>
      </c>
      <c r="I14" s="126">
        <v>0</v>
      </c>
      <c r="J14" s="126">
        <v>0</v>
      </c>
      <c r="K14" s="140">
        <v>0</v>
      </c>
      <c r="L14" s="140">
        <v>0</v>
      </c>
      <c r="M14" s="126">
        <v>0</v>
      </c>
      <c r="N14" s="126">
        <v>0</v>
      </c>
      <c r="O14" s="126">
        <v>0</v>
      </c>
      <c r="P14" s="126">
        <v>0</v>
      </c>
      <c r="Q14" s="126">
        <v>0</v>
      </c>
      <c r="R14" s="126">
        <v>0</v>
      </c>
      <c r="S14" s="145">
        <v>0</v>
      </c>
      <c r="T14" s="126">
        <v>0</v>
      </c>
      <c r="U14" s="126">
        <v>0</v>
      </c>
      <c r="V14" s="126">
        <v>0</v>
      </c>
      <c r="W14" s="126">
        <v>0</v>
      </c>
      <c r="X14" s="126">
        <v>0</v>
      </c>
      <c r="Y14" s="126">
        <v>0</v>
      </c>
      <c r="AA14" s="120"/>
      <c r="AB14" s="120"/>
    </row>
    <row r="15" spans="1:28" hidden="1">
      <c r="A15" s="124" t="s">
        <v>734</v>
      </c>
      <c r="B15" s="125" t="s">
        <v>735</v>
      </c>
      <c r="C15" s="126">
        <f>SUM(D15:Y15)</f>
        <v>0</v>
      </c>
      <c r="D15" s="126">
        <v>0</v>
      </c>
      <c r="E15" s="126">
        <v>0</v>
      </c>
      <c r="F15" s="126">
        <v>0</v>
      </c>
      <c r="G15" s="126">
        <v>0</v>
      </c>
      <c r="H15" s="126">
        <v>0</v>
      </c>
      <c r="I15" s="126">
        <v>0</v>
      </c>
      <c r="J15" s="126">
        <v>0</v>
      </c>
      <c r="K15" s="140">
        <v>0</v>
      </c>
      <c r="L15" s="140">
        <v>0</v>
      </c>
      <c r="M15" s="126">
        <v>0</v>
      </c>
      <c r="N15" s="126">
        <v>0</v>
      </c>
      <c r="O15" s="126">
        <v>0</v>
      </c>
      <c r="P15" s="126">
        <v>0</v>
      </c>
      <c r="Q15" s="126">
        <v>0</v>
      </c>
      <c r="R15" s="126">
        <v>0</v>
      </c>
      <c r="S15" s="145">
        <v>0</v>
      </c>
      <c r="T15" s="126">
        <v>0</v>
      </c>
      <c r="U15" s="126">
        <v>0</v>
      </c>
      <c r="V15" s="126">
        <v>0</v>
      </c>
      <c r="W15" s="126">
        <v>0</v>
      </c>
      <c r="X15" s="126">
        <v>0</v>
      </c>
      <c r="Y15" s="126">
        <v>0</v>
      </c>
      <c r="AA15" s="120"/>
      <c r="AB15" s="120"/>
    </row>
    <row r="16" spans="1:28" hidden="1">
      <c r="A16" s="124"/>
      <c r="B16" s="125"/>
      <c r="C16" s="126"/>
      <c r="D16" s="126"/>
      <c r="E16" s="126"/>
      <c r="F16" s="126"/>
      <c r="G16" s="126"/>
      <c r="H16" s="126"/>
      <c r="I16" s="126"/>
      <c r="J16" s="126"/>
      <c r="K16" s="140"/>
      <c r="L16" s="140"/>
      <c r="M16" s="126"/>
      <c r="N16" s="126"/>
      <c r="O16" s="126"/>
      <c r="P16" s="126"/>
      <c r="Q16" s="126"/>
      <c r="R16" s="126"/>
      <c r="S16" s="145"/>
      <c r="T16" s="126"/>
      <c r="U16" s="126"/>
      <c r="V16" s="126"/>
      <c r="W16" s="126"/>
      <c r="X16" s="126"/>
      <c r="Y16" s="126"/>
      <c r="AA16" s="120"/>
      <c r="AB16" s="120"/>
    </row>
    <row r="17" spans="1:28" s="115" customFormat="1" ht="12" hidden="1">
      <c r="A17" s="131">
        <v>0.02</v>
      </c>
      <c r="B17" s="132" t="s">
        <v>36</v>
      </c>
      <c r="C17" s="133">
        <f t="shared" ref="C17:Y17" si="16">SUM(C18:C20)</f>
        <v>0</v>
      </c>
      <c r="D17" s="133">
        <f t="shared" ref="D17:E17" si="17">SUM(D18:D20)</f>
        <v>0</v>
      </c>
      <c r="E17" s="133">
        <f t="shared" si="17"/>
        <v>0</v>
      </c>
      <c r="F17" s="133">
        <f t="shared" si="16"/>
        <v>0</v>
      </c>
      <c r="G17" s="133">
        <f t="shared" si="16"/>
        <v>0</v>
      </c>
      <c r="H17" s="133">
        <f t="shared" si="16"/>
        <v>0</v>
      </c>
      <c r="I17" s="133">
        <f t="shared" si="16"/>
        <v>0</v>
      </c>
      <c r="J17" s="133">
        <f t="shared" si="16"/>
        <v>0</v>
      </c>
      <c r="K17" s="142">
        <f t="shared" si="16"/>
        <v>0</v>
      </c>
      <c r="L17" s="142">
        <f t="shared" ref="L17" si="18">SUM(L18:L20)</f>
        <v>0</v>
      </c>
      <c r="M17" s="133">
        <f t="shared" si="16"/>
        <v>0</v>
      </c>
      <c r="N17" s="133">
        <f t="shared" ref="N17" si="19">SUM(N18:N20)</f>
        <v>0</v>
      </c>
      <c r="O17" s="133">
        <f t="shared" si="16"/>
        <v>0</v>
      </c>
      <c r="P17" s="133">
        <f t="shared" si="16"/>
        <v>0</v>
      </c>
      <c r="Q17" s="133">
        <f t="shared" si="16"/>
        <v>0</v>
      </c>
      <c r="R17" s="133">
        <f t="shared" si="16"/>
        <v>0</v>
      </c>
      <c r="S17" s="148">
        <f t="shared" ref="S17:U17" si="20">SUM(S18:S20)</f>
        <v>0</v>
      </c>
      <c r="T17" s="133">
        <f t="shared" si="20"/>
        <v>0</v>
      </c>
      <c r="U17" s="133">
        <f t="shared" si="20"/>
        <v>0</v>
      </c>
      <c r="V17" s="133">
        <f t="shared" si="16"/>
        <v>0</v>
      </c>
      <c r="W17" s="133">
        <f t="shared" si="16"/>
        <v>0</v>
      </c>
      <c r="X17" s="133">
        <f t="shared" ref="X17" si="21">SUM(X18:X20)</f>
        <v>0</v>
      </c>
      <c r="Y17" s="133">
        <f t="shared" si="16"/>
        <v>0</v>
      </c>
      <c r="AA17" s="120"/>
      <c r="AB17" s="120"/>
    </row>
    <row r="18" spans="1:28" hidden="1">
      <c r="A18" s="124" t="s">
        <v>37</v>
      </c>
      <c r="B18" s="125" t="s">
        <v>38</v>
      </c>
      <c r="C18" s="126">
        <f>SUM(D18:Y18)</f>
        <v>0</v>
      </c>
      <c r="D18" s="126">
        <v>0</v>
      </c>
      <c r="E18" s="126">
        <v>0</v>
      </c>
      <c r="F18" s="126">
        <v>0</v>
      </c>
      <c r="G18" s="126">
        <v>0</v>
      </c>
      <c r="H18" s="126">
        <v>0</v>
      </c>
      <c r="I18" s="126">
        <v>0</v>
      </c>
      <c r="J18" s="126">
        <v>0</v>
      </c>
      <c r="K18" s="140">
        <v>0</v>
      </c>
      <c r="L18" s="140">
        <v>0</v>
      </c>
      <c r="M18" s="126">
        <v>0</v>
      </c>
      <c r="N18" s="126">
        <v>0</v>
      </c>
      <c r="O18" s="126">
        <v>0</v>
      </c>
      <c r="P18" s="126">
        <v>0</v>
      </c>
      <c r="Q18" s="126">
        <v>0</v>
      </c>
      <c r="R18" s="126">
        <v>0</v>
      </c>
      <c r="S18" s="145">
        <v>0</v>
      </c>
      <c r="T18" s="126">
        <v>0</v>
      </c>
      <c r="U18" s="126">
        <v>0</v>
      </c>
      <c r="V18" s="126">
        <v>0</v>
      </c>
      <c r="W18" s="126">
        <v>0</v>
      </c>
      <c r="X18" s="126">
        <v>0</v>
      </c>
      <c r="Y18" s="126">
        <v>0</v>
      </c>
      <c r="AA18" s="120"/>
      <c r="AB18" s="120"/>
    </row>
    <row r="19" spans="1:28" hidden="1">
      <c r="A19" s="124" t="s">
        <v>736</v>
      </c>
      <c r="B19" s="125" t="s">
        <v>737</v>
      </c>
      <c r="C19" s="126">
        <f t="shared" ref="C19:C20" si="22">SUM(D19:Q19)</f>
        <v>0</v>
      </c>
      <c r="D19" s="126">
        <v>0</v>
      </c>
      <c r="E19" s="126">
        <v>0</v>
      </c>
      <c r="F19" s="126">
        <v>0</v>
      </c>
      <c r="G19" s="126">
        <v>0</v>
      </c>
      <c r="H19" s="126">
        <v>0</v>
      </c>
      <c r="I19" s="126">
        <v>0</v>
      </c>
      <c r="J19" s="126">
        <v>0</v>
      </c>
      <c r="K19" s="140">
        <v>0</v>
      </c>
      <c r="L19" s="140">
        <v>0</v>
      </c>
      <c r="M19" s="126">
        <v>0</v>
      </c>
      <c r="N19" s="126">
        <v>0</v>
      </c>
      <c r="O19" s="126">
        <v>0</v>
      </c>
      <c r="P19" s="126">
        <v>0</v>
      </c>
      <c r="Q19" s="126">
        <v>0</v>
      </c>
      <c r="R19" s="126">
        <v>0</v>
      </c>
      <c r="S19" s="145">
        <v>0</v>
      </c>
      <c r="T19" s="126">
        <v>0</v>
      </c>
      <c r="U19" s="126">
        <v>0</v>
      </c>
      <c r="V19" s="126">
        <v>0</v>
      </c>
      <c r="W19" s="126">
        <v>0</v>
      </c>
      <c r="X19" s="126">
        <v>0</v>
      </c>
      <c r="Y19" s="126">
        <v>0</v>
      </c>
      <c r="AA19" s="120"/>
      <c r="AB19" s="120"/>
    </row>
    <row r="20" spans="1:28" hidden="1">
      <c r="A20" s="124" t="s">
        <v>39</v>
      </c>
      <c r="B20" s="125" t="s">
        <v>40</v>
      </c>
      <c r="C20" s="126">
        <f t="shared" si="22"/>
        <v>0</v>
      </c>
      <c r="D20" s="126">
        <v>0</v>
      </c>
      <c r="E20" s="126">
        <v>0</v>
      </c>
      <c r="F20" s="126">
        <v>0</v>
      </c>
      <c r="G20" s="126">
        <v>0</v>
      </c>
      <c r="H20" s="126">
        <v>0</v>
      </c>
      <c r="I20" s="126">
        <v>0</v>
      </c>
      <c r="J20" s="126">
        <v>0</v>
      </c>
      <c r="K20" s="140">
        <v>0</v>
      </c>
      <c r="L20" s="140">
        <v>0</v>
      </c>
      <c r="M20" s="126">
        <v>0</v>
      </c>
      <c r="N20" s="126">
        <v>0</v>
      </c>
      <c r="O20" s="126">
        <v>0</v>
      </c>
      <c r="P20" s="126">
        <v>0</v>
      </c>
      <c r="Q20" s="126">
        <v>0</v>
      </c>
      <c r="R20" s="126">
        <v>0</v>
      </c>
      <c r="S20" s="145">
        <v>0</v>
      </c>
      <c r="T20" s="126">
        <v>0</v>
      </c>
      <c r="U20" s="126">
        <v>0</v>
      </c>
      <c r="V20" s="126">
        <v>0</v>
      </c>
      <c r="W20" s="126">
        <v>0</v>
      </c>
      <c r="X20" s="126">
        <v>0</v>
      </c>
      <c r="Y20" s="126">
        <v>0</v>
      </c>
      <c r="AA20" s="120"/>
      <c r="AB20" s="120"/>
    </row>
    <row r="21" spans="1:28" hidden="1">
      <c r="A21" s="124"/>
      <c r="B21" s="125"/>
      <c r="C21" s="126"/>
      <c r="D21" s="126"/>
      <c r="E21" s="126"/>
      <c r="F21" s="126"/>
      <c r="G21" s="126"/>
      <c r="H21" s="126"/>
      <c r="I21" s="126"/>
      <c r="J21" s="126"/>
      <c r="K21" s="140"/>
      <c r="L21" s="140"/>
      <c r="M21" s="126"/>
      <c r="N21" s="126"/>
      <c r="O21" s="126"/>
      <c r="P21" s="126"/>
      <c r="Q21" s="126"/>
      <c r="R21" s="126"/>
      <c r="S21" s="145"/>
      <c r="T21" s="126"/>
      <c r="U21" s="126"/>
      <c r="V21" s="126"/>
      <c r="W21" s="126"/>
      <c r="X21" s="126"/>
      <c r="Y21" s="126"/>
      <c r="AA21" s="120"/>
      <c r="AB21" s="120"/>
    </row>
    <row r="22" spans="1:28" s="115" customFormat="1" ht="12" hidden="1">
      <c r="A22" s="131" t="s">
        <v>41</v>
      </c>
      <c r="B22" s="134" t="s">
        <v>42</v>
      </c>
      <c r="C22" s="133">
        <f t="shared" ref="C22:Y22" si="23">SUM(C23:C27)</f>
        <v>0</v>
      </c>
      <c r="D22" s="133">
        <f t="shared" ref="D22:E22" si="24">SUM(D23:D27)</f>
        <v>0</v>
      </c>
      <c r="E22" s="133">
        <f t="shared" si="24"/>
        <v>0</v>
      </c>
      <c r="F22" s="133">
        <f t="shared" si="23"/>
        <v>0</v>
      </c>
      <c r="G22" s="133">
        <f t="shared" si="23"/>
        <v>0</v>
      </c>
      <c r="H22" s="133">
        <f t="shared" si="23"/>
        <v>0</v>
      </c>
      <c r="I22" s="133">
        <f t="shared" si="23"/>
        <v>0</v>
      </c>
      <c r="J22" s="133">
        <f t="shared" si="23"/>
        <v>0</v>
      </c>
      <c r="K22" s="142">
        <f t="shared" si="23"/>
        <v>0</v>
      </c>
      <c r="L22" s="142">
        <f t="shared" ref="L22" si="25">SUM(L23:L27)</f>
        <v>0</v>
      </c>
      <c r="M22" s="133">
        <f t="shared" si="23"/>
        <v>0</v>
      </c>
      <c r="N22" s="133">
        <f t="shared" ref="N22" si="26">SUM(N23:N27)</f>
        <v>0</v>
      </c>
      <c r="O22" s="133">
        <f t="shared" si="23"/>
        <v>0</v>
      </c>
      <c r="P22" s="133">
        <f t="shared" si="23"/>
        <v>0</v>
      </c>
      <c r="Q22" s="133">
        <f t="shared" si="23"/>
        <v>0</v>
      </c>
      <c r="R22" s="133">
        <f t="shared" si="23"/>
        <v>0</v>
      </c>
      <c r="S22" s="148">
        <f t="shared" ref="S22:U22" si="27">SUM(S23:S27)</f>
        <v>0</v>
      </c>
      <c r="T22" s="133">
        <f t="shared" si="27"/>
        <v>0</v>
      </c>
      <c r="U22" s="133">
        <f t="shared" si="27"/>
        <v>0</v>
      </c>
      <c r="V22" s="133">
        <f t="shared" si="23"/>
        <v>0</v>
      </c>
      <c r="W22" s="133">
        <f t="shared" si="23"/>
        <v>0</v>
      </c>
      <c r="X22" s="133">
        <f t="shared" ref="X22" si="28">SUM(X23:X27)</f>
        <v>0</v>
      </c>
      <c r="Y22" s="133">
        <f t="shared" si="23"/>
        <v>0</v>
      </c>
      <c r="AA22" s="120"/>
      <c r="AB22" s="120"/>
    </row>
    <row r="23" spans="1:28" hidden="1">
      <c r="A23" s="124" t="s">
        <v>43</v>
      </c>
      <c r="B23" s="125" t="s">
        <v>44</v>
      </c>
      <c r="C23" s="126">
        <f>SUM(D23:Y23)</f>
        <v>0</v>
      </c>
      <c r="D23" s="126">
        <v>0</v>
      </c>
      <c r="E23" s="126">
        <v>0</v>
      </c>
      <c r="F23" s="126">
        <v>0</v>
      </c>
      <c r="G23" s="126">
        <v>0</v>
      </c>
      <c r="H23" s="126">
        <v>0</v>
      </c>
      <c r="I23" s="126">
        <v>0</v>
      </c>
      <c r="J23" s="126"/>
      <c r="K23" s="140">
        <v>0</v>
      </c>
      <c r="L23" s="140">
        <v>0</v>
      </c>
      <c r="M23" s="126">
        <v>0</v>
      </c>
      <c r="N23" s="126">
        <v>0</v>
      </c>
      <c r="O23" s="126">
        <v>0</v>
      </c>
      <c r="P23" s="126">
        <v>0</v>
      </c>
      <c r="Q23" s="126">
        <v>0</v>
      </c>
      <c r="R23" s="126">
        <v>0</v>
      </c>
      <c r="S23" s="145">
        <v>0</v>
      </c>
      <c r="T23" s="126">
        <v>0</v>
      </c>
      <c r="U23" s="126">
        <v>0</v>
      </c>
      <c r="V23" s="126">
        <v>0</v>
      </c>
      <c r="W23" s="126">
        <v>0</v>
      </c>
      <c r="X23" s="126">
        <v>0</v>
      </c>
      <c r="Y23" s="126">
        <v>0</v>
      </c>
      <c r="AA23" s="120"/>
      <c r="AB23" s="120"/>
    </row>
    <row r="24" spans="1:28" hidden="1">
      <c r="A24" s="124" t="s">
        <v>227</v>
      </c>
      <c r="B24" s="125" t="s">
        <v>228</v>
      </c>
      <c r="C24" s="126">
        <f>SUM(D24:Y24)</f>
        <v>0</v>
      </c>
      <c r="D24" s="126">
        <v>0</v>
      </c>
      <c r="E24" s="126">
        <v>0</v>
      </c>
      <c r="F24" s="126">
        <v>0</v>
      </c>
      <c r="G24" s="126">
        <v>0</v>
      </c>
      <c r="H24" s="126">
        <v>0</v>
      </c>
      <c r="I24" s="126">
        <v>0</v>
      </c>
      <c r="J24" s="126">
        <v>0</v>
      </c>
      <c r="K24" s="140">
        <v>0</v>
      </c>
      <c r="L24" s="140">
        <v>0</v>
      </c>
      <c r="M24" s="126">
        <v>0</v>
      </c>
      <c r="N24" s="126">
        <v>0</v>
      </c>
      <c r="O24" s="126">
        <v>0</v>
      </c>
      <c r="P24" s="126">
        <v>0</v>
      </c>
      <c r="Q24" s="126">
        <v>0</v>
      </c>
      <c r="R24" s="126">
        <v>0</v>
      </c>
      <c r="S24" s="145">
        <v>0</v>
      </c>
      <c r="T24" s="126">
        <v>0</v>
      </c>
      <c r="U24" s="126">
        <v>0</v>
      </c>
      <c r="V24" s="126">
        <v>0</v>
      </c>
      <c r="W24" s="126">
        <v>0</v>
      </c>
      <c r="X24" s="126">
        <v>0</v>
      </c>
      <c r="Y24" s="126">
        <v>0</v>
      </c>
      <c r="AA24" s="120"/>
      <c r="AB24" s="120"/>
    </row>
    <row r="25" spans="1:28" hidden="1">
      <c r="A25" s="124" t="s">
        <v>45</v>
      </c>
      <c r="B25" s="125" t="s">
        <v>46</v>
      </c>
      <c r="C25" s="126">
        <f>SUM(D25:Y25)</f>
        <v>0</v>
      </c>
      <c r="D25" s="126">
        <f t="shared" ref="D25:E25" si="29">+(D11+D23+D24+D28)/12</f>
        <v>0</v>
      </c>
      <c r="E25" s="126">
        <f t="shared" si="29"/>
        <v>0</v>
      </c>
      <c r="F25" s="126">
        <f t="shared" ref="F25:Y25" si="30">+(F11+F23+F24+F28)/12</f>
        <v>0</v>
      </c>
      <c r="G25" s="126">
        <f t="shared" si="30"/>
        <v>0</v>
      </c>
      <c r="H25" s="126">
        <f t="shared" si="30"/>
        <v>0</v>
      </c>
      <c r="I25" s="126">
        <f t="shared" si="30"/>
        <v>0</v>
      </c>
      <c r="J25" s="126">
        <v>0</v>
      </c>
      <c r="K25" s="140">
        <f t="shared" si="30"/>
        <v>0</v>
      </c>
      <c r="L25" s="140">
        <f t="shared" ref="L25" si="31">+(L11+L23+L24+L28)/12</f>
        <v>0</v>
      </c>
      <c r="M25" s="126">
        <f t="shared" si="30"/>
        <v>0</v>
      </c>
      <c r="N25" s="126">
        <f t="shared" ref="N25" si="32">+(N11+N23+N24+N28)/12</f>
        <v>0</v>
      </c>
      <c r="O25" s="126">
        <v>0</v>
      </c>
      <c r="P25" s="126">
        <f t="shared" si="30"/>
        <v>0</v>
      </c>
      <c r="Q25" s="126">
        <f>+(Q11+Q23+Q24+Q26+Q27)/12</f>
        <v>0</v>
      </c>
      <c r="R25" s="126">
        <f t="shared" si="30"/>
        <v>0</v>
      </c>
      <c r="S25" s="145">
        <f t="shared" ref="S25:U25" si="33">+(S11+S23+S24+S28)/12</f>
        <v>0</v>
      </c>
      <c r="T25" s="126">
        <f>+(T17+T23+T24+T26+T27)/12</f>
        <v>0</v>
      </c>
      <c r="U25" s="126">
        <f t="shared" si="33"/>
        <v>0</v>
      </c>
      <c r="V25" s="126">
        <f t="shared" si="30"/>
        <v>0</v>
      </c>
      <c r="W25" s="126">
        <v>0</v>
      </c>
      <c r="X25" s="126">
        <f t="shared" ref="X25" si="34">+(X11+X23+X24+X28)/12</f>
        <v>0</v>
      </c>
      <c r="Y25" s="126">
        <f t="shared" si="30"/>
        <v>0</v>
      </c>
      <c r="AA25" s="120"/>
      <c r="AB25" s="120"/>
    </row>
    <row r="26" spans="1:28" hidden="1">
      <c r="A26" s="124" t="s">
        <v>47</v>
      </c>
      <c r="B26" s="125" t="s">
        <v>48</v>
      </c>
      <c r="C26" s="126">
        <f>SUM(D26:Y26)</f>
        <v>0</v>
      </c>
      <c r="D26" s="126">
        <v>0</v>
      </c>
      <c r="E26" s="126">
        <v>0</v>
      </c>
      <c r="F26" s="126">
        <v>0</v>
      </c>
      <c r="G26" s="126">
        <v>0</v>
      </c>
      <c r="H26" s="126">
        <v>0</v>
      </c>
      <c r="I26" s="126">
        <v>0</v>
      </c>
      <c r="J26" s="126">
        <v>0</v>
      </c>
      <c r="K26" s="126">
        <v>0</v>
      </c>
      <c r="L26" s="126">
        <v>0</v>
      </c>
      <c r="M26" s="126">
        <v>0</v>
      </c>
      <c r="N26" s="126">
        <v>0</v>
      </c>
      <c r="O26" s="126">
        <v>0</v>
      </c>
      <c r="P26" s="126">
        <v>0</v>
      </c>
      <c r="Q26" s="126">
        <v>0</v>
      </c>
      <c r="R26" s="126">
        <v>0</v>
      </c>
      <c r="S26" s="145">
        <v>0</v>
      </c>
      <c r="T26" s="126">
        <v>0</v>
      </c>
      <c r="U26" s="126">
        <v>0</v>
      </c>
      <c r="V26" s="126">
        <v>0</v>
      </c>
      <c r="W26" s="126">
        <v>0</v>
      </c>
      <c r="X26" s="126">
        <v>0</v>
      </c>
      <c r="Y26" s="126">
        <v>0</v>
      </c>
      <c r="AA26" s="120"/>
      <c r="AB26" s="120"/>
    </row>
    <row r="27" spans="1:28" hidden="1">
      <c r="A27" s="124" t="s">
        <v>342</v>
      </c>
      <c r="B27" s="125" t="s">
        <v>343</v>
      </c>
      <c r="C27" s="126">
        <f>SUM(D27:Y27)</f>
        <v>0</v>
      </c>
      <c r="D27" s="126">
        <v>0</v>
      </c>
      <c r="E27" s="126">
        <v>0</v>
      </c>
      <c r="F27" s="126">
        <v>0</v>
      </c>
      <c r="G27" s="126">
        <v>0</v>
      </c>
      <c r="H27" s="126">
        <v>0</v>
      </c>
      <c r="I27" s="126">
        <v>0</v>
      </c>
      <c r="J27" s="126">
        <v>0</v>
      </c>
      <c r="K27" s="140">
        <v>0</v>
      </c>
      <c r="L27" s="140">
        <v>0</v>
      </c>
      <c r="M27" s="126">
        <v>0</v>
      </c>
      <c r="N27" s="126">
        <v>0</v>
      </c>
      <c r="O27" s="126">
        <v>0</v>
      </c>
      <c r="P27" s="126">
        <v>0</v>
      </c>
      <c r="Q27" s="126">
        <v>0</v>
      </c>
      <c r="R27" s="126">
        <v>0</v>
      </c>
      <c r="S27" s="145">
        <v>0</v>
      </c>
      <c r="T27" s="126">
        <v>0</v>
      </c>
      <c r="U27" s="126">
        <v>0</v>
      </c>
      <c r="V27" s="126">
        <v>0</v>
      </c>
      <c r="W27" s="126">
        <v>0</v>
      </c>
      <c r="X27" s="126">
        <v>0</v>
      </c>
      <c r="Y27" s="126">
        <v>0</v>
      </c>
      <c r="AA27" s="120"/>
      <c r="AB27" s="120"/>
    </row>
    <row r="28" spans="1:28" hidden="1">
      <c r="A28" s="124"/>
      <c r="B28" s="125"/>
      <c r="C28" s="126"/>
      <c r="D28" s="126"/>
      <c r="E28" s="126"/>
      <c r="F28" s="126"/>
      <c r="G28" s="126"/>
      <c r="H28" s="126"/>
      <c r="I28" s="126"/>
      <c r="J28" s="126"/>
      <c r="K28" s="140"/>
      <c r="L28" s="140"/>
      <c r="M28" s="126"/>
      <c r="N28" s="126"/>
      <c r="O28" s="126"/>
      <c r="P28" s="126"/>
      <c r="Q28" s="126"/>
      <c r="R28" s="126"/>
      <c r="S28" s="145"/>
      <c r="T28" s="126"/>
      <c r="U28" s="126"/>
      <c r="V28" s="126"/>
      <c r="W28" s="126"/>
      <c r="X28" s="126"/>
      <c r="Y28" s="126"/>
      <c r="AA28" s="120"/>
      <c r="AB28" s="120"/>
    </row>
    <row r="29" spans="1:28" s="115" customFormat="1" ht="24" hidden="1">
      <c r="A29" s="131" t="s">
        <v>50</v>
      </c>
      <c r="B29" s="134" t="s">
        <v>738</v>
      </c>
      <c r="C29" s="133">
        <f>+C30+C31</f>
        <v>0</v>
      </c>
      <c r="D29" s="133">
        <f>+D30+D31</f>
        <v>0</v>
      </c>
      <c r="E29" s="133">
        <f>+E30+E31</f>
        <v>0</v>
      </c>
      <c r="F29" s="133">
        <f>+F30+F31</f>
        <v>0</v>
      </c>
      <c r="G29" s="133">
        <f t="shared" ref="G29:Y29" si="35">+G30+G31</f>
        <v>0</v>
      </c>
      <c r="H29" s="133">
        <f t="shared" si="35"/>
        <v>0</v>
      </c>
      <c r="I29" s="133">
        <f t="shared" si="35"/>
        <v>0</v>
      </c>
      <c r="J29" s="133">
        <f t="shared" si="35"/>
        <v>0</v>
      </c>
      <c r="K29" s="142">
        <f t="shared" si="35"/>
        <v>0</v>
      </c>
      <c r="L29" s="142">
        <f t="shared" ref="L29" si="36">+L30+L31</f>
        <v>0</v>
      </c>
      <c r="M29" s="133">
        <f t="shared" si="35"/>
        <v>0</v>
      </c>
      <c r="N29" s="133">
        <f t="shared" ref="N29:P29" si="37">+N30+N31</f>
        <v>0</v>
      </c>
      <c r="O29" s="133">
        <f t="shared" si="37"/>
        <v>0</v>
      </c>
      <c r="P29" s="133">
        <f t="shared" si="37"/>
        <v>0</v>
      </c>
      <c r="Q29" s="133">
        <f t="shared" si="35"/>
        <v>0</v>
      </c>
      <c r="R29" s="133">
        <f t="shared" si="35"/>
        <v>0</v>
      </c>
      <c r="S29" s="148">
        <f t="shared" si="35"/>
        <v>0</v>
      </c>
      <c r="T29" s="133">
        <f t="shared" si="35"/>
        <v>0</v>
      </c>
      <c r="U29" s="133">
        <f t="shared" ref="U29" si="38">+U30+U31</f>
        <v>0</v>
      </c>
      <c r="V29" s="133">
        <f t="shared" si="35"/>
        <v>0</v>
      </c>
      <c r="W29" s="133">
        <f t="shared" si="35"/>
        <v>0</v>
      </c>
      <c r="X29" s="133">
        <f t="shared" ref="X29" si="39">+X30+X31</f>
        <v>0</v>
      </c>
      <c r="Y29" s="133">
        <f t="shared" si="35"/>
        <v>0</v>
      </c>
      <c r="AA29" s="120"/>
      <c r="AB29" s="120"/>
    </row>
    <row r="30" spans="1:28" ht="22.8" hidden="1">
      <c r="A30" s="124" t="s">
        <v>52</v>
      </c>
      <c r="B30" s="135" t="s">
        <v>262</v>
      </c>
      <c r="C30" s="126">
        <f>SUM(D30:Y30)</f>
        <v>0</v>
      </c>
      <c r="D30" s="126">
        <f t="shared" ref="D30:E30" si="40">+(D11+D23+D24+D27)*9.25%</f>
        <v>0</v>
      </c>
      <c r="E30" s="126">
        <f t="shared" si="40"/>
        <v>0</v>
      </c>
      <c r="F30" s="126">
        <f t="shared" ref="F30:Y30" si="41">+(F11+F23+F24+F27)*9.25%</f>
        <v>0</v>
      </c>
      <c r="G30" s="126">
        <f t="shared" si="41"/>
        <v>0</v>
      </c>
      <c r="H30" s="126">
        <f t="shared" si="41"/>
        <v>0</v>
      </c>
      <c r="I30" s="126">
        <f t="shared" si="41"/>
        <v>0</v>
      </c>
      <c r="J30" s="126">
        <v>0</v>
      </c>
      <c r="K30" s="140">
        <f t="shared" si="41"/>
        <v>0</v>
      </c>
      <c r="L30" s="140">
        <f t="shared" ref="L30" si="42">+(L11+L23+L24+L27)*9.25%</f>
        <v>0</v>
      </c>
      <c r="M30" s="126">
        <f t="shared" si="41"/>
        <v>0</v>
      </c>
      <c r="N30" s="126">
        <f t="shared" ref="N30" si="43">+(N11+N23+N24+N27)*9.25%</f>
        <v>0</v>
      </c>
      <c r="O30" s="126">
        <v>0</v>
      </c>
      <c r="P30" s="126">
        <f t="shared" si="41"/>
        <v>0</v>
      </c>
      <c r="Q30" s="126">
        <f t="shared" si="41"/>
        <v>0</v>
      </c>
      <c r="R30" s="126">
        <f t="shared" si="41"/>
        <v>0</v>
      </c>
      <c r="S30" s="145">
        <f t="shared" ref="S30:U30" si="44">+(S11+S23+S24+S27)*9.25%</f>
        <v>0</v>
      </c>
      <c r="T30" s="126">
        <f>+(T17+T23+T24+T27)*9.25%</f>
        <v>0</v>
      </c>
      <c r="U30" s="126">
        <f t="shared" si="44"/>
        <v>0</v>
      </c>
      <c r="V30" s="126">
        <f t="shared" si="41"/>
        <v>0</v>
      </c>
      <c r="W30" s="126">
        <v>0</v>
      </c>
      <c r="X30" s="126">
        <f t="shared" ref="X30" si="45">+(X11+X23+X24+X27)*9.25%</f>
        <v>0</v>
      </c>
      <c r="Y30" s="126">
        <f t="shared" si="41"/>
        <v>0</v>
      </c>
      <c r="AA30" s="120"/>
      <c r="AB30" s="120"/>
    </row>
    <row r="31" spans="1:28" ht="24.6" hidden="1" customHeight="1">
      <c r="A31" s="124" t="s">
        <v>54</v>
      </c>
      <c r="B31" s="135" t="s">
        <v>55</v>
      </c>
      <c r="C31" s="126">
        <f>SUM(D31:Y31)</f>
        <v>0</v>
      </c>
      <c r="D31" s="126">
        <f t="shared" ref="D31:E31" si="46">+(D11+D23+D24+D27)*0.5%</f>
        <v>0</v>
      </c>
      <c r="E31" s="126">
        <f t="shared" si="46"/>
        <v>0</v>
      </c>
      <c r="F31" s="126">
        <f t="shared" ref="F31:Y31" si="47">+(F11+F23+F24+F27)*0.5%</f>
        <v>0</v>
      </c>
      <c r="G31" s="126">
        <f t="shared" si="47"/>
        <v>0</v>
      </c>
      <c r="H31" s="126">
        <f t="shared" si="47"/>
        <v>0</v>
      </c>
      <c r="I31" s="126">
        <f t="shared" si="47"/>
        <v>0</v>
      </c>
      <c r="J31" s="126">
        <v>0</v>
      </c>
      <c r="K31" s="140">
        <f t="shared" si="47"/>
        <v>0</v>
      </c>
      <c r="L31" s="140">
        <f t="shared" ref="L31" si="48">+(L11+L23+L24+L27)*0.5%</f>
        <v>0</v>
      </c>
      <c r="M31" s="126">
        <f t="shared" si="47"/>
        <v>0</v>
      </c>
      <c r="N31" s="126">
        <f t="shared" ref="N31" si="49">+(N11+N23+N24+N27)*0.5%</f>
        <v>0</v>
      </c>
      <c r="O31" s="126">
        <v>0</v>
      </c>
      <c r="P31" s="126">
        <f t="shared" si="47"/>
        <v>0</v>
      </c>
      <c r="Q31" s="126">
        <f t="shared" si="47"/>
        <v>0</v>
      </c>
      <c r="R31" s="126">
        <f t="shared" si="47"/>
        <v>0</v>
      </c>
      <c r="S31" s="145">
        <f t="shared" ref="S31:U31" si="50">+(S11+S23+S24+S27)*0.5%</f>
        <v>0</v>
      </c>
      <c r="T31" s="126">
        <f>+(T17+T23+T24+T27)*0.5%</f>
        <v>0</v>
      </c>
      <c r="U31" s="126">
        <f t="shared" si="50"/>
        <v>0</v>
      </c>
      <c r="V31" s="126">
        <f t="shared" si="47"/>
        <v>0</v>
      </c>
      <c r="W31" s="126">
        <v>0</v>
      </c>
      <c r="X31" s="126">
        <f t="shared" ref="X31" si="51">+(X11+X23+X24+X27)*0.5%</f>
        <v>0</v>
      </c>
      <c r="Y31" s="126">
        <f t="shared" si="47"/>
        <v>0</v>
      </c>
    </row>
    <row r="32" spans="1:28" hidden="1">
      <c r="A32" s="124"/>
      <c r="B32" s="125"/>
      <c r="C32" s="126"/>
      <c r="D32" s="126"/>
      <c r="E32" s="126"/>
      <c r="F32" s="126"/>
      <c r="G32" s="126"/>
      <c r="H32" s="126"/>
      <c r="I32" s="126"/>
      <c r="J32" s="126"/>
      <c r="K32" s="140"/>
      <c r="L32" s="140"/>
      <c r="M32" s="126"/>
      <c r="N32" s="126"/>
      <c r="O32" s="126"/>
      <c r="P32" s="126">
        <f>+P33</f>
        <v>0</v>
      </c>
      <c r="Q32" s="126"/>
      <c r="R32" s="126"/>
      <c r="S32" s="145"/>
      <c r="T32" s="126"/>
      <c r="U32" s="126"/>
      <c r="V32" s="126"/>
      <c r="W32" s="126"/>
      <c r="X32" s="126"/>
      <c r="Y32" s="126"/>
    </row>
    <row r="33" spans="1:27" s="115" customFormat="1" ht="36" hidden="1">
      <c r="A33" s="131" t="s">
        <v>56</v>
      </c>
      <c r="B33" s="134" t="s">
        <v>739</v>
      </c>
      <c r="C33" s="133">
        <f t="shared" ref="C33:I33" si="52">+C34+C35+C36</f>
        <v>0</v>
      </c>
      <c r="D33" s="133">
        <f t="shared" si="52"/>
        <v>0</v>
      </c>
      <c r="E33" s="133">
        <f t="shared" ref="E33" si="53">+E34+E35+E36</f>
        <v>0</v>
      </c>
      <c r="F33" s="133">
        <f t="shared" si="52"/>
        <v>0</v>
      </c>
      <c r="G33" s="133">
        <f t="shared" si="52"/>
        <v>0</v>
      </c>
      <c r="H33" s="133">
        <f t="shared" si="52"/>
        <v>0</v>
      </c>
      <c r="I33" s="133">
        <f t="shared" si="52"/>
        <v>0</v>
      </c>
      <c r="J33" s="133">
        <f t="shared" ref="J33:Y33" si="54">+J34+J35+J36</f>
        <v>0</v>
      </c>
      <c r="K33" s="142">
        <f t="shared" si="54"/>
        <v>0</v>
      </c>
      <c r="L33" s="142">
        <f t="shared" ref="L33" si="55">+L34+L35+L36</f>
        <v>0</v>
      </c>
      <c r="M33" s="133">
        <f t="shared" si="54"/>
        <v>0</v>
      </c>
      <c r="N33" s="133">
        <f t="shared" ref="N33:O33" si="56">+N34+N35+N36</f>
        <v>0</v>
      </c>
      <c r="O33" s="133">
        <f t="shared" si="56"/>
        <v>0</v>
      </c>
      <c r="P33" s="133">
        <v>0</v>
      </c>
      <c r="Q33" s="133">
        <f t="shared" si="54"/>
        <v>0</v>
      </c>
      <c r="R33" s="133">
        <f t="shared" si="54"/>
        <v>0</v>
      </c>
      <c r="S33" s="148">
        <f t="shared" si="54"/>
        <v>0</v>
      </c>
      <c r="T33" s="133">
        <f t="shared" si="54"/>
        <v>0</v>
      </c>
      <c r="U33" s="133">
        <f t="shared" ref="U33" si="57">+U34+U35+U36</f>
        <v>0</v>
      </c>
      <c r="V33" s="133">
        <f t="shared" si="54"/>
        <v>0</v>
      </c>
      <c r="W33" s="133">
        <f t="shared" si="54"/>
        <v>0</v>
      </c>
      <c r="X33" s="133">
        <f t="shared" ref="X33" si="58">+X34+X35+X36</f>
        <v>0</v>
      </c>
      <c r="Y33" s="133">
        <f t="shared" si="54"/>
        <v>0</v>
      </c>
    </row>
    <row r="34" spans="1:27" ht="22.8" hidden="1">
      <c r="A34" s="124" t="s">
        <v>58</v>
      </c>
      <c r="B34" s="135" t="s">
        <v>59</v>
      </c>
      <c r="C34" s="126">
        <f>SUM(D34:Y34)</f>
        <v>0</v>
      </c>
      <c r="D34" s="126">
        <f>+(D11+D23+D24+D27)*5.42%</f>
        <v>0</v>
      </c>
      <c r="E34" s="126">
        <f>+(E11+E23+E24+E27)*5.42%</f>
        <v>0</v>
      </c>
      <c r="F34" s="126">
        <f>+(F11+F23+F24+F27)*5.42%</f>
        <v>0</v>
      </c>
      <c r="G34" s="126">
        <f t="shared" ref="G34:Y34" si="59">+(G11+G23+G24+G27)*5.42%</f>
        <v>0</v>
      </c>
      <c r="H34" s="126">
        <f t="shared" si="59"/>
        <v>0</v>
      </c>
      <c r="I34" s="126">
        <f t="shared" si="59"/>
        <v>0</v>
      </c>
      <c r="J34" s="126">
        <v>0</v>
      </c>
      <c r="K34" s="140">
        <f t="shared" si="59"/>
        <v>0</v>
      </c>
      <c r="L34" s="140">
        <f t="shared" ref="L34" si="60">+(L11+L23+L24+L27)*5.42%</f>
        <v>0</v>
      </c>
      <c r="M34" s="126">
        <f t="shared" si="59"/>
        <v>0</v>
      </c>
      <c r="N34" s="126">
        <f t="shared" ref="N34" si="61">+(N11+N23+N24+N27)*5.42%</f>
        <v>0</v>
      </c>
      <c r="O34" s="126">
        <v>0</v>
      </c>
      <c r="P34" s="126">
        <f t="shared" si="59"/>
        <v>0</v>
      </c>
      <c r="Q34" s="126">
        <f t="shared" si="59"/>
        <v>0</v>
      </c>
      <c r="R34" s="126">
        <f t="shared" si="59"/>
        <v>0</v>
      </c>
      <c r="S34" s="145">
        <f t="shared" ref="S34:U34" si="62">+(S11+S23+S24+S27)*5.42%</f>
        <v>0</v>
      </c>
      <c r="T34" s="126">
        <f>+(T17+T23+T24+T27)*5.42%</f>
        <v>0</v>
      </c>
      <c r="U34" s="126">
        <f t="shared" si="62"/>
        <v>0</v>
      </c>
      <c r="V34" s="126">
        <f t="shared" si="59"/>
        <v>0</v>
      </c>
      <c r="W34" s="126">
        <v>0</v>
      </c>
      <c r="X34" s="126">
        <f t="shared" ref="X34" si="63">+(X11+X23+X24+X27)*5.42%</f>
        <v>0</v>
      </c>
      <c r="Y34" s="126">
        <f t="shared" si="59"/>
        <v>0</v>
      </c>
    </row>
    <row r="35" spans="1:27" ht="22.8" hidden="1">
      <c r="A35" s="124" t="s">
        <v>60</v>
      </c>
      <c r="B35" s="135" t="s">
        <v>404</v>
      </c>
      <c r="C35" s="126">
        <f t="shared" ref="C35:C36" si="64">SUM(D35:Y35)</f>
        <v>0</v>
      </c>
      <c r="D35" s="126">
        <f t="shared" ref="D35:E35" si="65">+(D11+D23+D24+D27)*3%</f>
        <v>0</v>
      </c>
      <c r="E35" s="126">
        <f t="shared" si="65"/>
        <v>0</v>
      </c>
      <c r="F35" s="126">
        <f t="shared" ref="F35:Y35" si="66">+(F11+F23+F24+F27)*3%</f>
        <v>0</v>
      </c>
      <c r="G35" s="126">
        <f t="shared" si="66"/>
        <v>0</v>
      </c>
      <c r="H35" s="126">
        <f t="shared" si="66"/>
        <v>0</v>
      </c>
      <c r="I35" s="126">
        <f t="shared" si="66"/>
        <v>0</v>
      </c>
      <c r="J35" s="126">
        <v>0</v>
      </c>
      <c r="K35" s="140">
        <f t="shared" si="66"/>
        <v>0</v>
      </c>
      <c r="L35" s="140">
        <f t="shared" ref="L35" si="67">+(L11+L23+L24+L27)*3%</f>
        <v>0</v>
      </c>
      <c r="M35" s="126">
        <f t="shared" si="66"/>
        <v>0</v>
      </c>
      <c r="N35" s="126">
        <f t="shared" ref="N35" si="68">+(N11+N23+N24+N27)*3%</f>
        <v>0</v>
      </c>
      <c r="O35" s="126">
        <v>0</v>
      </c>
      <c r="P35" s="126">
        <f t="shared" si="66"/>
        <v>0</v>
      </c>
      <c r="Q35" s="126">
        <f t="shared" si="66"/>
        <v>0</v>
      </c>
      <c r="R35" s="126">
        <f t="shared" si="66"/>
        <v>0</v>
      </c>
      <c r="S35" s="145">
        <f t="shared" ref="S35:U35" si="69">+(S11+S23+S24+S27)*3%</f>
        <v>0</v>
      </c>
      <c r="T35" s="126">
        <f>+(T17+T23+T24+T27)*3%</f>
        <v>0</v>
      </c>
      <c r="U35" s="126">
        <f t="shared" si="69"/>
        <v>0</v>
      </c>
      <c r="V35" s="126">
        <f t="shared" si="66"/>
        <v>0</v>
      </c>
      <c r="W35" s="126">
        <v>0</v>
      </c>
      <c r="X35" s="126">
        <f t="shared" ref="X35" si="70">+(X11+X23+X24+X27)*3%</f>
        <v>0</v>
      </c>
      <c r="Y35" s="126">
        <f t="shared" si="66"/>
        <v>0</v>
      </c>
    </row>
    <row r="36" spans="1:27" hidden="1">
      <c r="A36" s="124" t="s">
        <v>62</v>
      </c>
      <c r="B36" s="125" t="s">
        <v>63</v>
      </c>
      <c r="C36" s="126">
        <f t="shared" si="64"/>
        <v>0</v>
      </c>
      <c r="D36" s="126">
        <f t="shared" ref="D36:E36" si="71">+(D11+D23+D24+D27)*1.5%</f>
        <v>0</v>
      </c>
      <c r="E36" s="126">
        <f t="shared" si="71"/>
        <v>0</v>
      </c>
      <c r="F36" s="126">
        <f t="shared" ref="F36:Y36" si="72">+(F11+F23+F24+F27)*1.5%</f>
        <v>0</v>
      </c>
      <c r="G36" s="126">
        <f t="shared" si="72"/>
        <v>0</v>
      </c>
      <c r="H36" s="126">
        <f t="shared" si="72"/>
        <v>0</v>
      </c>
      <c r="I36" s="126">
        <f t="shared" si="72"/>
        <v>0</v>
      </c>
      <c r="J36" s="126">
        <v>0</v>
      </c>
      <c r="K36" s="140">
        <f t="shared" si="72"/>
        <v>0</v>
      </c>
      <c r="L36" s="140">
        <f t="shared" ref="L36" si="73">+(L11+L23+L24+L27)*1.5%</f>
        <v>0</v>
      </c>
      <c r="M36" s="126">
        <f t="shared" si="72"/>
        <v>0</v>
      </c>
      <c r="N36" s="126">
        <f t="shared" ref="N36" si="74">+(N11+N23+N24+N27)*1.5%</f>
        <v>0</v>
      </c>
      <c r="O36" s="126">
        <v>0</v>
      </c>
      <c r="P36" s="126">
        <f t="shared" si="72"/>
        <v>0</v>
      </c>
      <c r="Q36" s="126">
        <f t="shared" si="72"/>
        <v>0</v>
      </c>
      <c r="R36" s="126">
        <f t="shared" si="72"/>
        <v>0</v>
      </c>
      <c r="S36" s="145">
        <f t="shared" ref="S36:U36" si="75">+(S11+S23+S24+S27)*1.5%</f>
        <v>0</v>
      </c>
      <c r="T36" s="126">
        <f>+(T17+T23+T24+T27)*1.5%</f>
        <v>0</v>
      </c>
      <c r="U36" s="126">
        <f t="shared" si="75"/>
        <v>0</v>
      </c>
      <c r="V36" s="126">
        <f t="shared" si="72"/>
        <v>0</v>
      </c>
      <c r="W36" s="126">
        <v>0</v>
      </c>
      <c r="X36" s="126">
        <f t="shared" ref="X36" si="76">+(X11+X23+X24+X27)*1.5%</f>
        <v>0</v>
      </c>
      <c r="Y36" s="126">
        <f t="shared" si="72"/>
        <v>0</v>
      </c>
    </row>
    <row r="37" spans="1:27" hidden="1">
      <c r="A37" s="124"/>
      <c r="B37" s="125"/>
      <c r="C37" s="126"/>
      <c r="D37" s="126"/>
      <c r="E37" s="126"/>
      <c r="F37" s="126"/>
      <c r="G37" s="126"/>
      <c r="H37" s="126"/>
      <c r="I37" s="126"/>
      <c r="J37" s="126"/>
      <c r="K37" s="140"/>
      <c r="L37" s="140"/>
      <c r="M37" s="126"/>
      <c r="N37" s="126"/>
      <c r="O37" s="126"/>
      <c r="P37" s="126"/>
      <c r="Q37" s="126"/>
      <c r="R37" s="126"/>
      <c r="S37" s="145"/>
      <c r="T37" s="126"/>
      <c r="U37" s="126"/>
      <c r="V37" s="126"/>
      <c r="W37" s="126"/>
      <c r="X37" s="126"/>
      <c r="Y37" s="126"/>
      <c r="AA37" s="120"/>
    </row>
    <row r="38" spans="1:27" hidden="1">
      <c r="A38" s="124"/>
      <c r="B38" s="125"/>
      <c r="C38" s="126"/>
      <c r="D38" s="126"/>
      <c r="E38" s="126"/>
      <c r="F38" s="126"/>
      <c r="G38" s="126"/>
      <c r="H38" s="126"/>
      <c r="I38" s="126"/>
      <c r="J38" s="126"/>
      <c r="K38" s="140"/>
      <c r="L38" s="140"/>
      <c r="M38" s="126"/>
      <c r="N38" s="126"/>
      <c r="O38" s="126"/>
      <c r="P38" s="126"/>
      <c r="Q38" s="126"/>
      <c r="R38" s="126"/>
      <c r="S38" s="145"/>
      <c r="T38" s="126"/>
      <c r="U38" s="126"/>
      <c r="V38" s="126"/>
      <c r="W38" s="126"/>
      <c r="X38" s="126"/>
      <c r="Y38" s="126"/>
    </row>
    <row r="39" spans="1:27" ht="12">
      <c r="A39" s="127">
        <v>1</v>
      </c>
      <c r="B39" s="128" t="s">
        <v>65</v>
      </c>
      <c r="C39" s="129">
        <f>+C45+C49+C56+C72+C81+C41+C66+C62+C69</f>
        <v>-28419827.16</v>
      </c>
      <c r="D39" s="129">
        <f>+D45+D49+D56+D72+D81+D41+D66+D62+D69</f>
        <v>-8800000</v>
      </c>
      <c r="E39" s="129">
        <f>+E45+E49+E56+E72+E81+E41+E66+E62+E69</f>
        <v>-1500000</v>
      </c>
      <c r="F39" s="129">
        <f t="shared" ref="F39:Y39" si="77">+F45+F49+F56+F72+F81+F41+F66+F62+F69</f>
        <v>0</v>
      </c>
      <c r="G39" s="129">
        <f t="shared" si="77"/>
        <v>0</v>
      </c>
      <c r="H39" s="129">
        <f t="shared" si="77"/>
        <v>-4010000</v>
      </c>
      <c r="I39" s="129">
        <f t="shared" si="77"/>
        <v>0</v>
      </c>
      <c r="J39" s="129">
        <f t="shared" si="77"/>
        <v>0</v>
      </c>
      <c r="K39" s="129">
        <f t="shared" si="77"/>
        <v>0</v>
      </c>
      <c r="L39" s="129">
        <f t="shared" ref="L39" si="78">+L45+L49+L56+L72+L81+L41+L66+L62+L69</f>
        <v>0</v>
      </c>
      <c r="M39" s="129">
        <f t="shared" si="77"/>
        <v>0</v>
      </c>
      <c r="N39" s="129">
        <f t="shared" si="77"/>
        <v>0</v>
      </c>
      <c r="O39" s="129">
        <f t="shared" si="77"/>
        <v>0</v>
      </c>
      <c r="P39" s="129">
        <f t="shared" si="77"/>
        <v>0</v>
      </c>
      <c r="Q39" s="129">
        <f t="shared" si="77"/>
        <v>-5000000</v>
      </c>
      <c r="R39" s="129">
        <f t="shared" si="77"/>
        <v>0</v>
      </c>
      <c r="S39" s="129">
        <f t="shared" si="77"/>
        <v>-9109827.1600000001</v>
      </c>
      <c r="T39" s="129">
        <f t="shared" si="77"/>
        <v>0</v>
      </c>
      <c r="U39" s="129">
        <f t="shared" si="77"/>
        <v>0</v>
      </c>
      <c r="V39" s="129">
        <f t="shared" si="77"/>
        <v>0</v>
      </c>
      <c r="W39" s="129">
        <f t="shared" si="77"/>
        <v>0</v>
      </c>
      <c r="X39" s="129">
        <f t="shared" si="77"/>
        <v>0</v>
      </c>
      <c r="Y39" s="129">
        <f t="shared" si="77"/>
        <v>0</v>
      </c>
    </row>
    <row r="40" spans="1:27">
      <c r="A40" s="124"/>
      <c r="B40" s="125"/>
      <c r="C40" s="126"/>
      <c r="D40" s="126"/>
      <c r="E40" s="126"/>
      <c r="F40" s="126"/>
      <c r="G40" s="126"/>
      <c r="H40" s="126"/>
      <c r="I40" s="126"/>
      <c r="J40" s="126"/>
      <c r="K40" s="140"/>
      <c r="L40" s="140"/>
      <c r="M40" s="126"/>
      <c r="N40" s="126"/>
      <c r="O40" s="126"/>
      <c r="P40" s="126"/>
      <c r="Q40" s="126"/>
      <c r="R40" s="126"/>
      <c r="S40" s="145"/>
      <c r="T40" s="126"/>
      <c r="U40" s="126"/>
      <c r="V40" s="126"/>
      <c r="W40" s="126"/>
      <c r="X40" s="126"/>
      <c r="Y40" s="126"/>
    </row>
    <row r="41" spans="1:27" ht="12.6" hidden="1" customHeight="1">
      <c r="A41" s="136" t="s">
        <v>66</v>
      </c>
      <c r="B41" s="132" t="s">
        <v>67</v>
      </c>
      <c r="C41" s="133">
        <f>SUM(C42:C43)</f>
        <v>0</v>
      </c>
      <c r="D41" s="133">
        <f t="shared" ref="D41:E41" si="79">SUM(D42:D43)</f>
        <v>0</v>
      </c>
      <c r="E41" s="133">
        <f t="shared" si="79"/>
        <v>0</v>
      </c>
      <c r="F41" s="133">
        <f t="shared" ref="F41:Y41" si="80">SUM(F42:F43)</f>
        <v>0</v>
      </c>
      <c r="G41" s="133">
        <f t="shared" si="80"/>
        <v>0</v>
      </c>
      <c r="H41" s="133">
        <f t="shared" si="80"/>
        <v>0</v>
      </c>
      <c r="I41" s="133">
        <f t="shared" si="80"/>
        <v>0</v>
      </c>
      <c r="J41" s="133">
        <f t="shared" si="80"/>
        <v>0</v>
      </c>
      <c r="K41" s="133">
        <f t="shared" si="80"/>
        <v>0</v>
      </c>
      <c r="L41" s="133">
        <f t="shared" ref="L41" si="81">SUM(L42:L43)</f>
        <v>0</v>
      </c>
      <c r="M41" s="133">
        <f t="shared" si="80"/>
        <v>0</v>
      </c>
      <c r="N41" s="133">
        <f t="shared" si="80"/>
        <v>0</v>
      </c>
      <c r="O41" s="133">
        <f t="shared" si="80"/>
        <v>0</v>
      </c>
      <c r="P41" s="133">
        <f t="shared" si="80"/>
        <v>0</v>
      </c>
      <c r="Q41" s="133">
        <f t="shared" si="80"/>
        <v>0</v>
      </c>
      <c r="R41" s="133">
        <f t="shared" si="80"/>
        <v>0</v>
      </c>
      <c r="S41" s="133">
        <f t="shared" si="80"/>
        <v>0</v>
      </c>
      <c r="T41" s="133">
        <f t="shared" ref="T41:U41" si="82">SUM(T42:T43)</f>
        <v>0</v>
      </c>
      <c r="U41" s="133">
        <f t="shared" si="82"/>
        <v>0</v>
      </c>
      <c r="V41" s="133">
        <f t="shared" si="80"/>
        <v>0</v>
      </c>
      <c r="W41" s="133">
        <f t="shared" si="80"/>
        <v>0</v>
      </c>
      <c r="X41" s="133">
        <f t="shared" ref="X41" si="83">SUM(X42:X43)</f>
        <v>0</v>
      </c>
      <c r="Y41" s="133">
        <f t="shared" si="80"/>
        <v>0</v>
      </c>
    </row>
    <row r="42" spans="1:27" ht="12" hidden="1">
      <c r="A42" s="137" t="s">
        <v>68</v>
      </c>
      <c r="B42" s="125" t="s">
        <v>508</v>
      </c>
      <c r="C42" s="126">
        <f>SUM(D42:Y42)</f>
        <v>0</v>
      </c>
      <c r="D42" s="126"/>
      <c r="E42" s="126"/>
      <c r="F42" s="133"/>
      <c r="G42" s="133"/>
      <c r="H42" s="133"/>
      <c r="I42" s="133"/>
      <c r="J42" s="133"/>
      <c r="K42" s="142"/>
      <c r="L42" s="142"/>
      <c r="M42" s="133"/>
      <c r="N42" s="133"/>
      <c r="O42" s="133"/>
      <c r="P42" s="133"/>
      <c r="Q42" s="133"/>
      <c r="R42" s="133"/>
      <c r="S42" s="145">
        <v>0</v>
      </c>
      <c r="T42" s="126"/>
      <c r="U42" s="126"/>
      <c r="V42" s="133"/>
      <c r="W42" s="133"/>
      <c r="X42" s="133"/>
      <c r="Y42" s="133"/>
    </row>
    <row r="43" spans="1:27" hidden="1">
      <c r="A43" s="137" t="s">
        <v>70</v>
      </c>
      <c r="B43" s="125" t="s">
        <v>71</v>
      </c>
      <c r="C43" s="126">
        <f>SUM(D43:Y43)</f>
        <v>0</v>
      </c>
      <c r="D43" s="126">
        <v>0</v>
      </c>
      <c r="E43" s="126">
        <v>0</v>
      </c>
      <c r="F43" s="126">
        <v>0</v>
      </c>
      <c r="G43" s="126">
        <v>0</v>
      </c>
      <c r="H43" s="126">
        <v>0</v>
      </c>
      <c r="I43" s="126">
        <v>0</v>
      </c>
      <c r="J43" s="126">
        <v>0</v>
      </c>
      <c r="K43" s="140">
        <v>0</v>
      </c>
      <c r="L43" s="140">
        <v>0</v>
      </c>
      <c r="M43" s="126">
        <v>0</v>
      </c>
      <c r="N43" s="126">
        <v>0</v>
      </c>
      <c r="O43" s="126">
        <v>0</v>
      </c>
      <c r="P43" s="126">
        <v>0</v>
      </c>
      <c r="Q43" s="126">
        <v>0</v>
      </c>
      <c r="R43" s="126">
        <v>0</v>
      </c>
      <c r="S43" s="145">
        <v>0</v>
      </c>
      <c r="T43" s="126">
        <v>0</v>
      </c>
      <c r="U43" s="126">
        <v>0</v>
      </c>
      <c r="V43" s="126">
        <v>0</v>
      </c>
      <c r="W43" s="126">
        <v>0</v>
      </c>
      <c r="X43" s="126">
        <v>0</v>
      </c>
      <c r="Y43" s="126">
        <v>0</v>
      </c>
    </row>
    <row r="44" spans="1:27" hidden="1">
      <c r="A44" s="124"/>
      <c r="B44" s="125"/>
      <c r="C44" s="126"/>
      <c r="D44" s="126"/>
      <c r="E44" s="126"/>
      <c r="F44" s="126"/>
      <c r="G44" s="126"/>
      <c r="H44" s="126"/>
      <c r="I44" s="126"/>
      <c r="J44" s="126"/>
      <c r="K44" s="140"/>
      <c r="L44" s="140"/>
      <c r="M44" s="126"/>
      <c r="N44" s="126"/>
      <c r="O44" s="126"/>
      <c r="P44" s="126"/>
      <c r="Q44" s="126"/>
      <c r="R44" s="126"/>
      <c r="S44" s="145"/>
      <c r="T44" s="126"/>
      <c r="U44" s="126"/>
      <c r="V44" s="126"/>
      <c r="W44" s="126"/>
      <c r="X44" s="126"/>
      <c r="Y44" s="126"/>
    </row>
    <row r="45" spans="1:27" ht="12" hidden="1">
      <c r="A45" s="131" t="s">
        <v>72</v>
      </c>
      <c r="B45" s="134" t="s">
        <v>73</v>
      </c>
      <c r="C45" s="133">
        <f>SUM(C46:C48)</f>
        <v>0</v>
      </c>
      <c r="D45" s="133">
        <f t="shared" ref="D45:E45" si="84">SUM(D46:D48)</f>
        <v>0</v>
      </c>
      <c r="E45" s="133">
        <f t="shared" si="84"/>
        <v>0</v>
      </c>
      <c r="F45" s="133">
        <f t="shared" ref="F45:Y45" si="85">SUM(F46:F48)</f>
        <v>0</v>
      </c>
      <c r="G45" s="133">
        <f t="shared" si="85"/>
        <v>0</v>
      </c>
      <c r="H45" s="133">
        <f t="shared" si="85"/>
        <v>0</v>
      </c>
      <c r="I45" s="133">
        <f t="shared" si="85"/>
        <v>0</v>
      </c>
      <c r="J45" s="133">
        <f t="shared" si="85"/>
        <v>0</v>
      </c>
      <c r="K45" s="133">
        <f t="shared" si="85"/>
        <v>0</v>
      </c>
      <c r="L45" s="133">
        <f t="shared" ref="L45" si="86">SUM(L46:L48)</f>
        <v>0</v>
      </c>
      <c r="M45" s="133">
        <f t="shared" si="85"/>
        <v>0</v>
      </c>
      <c r="N45" s="133">
        <f t="shared" si="85"/>
        <v>0</v>
      </c>
      <c r="O45" s="133">
        <f t="shared" si="85"/>
        <v>0</v>
      </c>
      <c r="P45" s="133">
        <f t="shared" si="85"/>
        <v>0</v>
      </c>
      <c r="Q45" s="133">
        <f t="shared" si="85"/>
        <v>0</v>
      </c>
      <c r="R45" s="133">
        <f t="shared" si="85"/>
        <v>0</v>
      </c>
      <c r="S45" s="133">
        <f t="shared" si="85"/>
        <v>0</v>
      </c>
      <c r="T45" s="133">
        <f t="shared" ref="T45:U45" si="87">SUM(T46:T48)</f>
        <v>0</v>
      </c>
      <c r="U45" s="133">
        <f t="shared" si="87"/>
        <v>0</v>
      </c>
      <c r="V45" s="133">
        <f t="shared" si="85"/>
        <v>0</v>
      </c>
      <c r="W45" s="133">
        <f t="shared" si="85"/>
        <v>0</v>
      </c>
      <c r="X45" s="133">
        <f t="shared" ref="X45" si="88">SUM(X46:X48)</f>
        <v>0</v>
      </c>
      <c r="Y45" s="133">
        <f t="shared" si="85"/>
        <v>0</v>
      </c>
    </row>
    <row r="46" spans="1:27" hidden="1">
      <c r="A46" s="124" t="s">
        <v>74</v>
      </c>
      <c r="B46" s="125" t="s">
        <v>75</v>
      </c>
      <c r="C46" s="126">
        <f>SUM(D46:Y46)</f>
        <v>0</v>
      </c>
      <c r="D46" s="126">
        <v>0</v>
      </c>
      <c r="E46" s="126">
        <v>0</v>
      </c>
      <c r="F46" s="126">
        <v>0</v>
      </c>
      <c r="G46" s="126">
        <v>0</v>
      </c>
      <c r="H46" s="126">
        <v>0</v>
      </c>
      <c r="I46" s="126">
        <v>0</v>
      </c>
      <c r="J46" s="126">
        <v>0</v>
      </c>
      <c r="K46" s="140">
        <v>0</v>
      </c>
      <c r="L46" s="140">
        <v>0</v>
      </c>
      <c r="M46" s="126">
        <v>0</v>
      </c>
      <c r="N46" s="126">
        <v>0</v>
      </c>
      <c r="O46" s="126">
        <v>0</v>
      </c>
      <c r="P46" s="126">
        <v>0</v>
      </c>
      <c r="Q46" s="126">
        <v>0</v>
      </c>
      <c r="R46" s="126">
        <v>0</v>
      </c>
      <c r="S46" s="145">
        <v>0</v>
      </c>
      <c r="T46" s="126">
        <v>0</v>
      </c>
      <c r="U46" s="126">
        <v>0</v>
      </c>
      <c r="V46" s="126">
        <v>0</v>
      </c>
      <c r="W46" s="126">
        <v>0</v>
      </c>
      <c r="X46" s="126">
        <v>0</v>
      </c>
      <c r="Y46" s="126">
        <v>0</v>
      </c>
    </row>
    <row r="47" spans="1:27" hidden="1">
      <c r="A47" s="124" t="s">
        <v>76</v>
      </c>
      <c r="B47" s="125" t="s">
        <v>77</v>
      </c>
      <c r="C47" s="126">
        <f>SUM(D47:Y47)</f>
        <v>0</v>
      </c>
      <c r="D47" s="126"/>
      <c r="E47" s="126"/>
      <c r="F47" s="126"/>
      <c r="G47" s="126">
        <v>0</v>
      </c>
      <c r="H47" s="126"/>
      <c r="I47" s="126"/>
      <c r="J47" s="126"/>
      <c r="K47" s="140"/>
      <c r="L47" s="140"/>
      <c r="M47" s="126"/>
      <c r="N47" s="126"/>
      <c r="O47" s="126"/>
      <c r="P47" s="126"/>
      <c r="Q47" s="126"/>
      <c r="R47" s="126"/>
      <c r="S47" s="145"/>
      <c r="T47" s="126"/>
      <c r="U47" s="126"/>
      <c r="V47" s="126"/>
      <c r="W47" s="126"/>
      <c r="X47" s="126"/>
      <c r="Y47" s="126"/>
    </row>
    <row r="48" spans="1:27" hidden="1">
      <c r="A48" s="124"/>
      <c r="B48" s="125"/>
      <c r="C48" s="126"/>
      <c r="D48" s="126"/>
      <c r="E48" s="126"/>
      <c r="F48" s="126"/>
      <c r="G48" s="126"/>
      <c r="H48" s="126"/>
      <c r="I48" s="126"/>
      <c r="J48" s="126"/>
      <c r="K48" s="140"/>
      <c r="L48" s="140"/>
      <c r="M48" s="126"/>
      <c r="N48" s="126"/>
      <c r="O48" s="126"/>
      <c r="P48" s="126"/>
      <c r="Q48" s="126"/>
      <c r="R48" s="126"/>
      <c r="S48" s="145"/>
      <c r="T48" s="126"/>
      <c r="U48" s="126"/>
      <c r="V48" s="126"/>
      <c r="W48" s="126"/>
      <c r="X48" s="126"/>
      <c r="Y48" s="126"/>
    </row>
    <row r="49" spans="1:25" ht="12" hidden="1">
      <c r="A49" s="131">
        <v>1.03</v>
      </c>
      <c r="B49" s="134" t="s">
        <v>78</v>
      </c>
      <c r="C49" s="133">
        <f t="shared" ref="C49:J49" si="89">SUM(C50:C54)</f>
        <v>0</v>
      </c>
      <c r="D49" s="133">
        <f t="shared" si="89"/>
        <v>0</v>
      </c>
      <c r="E49" s="133">
        <f t="shared" ref="E49" si="90">SUM(E50:E54)</f>
        <v>0</v>
      </c>
      <c r="F49" s="133">
        <f t="shared" si="89"/>
        <v>0</v>
      </c>
      <c r="G49" s="133">
        <f t="shared" si="89"/>
        <v>0</v>
      </c>
      <c r="H49" s="133">
        <f t="shared" si="89"/>
        <v>0</v>
      </c>
      <c r="I49" s="133">
        <f t="shared" si="89"/>
        <v>0</v>
      </c>
      <c r="J49" s="133">
        <f t="shared" si="89"/>
        <v>0</v>
      </c>
      <c r="K49" s="133">
        <f t="shared" ref="K49:Y49" si="91">SUM(K50:K54)</f>
        <v>0</v>
      </c>
      <c r="L49" s="133">
        <f t="shared" ref="L49" si="92">SUM(L50:L54)</f>
        <v>0</v>
      </c>
      <c r="M49" s="133">
        <f t="shared" si="91"/>
        <v>0</v>
      </c>
      <c r="N49" s="133">
        <f t="shared" si="91"/>
        <v>0</v>
      </c>
      <c r="O49" s="133">
        <f t="shared" si="91"/>
        <v>0</v>
      </c>
      <c r="P49" s="133">
        <f t="shared" si="91"/>
        <v>0</v>
      </c>
      <c r="Q49" s="133">
        <f t="shared" si="91"/>
        <v>0</v>
      </c>
      <c r="R49" s="133">
        <f t="shared" si="91"/>
        <v>0</v>
      </c>
      <c r="S49" s="148">
        <f t="shared" si="91"/>
        <v>0</v>
      </c>
      <c r="T49" s="133">
        <f t="shared" si="91"/>
        <v>0</v>
      </c>
      <c r="U49" s="133">
        <f t="shared" ref="U49" si="93">SUM(U50:U54)</f>
        <v>0</v>
      </c>
      <c r="V49" s="133">
        <f t="shared" si="91"/>
        <v>0</v>
      </c>
      <c r="W49" s="133">
        <f t="shared" si="91"/>
        <v>0</v>
      </c>
      <c r="X49" s="133">
        <f t="shared" ref="X49" si="94">SUM(X50:X54)</f>
        <v>0</v>
      </c>
      <c r="Y49" s="133">
        <f t="shared" si="91"/>
        <v>0</v>
      </c>
    </row>
    <row r="50" spans="1:25" hidden="1">
      <c r="A50" s="124" t="s">
        <v>79</v>
      </c>
      <c r="B50" s="125" t="s">
        <v>80</v>
      </c>
      <c r="C50" s="126">
        <f>SUM(D50:Y50)</f>
        <v>0</v>
      </c>
      <c r="D50" s="126">
        <v>0</v>
      </c>
      <c r="E50" s="126">
        <v>0</v>
      </c>
      <c r="F50" s="126">
        <v>0</v>
      </c>
      <c r="G50" s="126">
        <v>0</v>
      </c>
      <c r="H50" s="126">
        <v>0</v>
      </c>
      <c r="I50" s="126">
        <v>0</v>
      </c>
      <c r="J50" s="126">
        <v>0</v>
      </c>
      <c r="K50" s="126">
        <v>0</v>
      </c>
      <c r="L50" s="126">
        <v>0</v>
      </c>
      <c r="M50" s="126">
        <v>0</v>
      </c>
      <c r="N50" s="126">
        <v>0</v>
      </c>
      <c r="O50" s="126">
        <v>0</v>
      </c>
      <c r="P50" s="126">
        <v>0</v>
      </c>
      <c r="Q50" s="126">
        <v>0</v>
      </c>
      <c r="R50" s="126">
        <v>0</v>
      </c>
      <c r="S50" s="145">
        <v>0</v>
      </c>
      <c r="T50" s="126">
        <v>0</v>
      </c>
      <c r="U50" s="126">
        <v>0</v>
      </c>
      <c r="V50" s="126">
        <v>0</v>
      </c>
      <c r="W50" s="126">
        <v>0</v>
      </c>
      <c r="X50" s="126">
        <v>0</v>
      </c>
      <c r="Y50" s="126">
        <v>0</v>
      </c>
    </row>
    <row r="51" spans="1:25" hidden="1">
      <c r="A51" s="124" t="s">
        <v>81</v>
      </c>
      <c r="B51" s="125" t="s">
        <v>82</v>
      </c>
      <c r="C51" s="126">
        <f t="shared" ref="C51:C53" si="95">SUM(D51:Y51)</f>
        <v>0</v>
      </c>
      <c r="D51" s="126">
        <v>0</v>
      </c>
      <c r="E51" s="126">
        <v>0</v>
      </c>
      <c r="F51" s="126">
        <v>0</v>
      </c>
      <c r="G51" s="126">
        <v>0</v>
      </c>
      <c r="H51" s="126">
        <v>0</v>
      </c>
      <c r="I51" s="126">
        <v>0</v>
      </c>
      <c r="J51" s="126">
        <v>0</v>
      </c>
      <c r="K51" s="140">
        <v>0</v>
      </c>
      <c r="L51" s="140">
        <v>0</v>
      </c>
      <c r="M51" s="126">
        <v>0</v>
      </c>
      <c r="N51" s="126">
        <v>0</v>
      </c>
      <c r="O51" s="126">
        <v>0</v>
      </c>
      <c r="P51" s="126">
        <v>0</v>
      </c>
      <c r="Q51" s="126">
        <v>0</v>
      </c>
      <c r="R51" s="126">
        <v>0</v>
      </c>
      <c r="S51" s="145">
        <v>0</v>
      </c>
      <c r="T51" s="126">
        <v>0</v>
      </c>
      <c r="U51" s="126">
        <v>0</v>
      </c>
      <c r="V51" s="126">
        <v>0</v>
      </c>
      <c r="W51" s="126">
        <v>0</v>
      </c>
      <c r="X51" s="126">
        <v>0</v>
      </c>
      <c r="Y51" s="126">
        <v>0</v>
      </c>
    </row>
    <row r="52" spans="1:25" hidden="1">
      <c r="A52" s="124" t="s">
        <v>83</v>
      </c>
      <c r="B52" s="125" t="s">
        <v>84</v>
      </c>
      <c r="C52" s="126">
        <f t="shared" si="95"/>
        <v>0</v>
      </c>
      <c r="D52" s="126">
        <v>0</v>
      </c>
      <c r="E52" s="126">
        <v>0</v>
      </c>
      <c r="F52" s="126">
        <v>0</v>
      </c>
      <c r="G52" s="126">
        <v>0</v>
      </c>
      <c r="H52" s="126">
        <v>0</v>
      </c>
      <c r="I52" s="126">
        <v>0</v>
      </c>
      <c r="J52" s="126">
        <v>0</v>
      </c>
      <c r="K52" s="140">
        <v>0</v>
      </c>
      <c r="L52" s="140">
        <v>0</v>
      </c>
      <c r="M52" s="126">
        <v>0</v>
      </c>
      <c r="N52" s="126">
        <v>0</v>
      </c>
      <c r="O52" s="126">
        <v>0</v>
      </c>
      <c r="P52" s="126">
        <v>0</v>
      </c>
      <c r="Q52" s="126">
        <v>0</v>
      </c>
      <c r="R52" s="126">
        <v>0</v>
      </c>
      <c r="S52" s="145">
        <v>0</v>
      </c>
      <c r="T52" s="126">
        <v>0</v>
      </c>
      <c r="U52" s="126">
        <v>0</v>
      </c>
      <c r="V52" s="126">
        <v>0</v>
      </c>
      <c r="W52" s="126">
        <v>0</v>
      </c>
      <c r="X52" s="126">
        <v>0</v>
      </c>
      <c r="Y52" s="126">
        <v>0</v>
      </c>
    </row>
    <row r="53" spans="1:25" hidden="1">
      <c r="A53" s="124" t="s">
        <v>85</v>
      </c>
      <c r="B53" s="125" t="s">
        <v>86</v>
      </c>
      <c r="C53" s="126">
        <f t="shared" si="95"/>
        <v>0</v>
      </c>
      <c r="D53" s="126">
        <v>0</v>
      </c>
      <c r="E53" s="126">
        <v>0</v>
      </c>
      <c r="F53" s="126">
        <v>0</v>
      </c>
      <c r="G53" s="126">
        <v>0</v>
      </c>
      <c r="H53" s="126">
        <v>0</v>
      </c>
      <c r="I53" s="126">
        <v>0</v>
      </c>
      <c r="J53" s="126">
        <v>0</v>
      </c>
      <c r="K53" s="140">
        <v>0</v>
      </c>
      <c r="L53" s="140">
        <v>0</v>
      </c>
      <c r="M53" s="126">
        <v>0</v>
      </c>
      <c r="N53" s="126">
        <v>0</v>
      </c>
      <c r="O53" s="126">
        <v>0</v>
      </c>
      <c r="P53" s="126">
        <v>0</v>
      </c>
      <c r="Q53" s="126">
        <v>0</v>
      </c>
      <c r="R53" s="126">
        <v>0</v>
      </c>
      <c r="S53" s="145">
        <v>0</v>
      </c>
      <c r="T53" s="126">
        <v>0</v>
      </c>
      <c r="U53" s="126">
        <v>0</v>
      </c>
      <c r="V53" s="126">
        <v>0</v>
      </c>
      <c r="W53" s="126">
        <v>0</v>
      </c>
      <c r="X53" s="126">
        <v>0</v>
      </c>
      <c r="Y53" s="126">
        <v>0</v>
      </c>
    </row>
    <row r="54" spans="1:25" hidden="1">
      <c r="A54" s="124" t="s">
        <v>87</v>
      </c>
      <c r="B54" s="125" t="s">
        <v>740</v>
      </c>
      <c r="C54" s="126">
        <f>SUM(D54:Y54)</f>
        <v>0</v>
      </c>
      <c r="D54" s="126">
        <v>0</v>
      </c>
      <c r="E54" s="126">
        <v>0</v>
      </c>
      <c r="F54" s="126">
        <v>0</v>
      </c>
      <c r="G54" s="126">
        <v>0</v>
      </c>
      <c r="H54" s="126">
        <v>0</v>
      </c>
      <c r="I54" s="126">
        <v>0</v>
      </c>
      <c r="J54" s="126">
        <v>0</v>
      </c>
      <c r="K54" s="126">
        <v>0</v>
      </c>
      <c r="L54" s="126">
        <v>0</v>
      </c>
      <c r="M54" s="126">
        <v>0</v>
      </c>
      <c r="N54" s="126">
        <v>0</v>
      </c>
      <c r="O54" s="126">
        <v>0</v>
      </c>
      <c r="P54" s="126">
        <v>0</v>
      </c>
      <c r="Q54" s="126">
        <v>0</v>
      </c>
      <c r="R54" s="126">
        <v>0</v>
      </c>
      <c r="S54" s="145">
        <v>0</v>
      </c>
      <c r="T54" s="126">
        <v>0</v>
      </c>
      <c r="U54" s="126">
        <v>0</v>
      </c>
      <c r="V54" s="126">
        <v>0</v>
      </c>
      <c r="W54" s="126">
        <v>0</v>
      </c>
      <c r="X54" s="126">
        <v>0</v>
      </c>
      <c r="Y54" s="126">
        <v>0</v>
      </c>
    </row>
    <row r="55" spans="1:25" hidden="1">
      <c r="A55" s="124"/>
      <c r="B55" s="125"/>
      <c r="C55" s="126"/>
      <c r="D55" s="126"/>
      <c r="E55" s="126"/>
      <c r="F55" s="126"/>
      <c r="G55" s="126"/>
      <c r="H55" s="126"/>
      <c r="I55" s="126"/>
      <c r="J55" s="126"/>
      <c r="K55" s="140"/>
      <c r="L55" s="140"/>
      <c r="M55" s="126"/>
      <c r="N55" s="126"/>
      <c r="O55" s="126"/>
      <c r="P55" s="126"/>
      <c r="Q55" s="126"/>
      <c r="R55" s="126"/>
      <c r="S55" s="145"/>
      <c r="T55" s="126"/>
      <c r="U55" s="126"/>
      <c r="V55" s="126"/>
      <c r="W55" s="126"/>
      <c r="X55" s="126"/>
      <c r="Y55" s="126"/>
    </row>
    <row r="56" spans="1:25" ht="12">
      <c r="A56" s="131" t="s">
        <v>89</v>
      </c>
      <c r="B56" s="134" t="s">
        <v>90</v>
      </c>
      <c r="C56" s="133">
        <f>SUM(C57:C60)</f>
        <v>-26919827.16</v>
      </c>
      <c r="D56" s="133">
        <f>SUM(D57:D60)</f>
        <v>-8800000</v>
      </c>
      <c r="E56" s="133">
        <f t="shared" ref="E56" si="96">SUM(E57:E60)</f>
        <v>0</v>
      </c>
      <c r="F56" s="133">
        <f t="shared" ref="F56:Q56" si="97">SUM(F57:F60)</f>
        <v>0</v>
      </c>
      <c r="G56" s="133">
        <f t="shared" si="97"/>
        <v>0</v>
      </c>
      <c r="H56" s="133">
        <f t="shared" si="97"/>
        <v>-4010000</v>
      </c>
      <c r="I56" s="133">
        <f t="shared" si="97"/>
        <v>0</v>
      </c>
      <c r="J56" s="133">
        <f t="shared" si="97"/>
        <v>0</v>
      </c>
      <c r="K56" s="142">
        <f t="shared" si="97"/>
        <v>0</v>
      </c>
      <c r="L56" s="142">
        <f t="shared" ref="L56" si="98">SUM(L57:L60)</f>
        <v>0</v>
      </c>
      <c r="M56" s="133">
        <f t="shared" si="97"/>
        <v>0</v>
      </c>
      <c r="N56" s="133">
        <f t="shared" ref="N56" si="99">SUM(N57:N60)</f>
        <v>0</v>
      </c>
      <c r="O56" s="133">
        <f t="shared" si="97"/>
        <v>0</v>
      </c>
      <c r="P56" s="133">
        <f t="shared" si="97"/>
        <v>0</v>
      </c>
      <c r="Q56" s="133">
        <f t="shared" si="97"/>
        <v>-5000000</v>
      </c>
      <c r="R56" s="133">
        <f t="shared" ref="R56:Y56" si="100">SUM(R59:R60)</f>
        <v>0</v>
      </c>
      <c r="S56" s="148">
        <f t="shared" si="100"/>
        <v>-9109827.1600000001</v>
      </c>
      <c r="T56" s="133">
        <f t="shared" ref="T56:U56" si="101">SUM(T59:T60)</f>
        <v>0</v>
      </c>
      <c r="U56" s="133">
        <f t="shared" si="101"/>
        <v>0</v>
      </c>
      <c r="V56" s="133">
        <f t="shared" si="100"/>
        <v>0</v>
      </c>
      <c r="W56" s="133">
        <f t="shared" si="100"/>
        <v>0</v>
      </c>
      <c r="X56" s="133">
        <f t="shared" ref="X56" si="102">SUM(X59:X60)</f>
        <v>0</v>
      </c>
      <c r="Y56" s="133">
        <f t="shared" si="100"/>
        <v>0</v>
      </c>
    </row>
    <row r="57" spans="1:25" ht="12">
      <c r="A57" s="124" t="s">
        <v>91</v>
      </c>
      <c r="B57" s="125" t="s">
        <v>92</v>
      </c>
      <c r="C57" s="126">
        <f>SUM(D57:Y57)</f>
        <v>-9010000</v>
      </c>
      <c r="D57" s="126">
        <v>0</v>
      </c>
      <c r="E57" s="126">
        <v>0</v>
      </c>
      <c r="F57" s="126">
        <v>0</v>
      </c>
      <c r="G57" s="126">
        <v>0</v>
      </c>
      <c r="H57" s="126">
        <v>-4010000</v>
      </c>
      <c r="I57" s="126">
        <v>0</v>
      </c>
      <c r="J57" s="126">
        <v>0</v>
      </c>
      <c r="K57" s="140">
        <v>0</v>
      </c>
      <c r="L57" s="140">
        <v>0</v>
      </c>
      <c r="M57" s="126">
        <v>0</v>
      </c>
      <c r="N57" s="126">
        <v>0</v>
      </c>
      <c r="O57" s="126">
        <v>0</v>
      </c>
      <c r="P57" s="126">
        <v>0</v>
      </c>
      <c r="Q57" s="126">
        <v>-5000000</v>
      </c>
      <c r="R57" s="133"/>
      <c r="S57" s="126">
        <v>0</v>
      </c>
      <c r="T57" s="126">
        <v>0</v>
      </c>
      <c r="U57" s="133"/>
      <c r="V57" s="126"/>
      <c r="W57" s="133"/>
      <c r="X57" s="133"/>
      <c r="Y57" s="133"/>
    </row>
    <row r="58" spans="1:25" ht="12" hidden="1">
      <c r="A58" s="124" t="s">
        <v>93</v>
      </c>
      <c r="B58" s="125" t="s">
        <v>94</v>
      </c>
      <c r="C58" s="126">
        <f t="shared" ref="C58:C59" si="103">SUM(D58:Y58)</f>
        <v>0</v>
      </c>
      <c r="D58" s="126"/>
      <c r="E58" s="126"/>
      <c r="F58" s="126"/>
      <c r="G58" s="126"/>
      <c r="H58" s="126"/>
      <c r="I58" s="126"/>
      <c r="J58" s="126">
        <v>0</v>
      </c>
      <c r="K58" s="140">
        <v>0</v>
      </c>
      <c r="L58" s="140">
        <v>0</v>
      </c>
      <c r="M58" s="126"/>
      <c r="N58" s="126"/>
      <c r="O58" s="126"/>
      <c r="P58" s="126">
        <v>0</v>
      </c>
      <c r="Q58" s="126"/>
      <c r="R58" s="133"/>
      <c r="S58" s="148"/>
      <c r="T58" s="133"/>
      <c r="U58" s="133"/>
      <c r="V58" s="126"/>
      <c r="W58" s="133"/>
      <c r="X58" s="133"/>
      <c r="Y58" s="133"/>
    </row>
    <row r="59" spans="1:25" hidden="1">
      <c r="A59" s="124" t="s">
        <v>95</v>
      </c>
      <c r="B59" s="125" t="s">
        <v>96</v>
      </c>
      <c r="C59" s="126">
        <f t="shared" si="103"/>
        <v>0</v>
      </c>
      <c r="D59" s="126">
        <v>0</v>
      </c>
      <c r="E59" s="126">
        <v>0</v>
      </c>
      <c r="F59" s="126">
        <v>0</v>
      </c>
      <c r="G59" s="126">
        <v>0</v>
      </c>
      <c r="H59" s="126">
        <v>0</v>
      </c>
      <c r="I59" s="126">
        <v>0</v>
      </c>
      <c r="J59" s="126">
        <v>0</v>
      </c>
      <c r="K59" s="140">
        <v>0</v>
      </c>
      <c r="L59" s="140">
        <v>0</v>
      </c>
      <c r="M59" s="126">
        <v>0</v>
      </c>
      <c r="N59" s="126">
        <v>0</v>
      </c>
      <c r="O59" s="126">
        <v>0</v>
      </c>
      <c r="P59" s="126">
        <v>0</v>
      </c>
      <c r="Q59" s="126">
        <v>0</v>
      </c>
      <c r="R59" s="126">
        <v>0</v>
      </c>
      <c r="S59" s="145">
        <v>0</v>
      </c>
      <c r="T59" s="126">
        <v>0</v>
      </c>
      <c r="U59" s="126">
        <v>0</v>
      </c>
      <c r="V59" s="126">
        <v>0</v>
      </c>
      <c r="W59" s="126">
        <v>0</v>
      </c>
      <c r="X59" s="126">
        <v>0</v>
      </c>
      <c r="Y59" s="126">
        <v>0</v>
      </c>
    </row>
    <row r="60" spans="1:25">
      <c r="A60" s="124" t="s">
        <v>97</v>
      </c>
      <c r="B60" s="125" t="s">
        <v>98</v>
      </c>
      <c r="C60" s="126">
        <f>SUM(D60:Y60)</f>
        <v>-17909827.16</v>
      </c>
      <c r="D60" s="126">
        <v>-8800000</v>
      </c>
      <c r="E60" s="126">
        <v>0</v>
      </c>
      <c r="F60" s="126">
        <v>0</v>
      </c>
      <c r="G60" s="126">
        <v>0</v>
      </c>
      <c r="H60" s="126">
        <v>0</v>
      </c>
      <c r="I60" s="126">
        <v>0</v>
      </c>
      <c r="J60" s="126">
        <v>0</v>
      </c>
      <c r="K60" s="140">
        <v>0</v>
      </c>
      <c r="L60" s="140">
        <v>0</v>
      </c>
      <c r="M60" s="126">
        <v>0</v>
      </c>
      <c r="N60" s="126">
        <v>0</v>
      </c>
      <c r="O60" s="126">
        <v>0</v>
      </c>
      <c r="P60" s="126">
        <v>0</v>
      </c>
      <c r="Q60" s="126">
        <v>0</v>
      </c>
      <c r="R60" s="126">
        <v>0</v>
      </c>
      <c r="S60" s="145">
        <v>-9109827.1600000001</v>
      </c>
      <c r="T60" s="126">
        <v>0</v>
      </c>
      <c r="U60" s="126">
        <v>0</v>
      </c>
      <c r="V60" s="126">
        <v>0</v>
      </c>
      <c r="W60" s="126">
        <v>0</v>
      </c>
      <c r="X60" s="126">
        <v>0</v>
      </c>
      <c r="Y60" s="126">
        <v>0</v>
      </c>
    </row>
    <row r="61" spans="1:25">
      <c r="A61" s="124"/>
      <c r="B61" s="125"/>
      <c r="C61" s="126"/>
      <c r="D61" s="126"/>
      <c r="E61" s="126"/>
      <c r="F61" s="126"/>
      <c r="G61" s="126"/>
      <c r="H61" s="126"/>
      <c r="I61" s="126"/>
      <c r="J61" s="126"/>
      <c r="K61" s="140"/>
      <c r="L61" s="140"/>
      <c r="M61" s="126"/>
      <c r="N61" s="126"/>
      <c r="O61" s="126"/>
      <c r="P61" s="126"/>
      <c r="Q61" s="126"/>
      <c r="R61" s="126"/>
      <c r="S61" s="145"/>
      <c r="T61" s="126"/>
      <c r="U61" s="126"/>
      <c r="V61" s="126"/>
      <c r="W61" s="126"/>
      <c r="X61" s="126"/>
      <c r="Y61" s="126"/>
    </row>
    <row r="62" spans="1:25" ht="12" hidden="1">
      <c r="A62" s="765" t="s">
        <v>247</v>
      </c>
      <c r="B62" s="766" t="s">
        <v>362</v>
      </c>
      <c r="C62" s="133">
        <f>SUM(C63:C65)</f>
        <v>0</v>
      </c>
      <c r="D62" s="133">
        <f t="shared" ref="D62:V62" si="104">SUM(D63:D64)</f>
        <v>0</v>
      </c>
      <c r="E62" s="133">
        <f t="shared" ref="E62" si="105">SUM(E63:E64)</f>
        <v>0</v>
      </c>
      <c r="F62" s="133">
        <f t="shared" si="104"/>
        <v>0</v>
      </c>
      <c r="G62" s="133">
        <f t="shared" si="104"/>
        <v>0</v>
      </c>
      <c r="H62" s="133">
        <f t="shared" si="104"/>
        <v>0</v>
      </c>
      <c r="I62" s="133">
        <f t="shared" si="104"/>
        <v>0</v>
      </c>
      <c r="J62" s="133">
        <f t="shared" si="104"/>
        <v>0</v>
      </c>
      <c r="K62" s="142">
        <f t="shared" si="104"/>
        <v>0</v>
      </c>
      <c r="L62" s="142">
        <f t="shared" ref="L62" si="106">SUM(L63:L64)</f>
        <v>0</v>
      </c>
      <c r="M62" s="133">
        <f t="shared" si="104"/>
        <v>0</v>
      </c>
      <c r="N62" s="133">
        <f t="shared" si="104"/>
        <v>0</v>
      </c>
      <c r="O62" s="133">
        <f t="shared" si="104"/>
        <v>0</v>
      </c>
      <c r="P62" s="133">
        <f t="shared" si="104"/>
        <v>0</v>
      </c>
      <c r="Q62" s="133">
        <f t="shared" si="104"/>
        <v>0</v>
      </c>
      <c r="R62" s="133">
        <f t="shared" si="104"/>
        <v>0</v>
      </c>
      <c r="S62" s="133">
        <f t="shared" si="104"/>
        <v>0</v>
      </c>
      <c r="T62" s="133">
        <f t="shared" si="104"/>
        <v>0</v>
      </c>
      <c r="U62" s="133">
        <f t="shared" ref="U62" si="107">SUM(U63:U64)</f>
        <v>0</v>
      </c>
      <c r="V62" s="133">
        <f t="shared" si="104"/>
        <v>0</v>
      </c>
      <c r="W62" s="126"/>
      <c r="X62" s="126"/>
      <c r="Y62" s="126"/>
    </row>
    <row r="63" spans="1:25" hidden="1">
      <c r="A63" s="767" t="s">
        <v>249</v>
      </c>
      <c r="B63" s="768" t="s">
        <v>250</v>
      </c>
      <c r="C63" s="126">
        <f>SUM(D63:Y63)</f>
        <v>0</v>
      </c>
      <c r="D63" s="126">
        <f>+(D21+D27+D33+D34+D36)*1.32%</f>
        <v>0</v>
      </c>
      <c r="E63" s="126">
        <f>+(E21+E27+E33+E34+E36)*1.32%</f>
        <v>0</v>
      </c>
      <c r="F63" s="126">
        <f>+(F21+F27+F33+F34+F36)*1.32%</f>
        <v>0</v>
      </c>
      <c r="G63" s="126">
        <v>0</v>
      </c>
      <c r="H63" s="126">
        <v>0</v>
      </c>
      <c r="I63" s="126">
        <v>0</v>
      </c>
      <c r="J63" s="126">
        <v>0</v>
      </c>
      <c r="K63" s="140">
        <v>0</v>
      </c>
      <c r="L63" s="140">
        <v>0</v>
      </c>
      <c r="M63" s="126">
        <v>0</v>
      </c>
      <c r="N63" s="126">
        <v>0</v>
      </c>
      <c r="O63" s="126">
        <v>0</v>
      </c>
      <c r="P63" s="126">
        <v>0</v>
      </c>
      <c r="Q63" s="126">
        <v>0</v>
      </c>
      <c r="R63" s="126">
        <v>0</v>
      </c>
      <c r="S63" s="126">
        <v>0</v>
      </c>
      <c r="T63" s="126">
        <v>0</v>
      </c>
      <c r="U63" s="126">
        <v>0</v>
      </c>
      <c r="V63" s="126">
        <v>0</v>
      </c>
      <c r="W63" s="126"/>
      <c r="X63" s="126"/>
      <c r="Y63" s="126"/>
    </row>
    <row r="64" spans="1:25" hidden="1">
      <c r="A64" s="137" t="s">
        <v>578</v>
      </c>
      <c r="B64" s="125" t="s">
        <v>579</v>
      </c>
      <c r="C64" s="126">
        <f>SUM(D64:Y64)</f>
        <v>0</v>
      </c>
      <c r="D64" s="126">
        <v>0</v>
      </c>
      <c r="E64" s="126">
        <v>0</v>
      </c>
      <c r="F64" s="126">
        <v>0</v>
      </c>
      <c r="G64" s="126">
        <v>0</v>
      </c>
      <c r="H64" s="126">
        <v>0</v>
      </c>
      <c r="I64" s="126">
        <v>0</v>
      </c>
      <c r="J64" s="126">
        <v>0</v>
      </c>
      <c r="K64" s="140">
        <v>0</v>
      </c>
      <c r="L64" s="140">
        <v>0</v>
      </c>
      <c r="M64" s="126">
        <v>0</v>
      </c>
      <c r="N64" s="126">
        <v>0</v>
      </c>
      <c r="O64" s="126">
        <v>0</v>
      </c>
      <c r="P64" s="126">
        <v>0</v>
      </c>
      <c r="Q64" s="126">
        <v>0</v>
      </c>
      <c r="R64" s="126">
        <v>0</v>
      </c>
      <c r="S64" s="126">
        <v>0</v>
      </c>
      <c r="T64" s="126">
        <v>0</v>
      </c>
      <c r="U64" s="126">
        <v>0</v>
      </c>
      <c r="V64" s="126">
        <v>0</v>
      </c>
      <c r="W64" s="126"/>
      <c r="X64" s="126"/>
      <c r="Y64" s="126"/>
    </row>
    <row r="65" spans="1:25" hidden="1">
      <c r="A65" s="124"/>
      <c r="B65" s="125"/>
      <c r="C65" s="126"/>
      <c r="D65" s="126"/>
      <c r="E65" s="126"/>
      <c r="F65" s="126"/>
      <c r="G65" s="126"/>
      <c r="H65" s="126"/>
      <c r="I65" s="126"/>
      <c r="J65" s="126"/>
      <c r="K65" s="140"/>
      <c r="L65" s="140"/>
      <c r="M65" s="126"/>
      <c r="N65" s="126"/>
      <c r="O65" s="126"/>
      <c r="P65" s="126"/>
      <c r="Q65" s="126"/>
      <c r="R65" s="126"/>
      <c r="S65" s="145"/>
      <c r="T65" s="126"/>
      <c r="U65" s="126"/>
      <c r="V65" s="126"/>
      <c r="W65" s="126"/>
      <c r="X65" s="126"/>
      <c r="Y65" s="126"/>
    </row>
    <row r="66" spans="1:25" ht="24" hidden="1">
      <c r="A66" s="131" t="s">
        <v>99</v>
      </c>
      <c r="B66" s="134" t="s">
        <v>100</v>
      </c>
      <c r="C66" s="133">
        <f>SUM(D66:Y66)</f>
        <v>0</v>
      </c>
      <c r="D66" s="133"/>
      <c r="E66" s="133"/>
      <c r="F66" s="126"/>
      <c r="G66" s="133">
        <f>+G67</f>
        <v>0</v>
      </c>
      <c r="H66" s="133"/>
      <c r="I66" s="126"/>
      <c r="J66" s="126"/>
      <c r="K66" s="140"/>
      <c r="L66" s="140"/>
      <c r="M66" s="126"/>
      <c r="N66" s="126"/>
      <c r="O66" s="126"/>
      <c r="P66" s="126"/>
      <c r="Q66" s="126"/>
      <c r="R66" s="126"/>
      <c r="S66" s="145"/>
      <c r="T66" s="126"/>
      <c r="U66" s="126"/>
      <c r="V66" s="126"/>
      <c r="W66" s="126"/>
      <c r="X66" s="126"/>
      <c r="Y66" s="126"/>
    </row>
    <row r="67" spans="1:25" hidden="1">
      <c r="A67" s="124" t="s">
        <v>101</v>
      </c>
      <c r="B67" s="125" t="s">
        <v>102</v>
      </c>
      <c r="C67" s="126">
        <f>SUM(D67:Y67)</f>
        <v>0</v>
      </c>
      <c r="D67" s="126"/>
      <c r="E67" s="126"/>
      <c r="F67" s="126"/>
      <c r="G67" s="126">
        <v>0</v>
      </c>
      <c r="H67" s="126"/>
      <c r="I67" s="126"/>
      <c r="J67" s="126"/>
      <c r="K67" s="140"/>
      <c r="L67" s="140"/>
      <c r="M67" s="126"/>
      <c r="N67" s="126"/>
      <c r="O67" s="126"/>
      <c r="P67" s="126"/>
      <c r="Q67" s="126"/>
      <c r="R67" s="126"/>
      <c r="S67" s="145"/>
      <c r="T67" s="126"/>
      <c r="U67" s="126"/>
      <c r="V67" s="126"/>
      <c r="W67" s="126"/>
      <c r="X67" s="126"/>
      <c r="Y67" s="126"/>
    </row>
    <row r="68" spans="1:25" hidden="1">
      <c r="A68" s="124"/>
      <c r="B68" s="125"/>
      <c r="C68" s="126"/>
      <c r="D68" s="126"/>
      <c r="E68" s="126"/>
      <c r="F68" s="126"/>
      <c r="G68" s="126"/>
      <c r="H68" s="126"/>
      <c r="I68" s="126"/>
      <c r="J68" s="126"/>
      <c r="K68" s="140"/>
      <c r="L68" s="140"/>
      <c r="M68" s="126"/>
      <c r="N68" s="126"/>
      <c r="O68" s="126"/>
      <c r="P68" s="126"/>
      <c r="Q68" s="126"/>
      <c r="R68" s="126"/>
      <c r="S68" s="145"/>
      <c r="T68" s="126"/>
      <c r="U68" s="126"/>
      <c r="V68" s="126"/>
      <c r="W68" s="126"/>
      <c r="X68" s="126"/>
      <c r="Y68" s="126"/>
    </row>
    <row r="69" spans="1:25" ht="12">
      <c r="A69" s="136" t="s">
        <v>281</v>
      </c>
      <c r="B69" s="132" t="s">
        <v>282</v>
      </c>
      <c r="C69" s="133">
        <f>SUM(D69:Y69)</f>
        <v>-1500000</v>
      </c>
      <c r="D69" s="133">
        <f>SUM(D70)</f>
        <v>0</v>
      </c>
      <c r="E69" s="133">
        <f t="shared" ref="E69:T69" si="108">SUM(E70)</f>
        <v>-1500000</v>
      </c>
      <c r="F69" s="133">
        <f t="shared" si="108"/>
        <v>0</v>
      </c>
      <c r="G69" s="133">
        <f t="shared" si="108"/>
        <v>0</v>
      </c>
      <c r="H69" s="133">
        <f t="shared" si="108"/>
        <v>0</v>
      </c>
      <c r="I69" s="133">
        <f t="shared" si="108"/>
        <v>0</v>
      </c>
      <c r="J69" s="133">
        <f t="shared" si="108"/>
        <v>0</v>
      </c>
      <c r="K69" s="133">
        <f t="shared" si="108"/>
        <v>0</v>
      </c>
      <c r="L69" s="133">
        <f t="shared" si="108"/>
        <v>0</v>
      </c>
      <c r="M69" s="133">
        <f t="shared" si="108"/>
        <v>0</v>
      </c>
      <c r="N69" s="133">
        <f t="shared" si="108"/>
        <v>0</v>
      </c>
      <c r="O69" s="133">
        <f t="shared" si="108"/>
        <v>0</v>
      </c>
      <c r="P69" s="133">
        <f t="shared" si="108"/>
        <v>0</v>
      </c>
      <c r="Q69" s="133">
        <f t="shared" si="108"/>
        <v>0</v>
      </c>
      <c r="R69" s="133">
        <f t="shared" si="108"/>
        <v>0</v>
      </c>
      <c r="S69" s="133">
        <f t="shared" si="108"/>
        <v>0</v>
      </c>
      <c r="T69" s="133">
        <f t="shared" si="108"/>
        <v>0</v>
      </c>
      <c r="U69" s="126"/>
      <c r="V69" s="126"/>
      <c r="W69" s="126"/>
      <c r="X69" s="126"/>
      <c r="Y69" s="126"/>
    </row>
    <row r="70" spans="1:25">
      <c r="A70" s="137" t="s">
        <v>363</v>
      </c>
      <c r="B70" s="125" t="s">
        <v>364</v>
      </c>
      <c r="C70" s="126">
        <f>SUM(D70:Y70)</f>
        <v>-1500000</v>
      </c>
      <c r="D70" s="126">
        <v>0</v>
      </c>
      <c r="E70" s="126">
        <v>-1500000</v>
      </c>
      <c r="F70" s="126">
        <f t="shared" ref="F70:T70" si="109">SUM(G70:AB70)</f>
        <v>0</v>
      </c>
      <c r="G70" s="126">
        <f t="shared" si="109"/>
        <v>0</v>
      </c>
      <c r="H70" s="126">
        <f t="shared" si="109"/>
        <v>0</v>
      </c>
      <c r="I70" s="126">
        <f t="shared" si="109"/>
        <v>0</v>
      </c>
      <c r="J70" s="126">
        <f t="shared" si="109"/>
        <v>0</v>
      </c>
      <c r="K70" s="126">
        <f t="shared" si="109"/>
        <v>0</v>
      </c>
      <c r="L70" s="126">
        <f t="shared" si="109"/>
        <v>0</v>
      </c>
      <c r="M70" s="126">
        <f t="shared" si="109"/>
        <v>0</v>
      </c>
      <c r="N70" s="126">
        <f t="shared" si="109"/>
        <v>0</v>
      </c>
      <c r="O70" s="126">
        <f t="shared" si="109"/>
        <v>0</v>
      </c>
      <c r="P70" s="126">
        <f t="shared" si="109"/>
        <v>0</v>
      </c>
      <c r="Q70" s="126">
        <f t="shared" si="109"/>
        <v>0</v>
      </c>
      <c r="R70" s="126">
        <f t="shared" si="109"/>
        <v>0</v>
      </c>
      <c r="S70" s="126">
        <f t="shared" si="109"/>
        <v>0</v>
      </c>
      <c r="T70" s="126">
        <f t="shared" si="109"/>
        <v>0</v>
      </c>
      <c r="U70" s="126"/>
      <c r="V70" s="126"/>
      <c r="W70" s="126"/>
      <c r="X70" s="126"/>
      <c r="Y70" s="126"/>
    </row>
    <row r="71" spans="1:25">
      <c r="A71" s="124"/>
      <c r="B71" s="125"/>
      <c r="C71" s="126"/>
      <c r="D71" s="126"/>
      <c r="E71" s="126"/>
      <c r="F71" s="126"/>
      <c r="G71" s="126"/>
      <c r="H71" s="126"/>
      <c r="I71" s="126"/>
      <c r="J71" s="126"/>
      <c r="K71" s="140"/>
      <c r="L71" s="140"/>
      <c r="M71" s="126"/>
      <c r="N71" s="126"/>
      <c r="O71" s="126"/>
      <c r="P71" s="126"/>
      <c r="Q71" s="126"/>
      <c r="R71" s="126"/>
      <c r="S71" s="145"/>
      <c r="T71" s="126"/>
      <c r="U71" s="126"/>
      <c r="V71" s="126"/>
      <c r="W71" s="126"/>
      <c r="X71" s="126"/>
      <c r="Y71" s="126"/>
    </row>
    <row r="72" spans="1:25" ht="12" hidden="1">
      <c r="A72" s="131">
        <v>1.08</v>
      </c>
      <c r="B72" s="132" t="s">
        <v>103</v>
      </c>
      <c r="C72" s="133">
        <f>SUM(C73:C79)</f>
        <v>0</v>
      </c>
      <c r="D72" s="133">
        <f t="shared" ref="D72:E72" si="110">SUM(D73:D79)</f>
        <v>0</v>
      </c>
      <c r="E72" s="133">
        <f t="shared" si="110"/>
        <v>0</v>
      </c>
      <c r="F72" s="133">
        <f t="shared" ref="F72:Y72" si="111">SUM(F73:F79)</f>
        <v>0</v>
      </c>
      <c r="G72" s="133">
        <f t="shared" si="111"/>
        <v>0</v>
      </c>
      <c r="H72" s="133">
        <f t="shared" si="111"/>
        <v>0</v>
      </c>
      <c r="I72" s="133">
        <f t="shared" si="111"/>
        <v>0</v>
      </c>
      <c r="J72" s="133">
        <f t="shared" si="111"/>
        <v>0</v>
      </c>
      <c r="K72" s="142">
        <f t="shared" si="111"/>
        <v>0</v>
      </c>
      <c r="L72" s="142">
        <f t="shared" ref="L72" si="112">SUM(L73:L79)</f>
        <v>0</v>
      </c>
      <c r="M72" s="133">
        <f t="shared" si="111"/>
        <v>0</v>
      </c>
      <c r="N72" s="133">
        <f t="shared" ref="N72" si="113">SUM(N73:N79)</f>
        <v>0</v>
      </c>
      <c r="O72" s="133">
        <f t="shared" si="111"/>
        <v>0</v>
      </c>
      <c r="P72" s="133">
        <f t="shared" si="111"/>
        <v>0</v>
      </c>
      <c r="Q72" s="133">
        <f t="shared" si="111"/>
        <v>0</v>
      </c>
      <c r="R72" s="133">
        <f t="shared" si="111"/>
        <v>0</v>
      </c>
      <c r="S72" s="148">
        <f t="shared" ref="S72:U72" si="114">SUM(S73:S79)</f>
        <v>0</v>
      </c>
      <c r="T72" s="133">
        <f t="shared" si="114"/>
        <v>0</v>
      </c>
      <c r="U72" s="133">
        <f t="shared" si="114"/>
        <v>0</v>
      </c>
      <c r="V72" s="133">
        <f t="shared" si="111"/>
        <v>0</v>
      </c>
      <c r="W72" s="133">
        <f t="shared" si="111"/>
        <v>0</v>
      </c>
      <c r="X72" s="133">
        <f t="shared" ref="X72" si="115">SUM(X73:X79)</f>
        <v>0</v>
      </c>
      <c r="Y72" s="133">
        <f t="shared" si="111"/>
        <v>0</v>
      </c>
    </row>
    <row r="73" spans="1:25" hidden="1">
      <c r="A73" s="124" t="s">
        <v>104</v>
      </c>
      <c r="B73" s="125" t="s">
        <v>105</v>
      </c>
      <c r="C73" s="126">
        <f>SUM(D73:Y73)</f>
        <v>0</v>
      </c>
      <c r="D73" s="126">
        <v>0</v>
      </c>
      <c r="E73" s="126">
        <v>0</v>
      </c>
      <c r="F73" s="126">
        <v>0</v>
      </c>
      <c r="G73" s="126">
        <v>0</v>
      </c>
      <c r="H73" s="126">
        <v>0</v>
      </c>
      <c r="I73" s="126">
        <v>0</v>
      </c>
      <c r="J73" s="126">
        <v>0</v>
      </c>
      <c r="K73" s="140">
        <v>0</v>
      </c>
      <c r="L73" s="140">
        <v>0</v>
      </c>
      <c r="M73" s="126">
        <v>0</v>
      </c>
      <c r="N73" s="126">
        <v>0</v>
      </c>
      <c r="O73" s="126">
        <v>0</v>
      </c>
      <c r="P73" s="126">
        <v>0</v>
      </c>
      <c r="Q73" s="126">
        <v>0</v>
      </c>
      <c r="R73" s="126">
        <v>0</v>
      </c>
      <c r="S73" s="145">
        <v>0</v>
      </c>
      <c r="T73" s="126">
        <v>0</v>
      </c>
      <c r="U73" s="126">
        <v>0</v>
      </c>
      <c r="V73" s="126">
        <v>0</v>
      </c>
      <c r="W73" s="126">
        <v>0</v>
      </c>
      <c r="X73" s="126">
        <v>0</v>
      </c>
      <c r="Y73" s="126">
        <v>0</v>
      </c>
    </row>
    <row r="74" spans="1:25" ht="22.8" hidden="1">
      <c r="A74" s="124" t="s">
        <v>108</v>
      </c>
      <c r="B74" s="135" t="s">
        <v>109</v>
      </c>
      <c r="C74" s="126">
        <f>SUM(D74:Y74)</f>
        <v>0</v>
      </c>
      <c r="D74" s="126">
        <v>0</v>
      </c>
      <c r="E74" s="126">
        <v>0</v>
      </c>
      <c r="F74" s="126">
        <v>0</v>
      </c>
      <c r="G74" s="126">
        <v>0</v>
      </c>
      <c r="H74" s="126">
        <v>0</v>
      </c>
      <c r="I74" s="126">
        <v>0</v>
      </c>
      <c r="J74" s="126">
        <v>0</v>
      </c>
      <c r="K74" s="140">
        <v>0</v>
      </c>
      <c r="L74" s="140">
        <v>0</v>
      </c>
      <c r="M74" s="126">
        <v>0</v>
      </c>
      <c r="N74" s="126">
        <v>0</v>
      </c>
      <c r="O74" s="126">
        <v>0</v>
      </c>
      <c r="P74" s="126">
        <v>0</v>
      </c>
      <c r="Q74" s="126">
        <v>0</v>
      </c>
      <c r="R74" s="126">
        <v>0</v>
      </c>
      <c r="S74" s="145">
        <v>0</v>
      </c>
      <c r="T74" s="126">
        <v>0</v>
      </c>
      <c r="U74" s="126">
        <v>0</v>
      </c>
      <c r="V74" s="126">
        <v>0</v>
      </c>
      <c r="W74" s="126">
        <v>0</v>
      </c>
      <c r="X74" s="126">
        <v>0</v>
      </c>
      <c r="Y74" s="126">
        <v>0</v>
      </c>
    </row>
    <row r="75" spans="1:25" hidden="1">
      <c r="A75" s="124" t="s">
        <v>110</v>
      </c>
      <c r="B75" s="135" t="s">
        <v>111</v>
      </c>
      <c r="C75" s="126">
        <f>SUM(D75:Y75)</f>
        <v>0</v>
      </c>
      <c r="D75" s="126">
        <v>0</v>
      </c>
      <c r="E75" s="126">
        <v>0</v>
      </c>
      <c r="F75" s="126">
        <v>0</v>
      </c>
      <c r="G75" s="126">
        <v>0</v>
      </c>
      <c r="H75" s="126">
        <v>0</v>
      </c>
      <c r="I75" s="126">
        <v>0</v>
      </c>
      <c r="J75" s="126">
        <v>0</v>
      </c>
      <c r="K75" s="140">
        <v>0</v>
      </c>
      <c r="L75" s="140">
        <v>0</v>
      </c>
      <c r="M75" s="126">
        <v>0</v>
      </c>
      <c r="N75" s="126">
        <v>0</v>
      </c>
      <c r="O75" s="126">
        <v>0</v>
      </c>
      <c r="P75" s="126">
        <v>0</v>
      </c>
      <c r="Q75" s="126">
        <v>0</v>
      </c>
      <c r="R75" s="126">
        <v>0</v>
      </c>
      <c r="S75" s="145">
        <v>0</v>
      </c>
      <c r="T75" s="126">
        <v>0</v>
      </c>
      <c r="U75" s="126">
        <v>0</v>
      </c>
      <c r="V75" s="126">
        <v>0</v>
      </c>
      <c r="W75" s="126">
        <v>0</v>
      </c>
      <c r="X75" s="126">
        <v>0</v>
      </c>
      <c r="Y75" s="126">
        <v>0</v>
      </c>
    </row>
    <row r="76" spans="1:25" hidden="1">
      <c r="A76" s="124" t="s">
        <v>106</v>
      </c>
      <c r="B76" s="125" t="s">
        <v>107</v>
      </c>
      <c r="C76" s="126">
        <f t="shared" ref="C76:C78" si="116">SUM(D76:Y76)</f>
        <v>0</v>
      </c>
      <c r="D76" s="126">
        <v>0</v>
      </c>
      <c r="E76" s="126">
        <v>0</v>
      </c>
      <c r="F76" s="126">
        <v>0</v>
      </c>
      <c r="G76" s="126">
        <v>0</v>
      </c>
      <c r="H76" s="126">
        <v>0</v>
      </c>
      <c r="I76" s="126">
        <v>0</v>
      </c>
      <c r="J76" s="126">
        <v>0</v>
      </c>
      <c r="K76" s="140">
        <v>0</v>
      </c>
      <c r="L76" s="140">
        <v>0</v>
      </c>
      <c r="M76" s="126">
        <v>0</v>
      </c>
      <c r="N76" s="126">
        <v>0</v>
      </c>
      <c r="O76" s="126">
        <v>0</v>
      </c>
      <c r="P76" s="126">
        <v>0</v>
      </c>
      <c r="Q76" s="126">
        <v>0</v>
      </c>
      <c r="R76" s="126">
        <v>0</v>
      </c>
      <c r="S76" s="145">
        <v>0</v>
      </c>
      <c r="T76" s="126">
        <v>0</v>
      </c>
      <c r="U76" s="126">
        <v>0</v>
      </c>
      <c r="V76" s="126">
        <v>0</v>
      </c>
      <c r="W76" s="126">
        <v>0</v>
      </c>
      <c r="X76" s="126">
        <v>0</v>
      </c>
      <c r="Y76" s="126">
        <v>0</v>
      </c>
    </row>
    <row r="77" spans="1:25" ht="22.8" hidden="1">
      <c r="A77" s="124" t="s">
        <v>112</v>
      </c>
      <c r="B77" s="135" t="s">
        <v>113</v>
      </c>
      <c r="C77" s="126">
        <f t="shared" si="116"/>
        <v>0</v>
      </c>
      <c r="D77" s="126">
        <v>0</v>
      </c>
      <c r="E77" s="126">
        <v>0</v>
      </c>
      <c r="F77" s="126">
        <v>0</v>
      </c>
      <c r="G77" s="126">
        <v>0</v>
      </c>
      <c r="H77" s="126">
        <v>0</v>
      </c>
      <c r="I77" s="126">
        <v>0</v>
      </c>
      <c r="J77" s="126">
        <v>0</v>
      </c>
      <c r="K77" s="140">
        <v>0</v>
      </c>
      <c r="L77" s="140">
        <v>0</v>
      </c>
      <c r="M77" s="126">
        <v>0</v>
      </c>
      <c r="N77" s="126">
        <v>0</v>
      </c>
      <c r="O77" s="126">
        <v>0</v>
      </c>
      <c r="P77" s="126">
        <v>0</v>
      </c>
      <c r="Q77" s="126">
        <v>0</v>
      </c>
      <c r="R77" s="126"/>
      <c r="S77" s="145"/>
      <c r="T77" s="126"/>
      <c r="U77" s="126"/>
      <c r="V77" s="126"/>
      <c r="W77" s="126"/>
      <c r="X77" s="126"/>
      <c r="Y77" s="126"/>
    </row>
    <row r="78" spans="1:25" ht="22.8" hidden="1">
      <c r="A78" s="124" t="s">
        <v>114</v>
      </c>
      <c r="B78" s="135" t="s">
        <v>115</v>
      </c>
      <c r="C78" s="126">
        <f t="shared" si="116"/>
        <v>0</v>
      </c>
      <c r="D78" s="126">
        <v>0</v>
      </c>
      <c r="E78" s="126">
        <v>0</v>
      </c>
      <c r="F78" s="126">
        <v>0</v>
      </c>
      <c r="G78" s="126">
        <v>0</v>
      </c>
      <c r="H78" s="126">
        <v>0</v>
      </c>
      <c r="I78" s="126">
        <v>0</v>
      </c>
      <c r="J78" s="126">
        <v>0</v>
      </c>
      <c r="K78" s="140">
        <v>0</v>
      </c>
      <c r="L78" s="140">
        <v>0</v>
      </c>
      <c r="M78" s="126">
        <v>0</v>
      </c>
      <c r="N78" s="126">
        <v>0</v>
      </c>
      <c r="O78" s="126">
        <v>0</v>
      </c>
      <c r="P78" s="126">
        <v>0</v>
      </c>
      <c r="Q78" s="126">
        <v>0</v>
      </c>
      <c r="R78" s="126">
        <v>0</v>
      </c>
      <c r="S78" s="145">
        <v>0</v>
      </c>
      <c r="T78" s="126">
        <v>0</v>
      </c>
      <c r="U78" s="126">
        <v>0</v>
      </c>
      <c r="V78" s="126">
        <v>0</v>
      </c>
      <c r="W78" s="126">
        <v>0</v>
      </c>
      <c r="X78" s="126">
        <v>0</v>
      </c>
      <c r="Y78" s="126">
        <v>0</v>
      </c>
    </row>
    <row r="79" spans="1:25" hidden="1">
      <c r="A79" s="124" t="s">
        <v>116</v>
      </c>
      <c r="B79" s="135" t="s">
        <v>117</v>
      </c>
      <c r="C79" s="126">
        <f>SUM(D79:Y79)</f>
        <v>0</v>
      </c>
      <c r="D79" s="126"/>
      <c r="E79" s="126"/>
      <c r="F79" s="126"/>
      <c r="G79" s="126"/>
      <c r="H79" s="126"/>
      <c r="I79" s="126"/>
      <c r="J79" s="126"/>
      <c r="K79" s="140">
        <v>0</v>
      </c>
      <c r="L79" s="140">
        <v>0</v>
      </c>
      <c r="M79" s="126"/>
      <c r="N79" s="126"/>
      <c r="O79" s="126">
        <v>0</v>
      </c>
      <c r="P79" s="126"/>
      <c r="Q79" s="126"/>
      <c r="R79" s="126"/>
      <c r="S79" s="145"/>
      <c r="T79" s="126"/>
      <c r="U79" s="126"/>
      <c r="V79" s="126">
        <v>0</v>
      </c>
      <c r="W79" s="126"/>
      <c r="X79" s="126">
        <v>0</v>
      </c>
      <c r="Y79" s="126"/>
    </row>
    <row r="80" spans="1:25" hidden="1">
      <c r="A80" s="124"/>
      <c r="B80" s="135"/>
      <c r="C80" s="126"/>
      <c r="D80" s="126"/>
      <c r="E80" s="126"/>
      <c r="F80" s="126"/>
      <c r="G80" s="126"/>
      <c r="H80" s="126"/>
      <c r="I80" s="126"/>
      <c r="J80" s="126"/>
      <c r="K80" s="140"/>
      <c r="L80" s="140"/>
      <c r="M80" s="126"/>
      <c r="N80" s="126"/>
      <c r="O80" s="126"/>
      <c r="P80" s="126"/>
      <c r="Q80" s="126"/>
      <c r="R80" s="126"/>
      <c r="S80" s="145"/>
      <c r="T80" s="126"/>
      <c r="U80" s="126"/>
      <c r="V80" s="126"/>
      <c r="W80" s="126"/>
      <c r="X80" s="126"/>
      <c r="Y80" s="126"/>
    </row>
    <row r="81" spans="1:26" ht="12" hidden="1">
      <c r="A81" s="131" t="s">
        <v>118</v>
      </c>
      <c r="B81" s="132" t="s">
        <v>119</v>
      </c>
      <c r="C81" s="133">
        <f>SUM(C82)</f>
        <v>0</v>
      </c>
      <c r="D81" s="133">
        <f t="shared" ref="D81:Y81" si="117">SUM(D82)</f>
        <v>0</v>
      </c>
      <c r="E81" s="133">
        <f t="shared" si="117"/>
        <v>0</v>
      </c>
      <c r="F81" s="133">
        <f t="shared" si="117"/>
        <v>0</v>
      </c>
      <c r="G81" s="133">
        <f t="shared" si="117"/>
        <v>0</v>
      </c>
      <c r="H81" s="133">
        <f t="shared" si="117"/>
        <v>0</v>
      </c>
      <c r="I81" s="133">
        <f t="shared" si="117"/>
        <v>0</v>
      </c>
      <c r="J81" s="133">
        <f t="shared" si="117"/>
        <v>0</v>
      </c>
      <c r="K81" s="133">
        <f t="shared" si="117"/>
        <v>0</v>
      </c>
      <c r="L81" s="133">
        <f t="shared" si="117"/>
        <v>0</v>
      </c>
      <c r="M81" s="133">
        <f t="shared" si="117"/>
        <v>0</v>
      </c>
      <c r="N81" s="133">
        <f t="shared" si="117"/>
        <v>0</v>
      </c>
      <c r="O81" s="133">
        <f t="shared" si="117"/>
        <v>0</v>
      </c>
      <c r="P81" s="133">
        <f t="shared" si="117"/>
        <v>0</v>
      </c>
      <c r="Q81" s="133">
        <f t="shared" si="117"/>
        <v>0</v>
      </c>
      <c r="R81" s="133">
        <f t="shared" si="117"/>
        <v>0</v>
      </c>
      <c r="S81" s="148">
        <f t="shared" si="117"/>
        <v>0</v>
      </c>
      <c r="T81" s="133">
        <f t="shared" si="117"/>
        <v>0</v>
      </c>
      <c r="U81" s="133">
        <f t="shared" si="117"/>
        <v>0</v>
      </c>
      <c r="V81" s="133">
        <f t="shared" si="117"/>
        <v>0</v>
      </c>
      <c r="W81" s="133">
        <f t="shared" si="117"/>
        <v>0</v>
      </c>
      <c r="X81" s="133">
        <f t="shared" si="117"/>
        <v>0</v>
      </c>
      <c r="Y81" s="133">
        <f t="shared" si="117"/>
        <v>0</v>
      </c>
    </row>
    <row r="82" spans="1:26" hidden="1">
      <c r="A82" s="124" t="s">
        <v>120</v>
      </c>
      <c r="B82" s="135" t="s">
        <v>121</v>
      </c>
      <c r="C82" s="126">
        <f>SUM(D82:Y82)</f>
        <v>0</v>
      </c>
      <c r="D82" s="126">
        <v>0</v>
      </c>
      <c r="E82" s="126">
        <v>0</v>
      </c>
      <c r="F82" s="126">
        <v>0</v>
      </c>
      <c r="G82" s="126">
        <v>0</v>
      </c>
      <c r="H82" s="126">
        <v>0</v>
      </c>
      <c r="I82" s="126">
        <v>0</v>
      </c>
      <c r="J82" s="126">
        <v>0</v>
      </c>
      <c r="K82" s="126">
        <v>0</v>
      </c>
      <c r="L82" s="126">
        <v>0</v>
      </c>
      <c r="M82" s="126">
        <v>0</v>
      </c>
      <c r="N82" s="126">
        <v>0</v>
      </c>
      <c r="O82" s="126">
        <v>0</v>
      </c>
      <c r="P82" s="126">
        <v>0</v>
      </c>
      <c r="Q82" s="126">
        <v>0</v>
      </c>
      <c r="R82" s="126">
        <v>0</v>
      </c>
      <c r="S82" s="145">
        <v>0</v>
      </c>
      <c r="T82" s="126">
        <v>0</v>
      </c>
      <c r="U82" s="126">
        <v>0</v>
      </c>
      <c r="V82" s="126">
        <v>0</v>
      </c>
      <c r="W82" s="126">
        <v>0</v>
      </c>
      <c r="X82" s="126">
        <v>0</v>
      </c>
      <c r="Y82" s="126">
        <v>0</v>
      </c>
    </row>
    <row r="83" spans="1:26" hidden="1">
      <c r="A83" s="124"/>
      <c r="B83" s="125"/>
      <c r="C83" s="125"/>
      <c r="D83" s="125"/>
      <c r="E83" s="125"/>
      <c r="F83" s="125"/>
      <c r="G83" s="125"/>
      <c r="H83" s="125"/>
      <c r="I83" s="125"/>
      <c r="J83" s="126"/>
      <c r="K83" s="150"/>
      <c r="L83" s="150"/>
      <c r="M83" s="125"/>
      <c r="N83" s="125"/>
      <c r="O83" s="125"/>
      <c r="P83" s="125"/>
      <c r="Q83" s="125"/>
      <c r="R83" s="125"/>
      <c r="S83" s="152"/>
      <c r="T83" s="125"/>
      <c r="U83" s="125"/>
      <c r="V83" s="125"/>
      <c r="W83" s="126"/>
      <c r="X83" s="126"/>
      <c r="Y83" s="126"/>
    </row>
    <row r="84" spans="1:26" hidden="1">
      <c r="A84" s="124"/>
      <c r="B84" s="125"/>
      <c r="C84" s="125"/>
      <c r="D84" s="125"/>
      <c r="E84" s="125"/>
      <c r="F84" s="125"/>
      <c r="G84" s="125"/>
      <c r="H84" s="125"/>
      <c r="I84" s="125"/>
      <c r="J84" s="126"/>
      <c r="K84" s="150"/>
      <c r="L84" s="150"/>
      <c r="M84" s="125"/>
      <c r="N84" s="125"/>
      <c r="O84" s="125"/>
      <c r="P84" s="125"/>
      <c r="Q84" s="125"/>
      <c r="R84" s="125"/>
      <c r="S84" s="152"/>
      <c r="T84" s="125"/>
      <c r="U84" s="125"/>
      <c r="V84" s="125"/>
      <c r="W84" s="126"/>
      <c r="X84" s="126"/>
      <c r="Y84" s="126"/>
    </row>
    <row r="85" spans="1:26" ht="12" hidden="1">
      <c r="A85" s="127">
        <v>2</v>
      </c>
      <c r="B85" s="128" t="s">
        <v>122</v>
      </c>
      <c r="C85" s="129">
        <f>+C92+C101+C97+C87</f>
        <v>0</v>
      </c>
      <c r="D85" s="129">
        <f t="shared" ref="D85:E85" si="118">+D92+D101+D97+D87</f>
        <v>0</v>
      </c>
      <c r="E85" s="129">
        <f t="shared" si="118"/>
        <v>0</v>
      </c>
      <c r="F85" s="129">
        <f t="shared" ref="F85:Y85" si="119">+F92+F101+F97+F87</f>
        <v>0</v>
      </c>
      <c r="G85" s="129">
        <f t="shared" si="119"/>
        <v>0</v>
      </c>
      <c r="H85" s="129">
        <f t="shared" si="119"/>
        <v>0</v>
      </c>
      <c r="I85" s="129">
        <f t="shared" si="119"/>
        <v>0</v>
      </c>
      <c r="J85" s="129">
        <f t="shared" si="119"/>
        <v>0</v>
      </c>
      <c r="K85" s="129">
        <f t="shared" si="119"/>
        <v>0</v>
      </c>
      <c r="L85" s="129">
        <f t="shared" ref="L85" si="120">+L92+L101+L97+L87</f>
        <v>0</v>
      </c>
      <c r="M85" s="129">
        <f t="shared" si="119"/>
        <v>0</v>
      </c>
      <c r="N85" s="129">
        <f t="shared" ref="N85" si="121">+N92+N101+N97+N87</f>
        <v>0</v>
      </c>
      <c r="O85" s="129">
        <f t="shared" si="119"/>
        <v>0</v>
      </c>
      <c r="P85" s="129">
        <f t="shared" si="119"/>
        <v>0</v>
      </c>
      <c r="Q85" s="129">
        <f t="shared" si="119"/>
        <v>0</v>
      </c>
      <c r="R85" s="129">
        <f t="shared" si="119"/>
        <v>0</v>
      </c>
      <c r="S85" s="147">
        <f t="shared" ref="S85:U85" si="122">+S92+S101+S97+S87</f>
        <v>0</v>
      </c>
      <c r="T85" s="129">
        <f t="shared" si="122"/>
        <v>0</v>
      </c>
      <c r="U85" s="129">
        <f t="shared" si="122"/>
        <v>0</v>
      </c>
      <c r="V85" s="129">
        <f t="shared" si="119"/>
        <v>0</v>
      </c>
      <c r="W85" s="129">
        <f t="shared" si="119"/>
        <v>0</v>
      </c>
      <c r="X85" s="129">
        <f t="shared" ref="X85" si="123">+X92+X101+X97+X87</f>
        <v>0</v>
      </c>
      <c r="Y85" s="129">
        <f t="shared" si="119"/>
        <v>0</v>
      </c>
    </row>
    <row r="86" spans="1:26" hidden="1">
      <c r="A86" s="124"/>
      <c r="B86" s="125"/>
      <c r="C86" s="126"/>
      <c r="D86" s="126"/>
      <c r="E86" s="126"/>
      <c r="F86" s="126"/>
      <c r="G86" s="126"/>
      <c r="H86" s="126"/>
      <c r="I86" s="126"/>
      <c r="J86" s="126"/>
      <c r="K86" s="140"/>
      <c r="L86" s="140"/>
      <c r="M86" s="126"/>
      <c r="N86" s="126"/>
      <c r="O86" s="126"/>
      <c r="P86" s="126"/>
      <c r="Q86" s="126"/>
      <c r="R86" s="126"/>
      <c r="S86" s="145"/>
      <c r="T86" s="126"/>
      <c r="U86" s="126"/>
      <c r="V86" s="126"/>
      <c r="W86" s="126"/>
      <c r="X86" s="126"/>
      <c r="Y86" s="126"/>
      <c r="Z86" s="120"/>
    </row>
    <row r="87" spans="1:26" ht="12" hidden="1">
      <c r="A87" s="131" t="s">
        <v>123</v>
      </c>
      <c r="B87" s="134" t="s">
        <v>124</v>
      </c>
      <c r="C87" s="133">
        <f>SUM(C88:C90)</f>
        <v>0</v>
      </c>
      <c r="D87" s="133">
        <f t="shared" ref="D87:E87" si="124">SUM(D88:D90)</f>
        <v>0</v>
      </c>
      <c r="E87" s="133">
        <f t="shared" si="124"/>
        <v>0</v>
      </c>
      <c r="F87" s="133">
        <f t="shared" ref="F87:N87" si="125">SUM(F88:F90)</f>
        <v>0</v>
      </c>
      <c r="G87" s="133">
        <f t="shared" si="125"/>
        <v>0</v>
      </c>
      <c r="H87" s="133">
        <f t="shared" si="125"/>
        <v>0</v>
      </c>
      <c r="I87" s="133">
        <f t="shared" si="125"/>
        <v>0</v>
      </c>
      <c r="J87" s="133">
        <f t="shared" si="125"/>
        <v>0</v>
      </c>
      <c r="K87" s="133">
        <f t="shared" si="125"/>
        <v>0</v>
      </c>
      <c r="L87" s="133">
        <f t="shared" ref="L87" si="126">SUM(L88:L90)</f>
        <v>0</v>
      </c>
      <c r="M87" s="133">
        <f t="shared" si="125"/>
        <v>0</v>
      </c>
      <c r="N87" s="133">
        <f t="shared" si="125"/>
        <v>0</v>
      </c>
      <c r="O87" s="133">
        <f t="shared" ref="O87:Y87" si="127">SUM(O89:O90)</f>
        <v>0</v>
      </c>
      <c r="P87" s="133">
        <f t="shared" si="127"/>
        <v>0</v>
      </c>
      <c r="Q87" s="133">
        <f t="shared" si="127"/>
        <v>0</v>
      </c>
      <c r="R87" s="133">
        <f t="shared" si="127"/>
        <v>0</v>
      </c>
      <c r="S87" s="148">
        <f t="shared" ref="S87:U87" si="128">SUM(S89:S90)</f>
        <v>0</v>
      </c>
      <c r="T87" s="133">
        <f t="shared" si="128"/>
        <v>0</v>
      </c>
      <c r="U87" s="133">
        <f t="shared" si="128"/>
        <v>0</v>
      </c>
      <c r="V87" s="133">
        <f t="shared" si="127"/>
        <v>0</v>
      </c>
      <c r="W87" s="133">
        <f t="shared" si="127"/>
        <v>0</v>
      </c>
      <c r="X87" s="133">
        <f t="shared" ref="X87" si="129">SUM(X89:X90)</f>
        <v>0</v>
      </c>
      <c r="Y87" s="133">
        <f t="shared" si="127"/>
        <v>0</v>
      </c>
    </row>
    <row r="88" spans="1:26" ht="12" hidden="1">
      <c r="A88" s="124" t="s">
        <v>125</v>
      </c>
      <c r="B88" s="125" t="s">
        <v>126</v>
      </c>
      <c r="C88" s="126">
        <f>SUM(D88:Y88)</f>
        <v>0</v>
      </c>
      <c r="D88" s="126"/>
      <c r="E88" s="126"/>
      <c r="F88" s="133"/>
      <c r="G88" s="133"/>
      <c r="H88" s="133"/>
      <c r="I88" s="133"/>
      <c r="J88" s="126">
        <v>0</v>
      </c>
      <c r="K88" s="126">
        <v>0</v>
      </c>
      <c r="L88" s="126">
        <v>0</v>
      </c>
      <c r="M88" s="133"/>
      <c r="N88" s="126">
        <v>0</v>
      </c>
      <c r="O88" s="133"/>
      <c r="P88" s="126">
        <v>0</v>
      </c>
      <c r="Q88" s="133"/>
      <c r="R88" s="133"/>
      <c r="S88" s="148"/>
      <c r="T88" s="133"/>
      <c r="U88" s="133"/>
      <c r="V88" s="133"/>
      <c r="W88" s="133"/>
      <c r="X88" s="133"/>
      <c r="Y88" s="133"/>
    </row>
    <row r="89" spans="1:26" ht="12" hidden="1">
      <c r="A89" s="124" t="s">
        <v>127</v>
      </c>
      <c r="B89" s="125" t="s">
        <v>128</v>
      </c>
      <c r="C89" s="126">
        <f t="shared" ref="C89:C90" si="130">SUM(D89:Y89)</f>
        <v>0</v>
      </c>
      <c r="D89" s="126"/>
      <c r="E89" s="126"/>
      <c r="F89" s="133"/>
      <c r="G89" s="126">
        <v>0</v>
      </c>
      <c r="H89" s="126"/>
      <c r="I89" s="133"/>
      <c r="J89" s="126">
        <v>0</v>
      </c>
      <c r="K89" s="126">
        <v>0</v>
      </c>
      <c r="L89" s="126">
        <v>0</v>
      </c>
      <c r="M89" s="133"/>
      <c r="N89" s="133"/>
      <c r="O89" s="126">
        <v>0</v>
      </c>
      <c r="P89" s="126">
        <v>0</v>
      </c>
      <c r="Q89" s="133"/>
      <c r="R89" s="133"/>
      <c r="S89" s="148"/>
      <c r="T89" s="133"/>
      <c r="U89" s="133"/>
      <c r="V89" s="133"/>
      <c r="W89" s="133"/>
      <c r="X89" s="133"/>
      <c r="Y89" s="133"/>
    </row>
    <row r="90" spans="1:26" hidden="1">
      <c r="A90" s="124" t="s">
        <v>129</v>
      </c>
      <c r="B90" s="125" t="s">
        <v>130</v>
      </c>
      <c r="C90" s="126">
        <f t="shared" si="130"/>
        <v>0</v>
      </c>
      <c r="D90" s="126"/>
      <c r="E90" s="126"/>
      <c r="F90" s="126"/>
      <c r="G90" s="126">
        <v>0</v>
      </c>
      <c r="H90" s="126"/>
      <c r="I90" s="126"/>
      <c r="J90" s="126">
        <v>0</v>
      </c>
      <c r="K90" s="140">
        <v>0</v>
      </c>
      <c r="L90" s="140">
        <v>0</v>
      </c>
      <c r="M90" s="126"/>
      <c r="N90" s="126"/>
      <c r="O90" s="126">
        <v>0</v>
      </c>
      <c r="P90" s="126">
        <v>0</v>
      </c>
      <c r="Q90" s="126"/>
      <c r="R90" s="126"/>
      <c r="S90" s="145"/>
      <c r="T90" s="126"/>
      <c r="U90" s="126"/>
      <c r="V90" s="126"/>
      <c r="W90" s="126"/>
      <c r="X90" s="126"/>
      <c r="Y90" s="126"/>
    </row>
    <row r="91" spans="1:26" hidden="1">
      <c r="A91" s="124"/>
      <c r="B91" s="125"/>
      <c r="C91" s="126"/>
      <c r="D91" s="126"/>
      <c r="E91" s="126"/>
      <c r="F91" s="126"/>
      <c r="G91" s="126"/>
      <c r="H91" s="126"/>
      <c r="I91" s="126"/>
      <c r="J91" s="126"/>
      <c r="K91" s="140"/>
      <c r="L91" s="140"/>
      <c r="M91" s="126"/>
      <c r="N91" s="126"/>
      <c r="O91" s="126"/>
      <c r="P91" s="126"/>
      <c r="Q91" s="126"/>
      <c r="R91" s="126"/>
      <c r="S91" s="145"/>
      <c r="T91" s="126"/>
      <c r="U91" s="126"/>
      <c r="V91" s="126"/>
      <c r="W91" s="126"/>
      <c r="X91" s="126"/>
      <c r="Y91" s="126"/>
    </row>
    <row r="92" spans="1:26" ht="24" hidden="1">
      <c r="A92" s="131" t="s">
        <v>131</v>
      </c>
      <c r="B92" s="134" t="s">
        <v>132</v>
      </c>
      <c r="C92" s="133">
        <f>SUM(C93:C95)</f>
        <v>0</v>
      </c>
      <c r="D92" s="133">
        <f t="shared" ref="D92:E92" si="131">SUM(D93:D95)</f>
        <v>0</v>
      </c>
      <c r="E92" s="133">
        <f t="shared" si="131"/>
        <v>0</v>
      </c>
      <c r="F92" s="133">
        <f t="shared" ref="F92:K92" si="132">SUM(F93:F95)</f>
        <v>0</v>
      </c>
      <c r="G92" s="133">
        <f t="shared" si="132"/>
        <v>0</v>
      </c>
      <c r="H92" s="133">
        <f t="shared" si="132"/>
        <v>0</v>
      </c>
      <c r="I92" s="133">
        <f t="shared" si="132"/>
        <v>0</v>
      </c>
      <c r="J92" s="133">
        <f t="shared" si="132"/>
        <v>0</v>
      </c>
      <c r="K92" s="133">
        <f t="shared" si="132"/>
        <v>0</v>
      </c>
      <c r="L92" s="133">
        <f t="shared" ref="L92" si="133">SUM(L93:L95)</f>
        <v>0</v>
      </c>
      <c r="M92" s="133">
        <f t="shared" ref="M92:Y92" si="134">SUM(M93:M94)</f>
        <v>0</v>
      </c>
      <c r="N92" s="133">
        <f t="shared" ref="N92" si="135">SUM(N93:N94)</f>
        <v>0</v>
      </c>
      <c r="O92" s="133">
        <f t="shared" si="134"/>
        <v>0</v>
      </c>
      <c r="P92" s="133">
        <f t="shared" si="134"/>
        <v>0</v>
      </c>
      <c r="Q92" s="133">
        <f t="shared" si="134"/>
        <v>0</v>
      </c>
      <c r="R92" s="133">
        <f t="shared" si="134"/>
        <v>0</v>
      </c>
      <c r="S92" s="148">
        <f t="shared" si="134"/>
        <v>0</v>
      </c>
      <c r="T92" s="133">
        <f t="shared" si="134"/>
        <v>0</v>
      </c>
      <c r="U92" s="133">
        <f t="shared" ref="U92" si="136">SUM(U93:U94)</f>
        <v>0</v>
      </c>
      <c r="V92" s="133">
        <f t="shared" si="134"/>
        <v>0</v>
      </c>
      <c r="W92" s="133">
        <f t="shared" si="134"/>
        <v>0</v>
      </c>
      <c r="X92" s="133">
        <f t="shared" ref="X92" si="137">SUM(X93:X94)</f>
        <v>0</v>
      </c>
      <c r="Y92" s="133">
        <f t="shared" si="134"/>
        <v>0</v>
      </c>
    </row>
    <row r="93" spans="1:26" hidden="1">
      <c r="A93" s="124" t="s">
        <v>133</v>
      </c>
      <c r="B93" s="125" t="s">
        <v>134</v>
      </c>
      <c r="C93" s="126">
        <f>SUM(D93:Y93)</f>
        <v>0</v>
      </c>
      <c r="D93" s="126">
        <v>0</v>
      </c>
      <c r="E93" s="126">
        <v>0</v>
      </c>
      <c r="F93" s="126">
        <v>0</v>
      </c>
      <c r="G93" s="126">
        <v>0</v>
      </c>
      <c r="H93" s="126">
        <v>0</v>
      </c>
      <c r="I93" s="126">
        <v>0</v>
      </c>
      <c r="J93" s="126">
        <v>0</v>
      </c>
      <c r="K93" s="140">
        <v>0</v>
      </c>
      <c r="L93" s="140">
        <v>0</v>
      </c>
      <c r="M93" s="126">
        <v>0</v>
      </c>
      <c r="N93" s="126">
        <v>0</v>
      </c>
      <c r="O93" s="126">
        <v>0</v>
      </c>
      <c r="P93" s="126">
        <v>0</v>
      </c>
      <c r="Q93" s="126">
        <v>0</v>
      </c>
      <c r="R93" s="126">
        <v>0</v>
      </c>
      <c r="S93" s="145">
        <v>0</v>
      </c>
      <c r="T93" s="126">
        <v>0</v>
      </c>
      <c r="U93" s="126">
        <v>0</v>
      </c>
      <c r="V93" s="126">
        <v>0</v>
      </c>
      <c r="W93" s="126">
        <v>0</v>
      </c>
      <c r="X93" s="126">
        <v>0</v>
      </c>
      <c r="Y93" s="126">
        <v>0</v>
      </c>
    </row>
    <row r="94" spans="1:26" hidden="1">
      <c r="A94" s="124" t="s">
        <v>135</v>
      </c>
      <c r="B94" s="125" t="s">
        <v>136</v>
      </c>
      <c r="C94" s="126">
        <f t="shared" ref="C94:C95" si="138">SUM(D94:Y94)</f>
        <v>0</v>
      </c>
      <c r="D94" s="126">
        <v>0</v>
      </c>
      <c r="E94" s="126">
        <v>0</v>
      </c>
      <c r="F94" s="126">
        <v>0</v>
      </c>
      <c r="G94" s="126">
        <v>0</v>
      </c>
      <c r="H94" s="126">
        <v>0</v>
      </c>
      <c r="I94" s="126">
        <v>0</v>
      </c>
      <c r="J94" s="126">
        <v>0</v>
      </c>
      <c r="K94" s="140">
        <v>0</v>
      </c>
      <c r="L94" s="140">
        <v>0</v>
      </c>
      <c r="M94" s="126">
        <v>0</v>
      </c>
      <c r="N94" s="126">
        <v>0</v>
      </c>
      <c r="O94" s="126" t="s">
        <v>741</v>
      </c>
      <c r="P94" s="126">
        <v>0</v>
      </c>
      <c r="Q94" s="126">
        <v>0</v>
      </c>
      <c r="R94" s="126">
        <v>0</v>
      </c>
      <c r="S94" s="145">
        <v>0</v>
      </c>
      <c r="T94" s="126">
        <v>0</v>
      </c>
      <c r="U94" s="126">
        <v>0</v>
      </c>
      <c r="V94" s="126">
        <v>0</v>
      </c>
      <c r="W94" s="126">
        <v>0</v>
      </c>
      <c r="X94" s="126">
        <v>0</v>
      </c>
      <c r="Y94" s="126">
        <v>0</v>
      </c>
    </row>
    <row r="95" spans="1:26" hidden="1">
      <c r="A95" s="124" t="s">
        <v>137</v>
      </c>
      <c r="B95" s="125" t="s">
        <v>138</v>
      </c>
      <c r="C95" s="126">
        <f t="shared" si="138"/>
        <v>0</v>
      </c>
      <c r="D95" s="126"/>
      <c r="E95" s="126"/>
      <c r="F95" s="126"/>
      <c r="G95" s="126">
        <v>0</v>
      </c>
      <c r="H95" s="126"/>
      <c r="I95" s="126"/>
      <c r="J95" s="126"/>
      <c r="K95" s="140">
        <v>0</v>
      </c>
      <c r="L95" s="140">
        <v>0</v>
      </c>
      <c r="M95" s="126"/>
      <c r="N95" s="126"/>
      <c r="O95" s="126"/>
      <c r="P95" s="126"/>
      <c r="Q95" s="126"/>
      <c r="R95" s="126"/>
      <c r="S95" s="145"/>
      <c r="T95" s="126"/>
      <c r="U95" s="126"/>
      <c r="V95" s="126"/>
      <c r="W95" s="126"/>
      <c r="X95" s="126"/>
      <c r="Y95" s="126"/>
    </row>
    <row r="96" spans="1:26" hidden="1">
      <c r="A96" s="124"/>
      <c r="B96" s="125"/>
      <c r="C96" s="125"/>
      <c r="D96" s="125"/>
      <c r="E96" s="125"/>
      <c r="F96" s="125"/>
      <c r="G96" s="125"/>
      <c r="H96" s="125"/>
      <c r="I96" s="125"/>
      <c r="J96" s="126"/>
      <c r="K96" s="150"/>
      <c r="L96" s="150"/>
      <c r="M96" s="125"/>
      <c r="N96" s="125"/>
      <c r="O96" s="125"/>
      <c r="P96" s="125"/>
      <c r="Q96" s="125"/>
      <c r="R96" s="125"/>
      <c r="S96" s="152"/>
      <c r="T96" s="125"/>
      <c r="U96" s="125"/>
      <c r="V96" s="125"/>
      <c r="W96" s="126"/>
      <c r="X96" s="126"/>
      <c r="Y96" s="126"/>
    </row>
    <row r="97" spans="1:25" ht="13.2" hidden="1" customHeight="1">
      <c r="A97" s="131" t="s">
        <v>139</v>
      </c>
      <c r="B97" s="134" t="s">
        <v>140</v>
      </c>
      <c r="C97" s="133">
        <f>SUM(C98:C99)</f>
        <v>0</v>
      </c>
      <c r="D97" s="133">
        <f t="shared" ref="D97:W97" si="139">SUM(D98:D99)</f>
        <v>0</v>
      </c>
      <c r="E97" s="133">
        <f t="shared" ref="E97" si="140">SUM(E98:E99)</f>
        <v>0</v>
      </c>
      <c r="F97" s="133">
        <f t="shared" si="139"/>
        <v>0</v>
      </c>
      <c r="G97" s="133">
        <f t="shared" si="139"/>
        <v>0</v>
      </c>
      <c r="H97" s="133">
        <f t="shared" si="139"/>
        <v>0</v>
      </c>
      <c r="I97" s="133">
        <f t="shared" si="139"/>
        <v>0</v>
      </c>
      <c r="J97" s="133">
        <f t="shared" si="139"/>
        <v>0</v>
      </c>
      <c r="K97" s="133">
        <f t="shared" si="139"/>
        <v>0</v>
      </c>
      <c r="L97" s="133">
        <f t="shared" ref="L97" si="141">SUM(L98:L99)</f>
        <v>0</v>
      </c>
      <c r="M97" s="133">
        <f t="shared" si="139"/>
        <v>0</v>
      </c>
      <c r="N97" s="133">
        <f t="shared" si="139"/>
        <v>0</v>
      </c>
      <c r="O97" s="133">
        <f t="shared" si="139"/>
        <v>0</v>
      </c>
      <c r="P97" s="133">
        <f t="shared" si="139"/>
        <v>0</v>
      </c>
      <c r="Q97" s="133">
        <f t="shared" si="139"/>
        <v>0</v>
      </c>
      <c r="R97" s="133">
        <f t="shared" si="139"/>
        <v>0</v>
      </c>
      <c r="S97" s="133">
        <f t="shared" si="139"/>
        <v>0</v>
      </c>
      <c r="T97" s="133">
        <f t="shared" si="139"/>
        <v>0</v>
      </c>
      <c r="U97" s="133">
        <f t="shared" ref="U97" si="142">SUM(U98:U99)</f>
        <v>0</v>
      </c>
      <c r="V97" s="133">
        <f t="shared" si="139"/>
        <v>0</v>
      </c>
      <c r="W97" s="133">
        <f t="shared" si="139"/>
        <v>0</v>
      </c>
      <c r="X97" s="133">
        <f t="shared" ref="X97:Y97" si="143">SUM(X99:X99)</f>
        <v>0</v>
      </c>
      <c r="Y97" s="133">
        <f t="shared" si="143"/>
        <v>0</v>
      </c>
    </row>
    <row r="98" spans="1:25" ht="12" hidden="1">
      <c r="A98" s="124" t="s">
        <v>141</v>
      </c>
      <c r="B98" s="125" t="s">
        <v>142</v>
      </c>
      <c r="C98" s="126">
        <f>SUM(D98:Y98)</f>
        <v>0</v>
      </c>
      <c r="D98" s="126">
        <v>0</v>
      </c>
      <c r="E98" s="126"/>
      <c r="F98" s="126"/>
      <c r="G98" s="126"/>
      <c r="H98" s="126"/>
      <c r="I98" s="126"/>
      <c r="J98" s="126">
        <v>0</v>
      </c>
      <c r="K98" s="126">
        <v>0</v>
      </c>
      <c r="L98" s="126">
        <v>0</v>
      </c>
      <c r="M98" s="126"/>
      <c r="N98" s="126"/>
      <c r="O98" s="126"/>
      <c r="P98" s="126">
        <v>0</v>
      </c>
      <c r="Q98" s="126">
        <v>0</v>
      </c>
      <c r="R98" s="126">
        <v>0</v>
      </c>
      <c r="S98" s="126">
        <v>0</v>
      </c>
      <c r="T98" s="126">
        <v>0</v>
      </c>
      <c r="U98" s="126">
        <v>0</v>
      </c>
      <c r="V98" s="126">
        <v>0</v>
      </c>
      <c r="W98" s="126">
        <v>0</v>
      </c>
      <c r="X98" s="126"/>
      <c r="Y98" s="133"/>
    </row>
    <row r="99" spans="1:25" hidden="1">
      <c r="A99" s="124" t="s">
        <v>143</v>
      </c>
      <c r="B99" s="125" t="s">
        <v>144</v>
      </c>
      <c r="C99" s="126">
        <f>SUM(D99:Y99)</f>
        <v>0</v>
      </c>
      <c r="D99" s="126">
        <v>0</v>
      </c>
      <c r="E99" s="126">
        <v>0</v>
      </c>
      <c r="F99" s="126">
        <v>0</v>
      </c>
      <c r="G99" s="126">
        <v>0</v>
      </c>
      <c r="H99" s="126">
        <v>0</v>
      </c>
      <c r="I99" s="126">
        <v>0</v>
      </c>
      <c r="J99" s="126">
        <v>0</v>
      </c>
      <c r="K99" s="140">
        <v>0</v>
      </c>
      <c r="L99" s="140">
        <v>0</v>
      </c>
      <c r="M99" s="126">
        <v>0</v>
      </c>
      <c r="N99" s="126">
        <v>0</v>
      </c>
      <c r="O99" s="126">
        <v>0</v>
      </c>
      <c r="P99" s="126">
        <v>0</v>
      </c>
      <c r="Q99" s="126">
        <v>0</v>
      </c>
      <c r="R99" s="126">
        <v>0</v>
      </c>
      <c r="S99" s="145">
        <v>0</v>
      </c>
      <c r="T99" s="126">
        <v>0</v>
      </c>
      <c r="U99" s="126">
        <v>0</v>
      </c>
      <c r="V99" s="126">
        <v>0</v>
      </c>
      <c r="W99" s="126">
        <v>0</v>
      </c>
      <c r="X99" s="126">
        <v>0</v>
      </c>
      <c r="Y99" s="126">
        <v>0</v>
      </c>
    </row>
    <row r="100" spans="1:25" hidden="1">
      <c r="A100" s="124"/>
      <c r="B100" s="125"/>
      <c r="C100" s="125"/>
      <c r="D100" s="125"/>
      <c r="E100" s="125"/>
      <c r="F100" s="125"/>
      <c r="G100" s="125"/>
      <c r="H100" s="125"/>
      <c r="I100" s="125"/>
      <c r="J100" s="126"/>
      <c r="K100" s="150"/>
      <c r="L100" s="150"/>
      <c r="M100" s="125"/>
      <c r="N100" s="125"/>
      <c r="O100" s="125"/>
      <c r="P100" s="125"/>
      <c r="Q100" s="125"/>
      <c r="R100" s="125"/>
      <c r="S100" s="152"/>
      <c r="T100" s="125"/>
      <c r="U100" s="125"/>
      <c r="V100" s="125"/>
      <c r="W100" s="126"/>
      <c r="X100" s="126"/>
      <c r="Y100" s="126"/>
    </row>
    <row r="101" spans="1:25" ht="10.8" hidden="1" customHeight="1">
      <c r="A101" s="131" t="s">
        <v>145</v>
      </c>
      <c r="B101" s="134" t="s">
        <v>146</v>
      </c>
      <c r="C101" s="133">
        <f>SUM(C102:C106)</f>
        <v>0</v>
      </c>
      <c r="D101" s="133">
        <f t="shared" ref="D101:E101" si="144">SUM(D102:D106)</f>
        <v>0</v>
      </c>
      <c r="E101" s="133">
        <f t="shared" si="144"/>
        <v>0</v>
      </c>
      <c r="F101" s="133">
        <f t="shared" ref="F101:W101" si="145">SUM(F102:F106)</f>
        <v>0</v>
      </c>
      <c r="G101" s="133">
        <f t="shared" si="145"/>
        <v>0</v>
      </c>
      <c r="H101" s="133">
        <f t="shared" si="145"/>
        <v>0</v>
      </c>
      <c r="I101" s="133">
        <f t="shared" si="145"/>
        <v>0</v>
      </c>
      <c r="J101" s="133">
        <f t="shared" si="145"/>
        <v>0</v>
      </c>
      <c r="K101" s="133">
        <f t="shared" si="145"/>
        <v>0</v>
      </c>
      <c r="L101" s="133">
        <f t="shared" ref="L101" si="146">SUM(L102:L106)</f>
        <v>0</v>
      </c>
      <c r="M101" s="133">
        <f t="shared" si="145"/>
        <v>0</v>
      </c>
      <c r="N101" s="133">
        <f t="shared" ref="N101" si="147">SUM(N102:N106)</f>
        <v>0</v>
      </c>
      <c r="O101" s="133">
        <f t="shared" si="145"/>
        <v>0</v>
      </c>
      <c r="P101" s="133">
        <f t="shared" si="145"/>
        <v>0</v>
      </c>
      <c r="Q101" s="133">
        <f t="shared" si="145"/>
        <v>0</v>
      </c>
      <c r="R101" s="133">
        <f t="shared" si="145"/>
        <v>0</v>
      </c>
      <c r="S101" s="133">
        <f t="shared" ref="S101:U101" si="148">SUM(S102:S106)</f>
        <v>0</v>
      </c>
      <c r="T101" s="133">
        <f t="shared" si="148"/>
        <v>0</v>
      </c>
      <c r="U101" s="133">
        <f t="shared" si="148"/>
        <v>0</v>
      </c>
      <c r="V101" s="133">
        <f t="shared" si="145"/>
        <v>0</v>
      </c>
      <c r="W101" s="133">
        <f t="shared" si="145"/>
        <v>0</v>
      </c>
      <c r="X101" s="133">
        <f>SUM(X102:X104)</f>
        <v>0</v>
      </c>
      <c r="Y101" s="133">
        <f>SUM(Y102:Y104)</f>
        <v>0</v>
      </c>
    </row>
    <row r="102" spans="1:25" hidden="1">
      <c r="A102" s="124" t="s">
        <v>147</v>
      </c>
      <c r="B102" s="125" t="s">
        <v>148</v>
      </c>
      <c r="C102" s="126">
        <f>SUM(D102:Y102)</f>
        <v>0</v>
      </c>
      <c r="D102" s="126">
        <v>0</v>
      </c>
      <c r="E102" s="126">
        <v>0</v>
      </c>
      <c r="F102" s="126">
        <v>0</v>
      </c>
      <c r="G102" s="126">
        <v>0</v>
      </c>
      <c r="H102" s="126">
        <v>0</v>
      </c>
      <c r="I102" s="126">
        <v>0</v>
      </c>
      <c r="J102" s="126">
        <v>0</v>
      </c>
      <c r="K102" s="126">
        <v>0</v>
      </c>
      <c r="L102" s="126">
        <v>0</v>
      </c>
      <c r="M102" s="126">
        <v>0</v>
      </c>
      <c r="N102" s="126">
        <v>0</v>
      </c>
      <c r="O102" s="126">
        <v>0</v>
      </c>
      <c r="P102" s="126">
        <v>0</v>
      </c>
      <c r="Q102" s="126">
        <v>0</v>
      </c>
      <c r="R102" s="126">
        <v>0</v>
      </c>
      <c r="S102" s="145">
        <v>0</v>
      </c>
      <c r="T102" s="126">
        <v>0</v>
      </c>
      <c r="U102" s="126">
        <v>0</v>
      </c>
      <c r="V102" s="126">
        <v>0</v>
      </c>
      <c r="W102" s="126">
        <v>0</v>
      </c>
      <c r="X102" s="126">
        <v>0</v>
      </c>
      <c r="Y102" s="126">
        <v>0</v>
      </c>
    </row>
    <row r="103" spans="1:25" hidden="1">
      <c r="A103" s="124" t="s">
        <v>149</v>
      </c>
      <c r="B103" s="125" t="s">
        <v>150</v>
      </c>
      <c r="C103" s="126">
        <f t="shared" ref="C103:C105" si="149">SUM(D103:Y103)</f>
        <v>0</v>
      </c>
      <c r="D103" s="126">
        <v>0</v>
      </c>
      <c r="E103" s="126">
        <v>0</v>
      </c>
      <c r="F103" s="126">
        <v>0</v>
      </c>
      <c r="G103" s="126">
        <v>0</v>
      </c>
      <c r="H103" s="126">
        <v>0</v>
      </c>
      <c r="I103" s="126">
        <v>0</v>
      </c>
      <c r="J103" s="126">
        <v>0</v>
      </c>
      <c r="K103" s="140">
        <v>0</v>
      </c>
      <c r="L103" s="140">
        <v>0</v>
      </c>
      <c r="M103" s="126">
        <v>0</v>
      </c>
      <c r="N103" s="126">
        <v>0</v>
      </c>
      <c r="O103" s="126">
        <v>0</v>
      </c>
      <c r="P103" s="126">
        <v>0</v>
      </c>
      <c r="Q103" s="126">
        <v>0</v>
      </c>
      <c r="R103" s="126">
        <v>0</v>
      </c>
      <c r="S103" s="145">
        <v>0</v>
      </c>
      <c r="T103" s="126">
        <v>0</v>
      </c>
      <c r="U103" s="126">
        <v>0</v>
      </c>
      <c r="V103" s="126">
        <v>0</v>
      </c>
      <c r="W103" s="126">
        <v>0</v>
      </c>
      <c r="X103" s="126">
        <v>0</v>
      </c>
      <c r="Y103" s="126">
        <v>0</v>
      </c>
    </row>
    <row r="104" spans="1:25" ht="11.1" hidden="1" customHeight="1">
      <c r="A104" s="124" t="s">
        <v>151</v>
      </c>
      <c r="B104" s="125" t="s">
        <v>152</v>
      </c>
      <c r="C104" s="126">
        <f t="shared" si="149"/>
        <v>0</v>
      </c>
      <c r="D104" s="126">
        <v>0</v>
      </c>
      <c r="E104" s="126">
        <v>0</v>
      </c>
      <c r="F104" s="126">
        <v>0</v>
      </c>
      <c r="G104" s="126">
        <v>0</v>
      </c>
      <c r="H104" s="126">
        <v>0</v>
      </c>
      <c r="I104" s="126">
        <v>0</v>
      </c>
      <c r="J104" s="126">
        <v>0</v>
      </c>
      <c r="K104" s="140">
        <v>0</v>
      </c>
      <c r="L104" s="140">
        <v>0</v>
      </c>
      <c r="M104" s="126">
        <v>0</v>
      </c>
      <c r="N104" s="126">
        <v>0</v>
      </c>
      <c r="O104" s="126">
        <v>0</v>
      </c>
      <c r="P104" s="126">
        <v>0</v>
      </c>
      <c r="Q104" s="126">
        <v>0</v>
      </c>
      <c r="R104" s="126">
        <v>0</v>
      </c>
      <c r="S104" s="145">
        <v>0</v>
      </c>
      <c r="T104" s="126">
        <v>0</v>
      </c>
      <c r="U104" s="126">
        <v>0</v>
      </c>
      <c r="V104" s="126">
        <v>0</v>
      </c>
      <c r="W104" s="126">
        <v>0</v>
      </c>
      <c r="X104" s="126">
        <v>0</v>
      </c>
      <c r="Y104" s="126">
        <v>0</v>
      </c>
    </row>
    <row r="105" spans="1:25" ht="11.1" hidden="1" customHeight="1">
      <c r="A105" s="124" t="s">
        <v>153</v>
      </c>
      <c r="B105" s="125" t="s">
        <v>154</v>
      </c>
      <c r="C105" s="126">
        <f t="shared" si="149"/>
        <v>0</v>
      </c>
      <c r="D105" s="126"/>
      <c r="E105" s="126"/>
      <c r="F105" s="126"/>
      <c r="G105" s="126"/>
      <c r="H105" s="126"/>
      <c r="I105" s="126"/>
      <c r="J105" s="126"/>
      <c r="K105" s="140"/>
      <c r="L105" s="140"/>
      <c r="M105" s="126"/>
      <c r="N105" s="126"/>
      <c r="O105" s="126">
        <v>0</v>
      </c>
      <c r="P105" s="126"/>
      <c r="Q105" s="126"/>
      <c r="R105" s="126"/>
      <c r="S105" s="145">
        <v>0</v>
      </c>
      <c r="T105" s="126"/>
      <c r="U105" s="126"/>
      <c r="V105" s="126"/>
      <c r="W105" s="126"/>
      <c r="X105" s="126"/>
      <c r="Y105" s="126"/>
    </row>
    <row r="106" spans="1:25" ht="11.1" hidden="1" customHeight="1">
      <c r="A106" s="124" t="s">
        <v>155</v>
      </c>
      <c r="B106" s="125" t="s">
        <v>156</v>
      </c>
      <c r="C106" s="126">
        <f>SUM(D106:Y106)</f>
        <v>0</v>
      </c>
      <c r="D106" s="126">
        <v>0</v>
      </c>
      <c r="E106" s="126">
        <v>0</v>
      </c>
      <c r="F106" s="126">
        <v>0</v>
      </c>
      <c r="G106" s="126">
        <v>0</v>
      </c>
      <c r="H106" s="126">
        <v>0</v>
      </c>
      <c r="I106" s="126">
        <v>0</v>
      </c>
      <c r="J106" s="126">
        <v>0</v>
      </c>
      <c r="K106" s="140">
        <v>0</v>
      </c>
      <c r="L106" s="140">
        <v>0</v>
      </c>
      <c r="M106" s="126">
        <v>0</v>
      </c>
      <c r="N106" s="126">
        <v>0</v>
      </c>
      <c r="O106" s="126">
        <v>0</v>
      </c>
      <c r="P106" s="126">
        <v>0</v>
      </c>
      <c r="Q106" s="126">
        <v>0</v>
      </c>
      <c r="R106" s="126">
        <v>0</v>
      </c>
      <c r="S106" s="145">
        <v>0</v>
      </c>
      <c r="T106" s="126">
        <v>0</v>
      </c>
      <c r="U106" s="126">
        <v>0</v>
      </c>
      <c r="V106" s="126">
        <v>0</v>
      </c>
      <c r="W106" s="126">
        <v>0</v>
      </c>
      <c r="X106" s="126">
        <v>0</v>
      </c>
      <c r="Y106" s="126">
        <v>0</v>
      </c>
    </row>
    <row r="107" spans="1:25" hidden="1">
      <c r="A107" s="124"/>
      <c r="B107" s="125"/>
      <c r="C107" s="125"/>
      <c r="D107" s="125"/>
      <c r="E107" s="125"/>
      <c r="F107" s="125"/>
      <c r="G107" s="125"/>
      <c r="H107" s="125"/>
      <c r="I107" s="125"/>
      <c r="J107" s="126"/>
      <c r="K107" s="150"/>
      <c r="L107" s="150"/>
      <c r="M107" s="125"/>
      <c r="N107" s="125"/>
      <c r="O107" s="125"/>
      <c r="P107" s="125"/>
      <c r="Q107" s="125"/>
      <c r="R107" s="125"/>
      <c r="S107" s="152"/>
      <c r="T107" s="125"/>
      <c r="U107" s="125"/>
      <c r="V107" s="125"/>
      <c r="W107" s="126"/>
      <c r="X107" s="126"/>
      <c r="Y107" s="126"/>
    </row>
    <row r="108" spans="1:25" hidden="1">
      <c r="A108" s="124"/>
      <c r="B108" s="125"/>
      <c r="C108" s="125"/>
      <c r="D108" s="125"/>
      <c r="E108" s="125"/>
      <c r="F108" s="125"/>
      <c r="G108" s="125"/>
      <c r="H108" s="125"/>
      <c r="I108" s="125"/>
      <c r="J108" s="126"/>
      <c r="K108" s="150"/>
      <c r="L108" s="150"/>
      <c r="M108" s="125"/>
      <c r="N108" s="125"/>
      <c r="O108" s="125"/>
      <c r="P108" s="125"/>
      <c r="Q108" s="125"/>
      <c r="R108" s="125"/>
      <c r="S108" s="152"/>
      <c r="T108" s="125"/>
      <c r="U108" s="125"/>
      <c r="V108" s="125"/>
      <c r="W108" s="126"/>
      <c r="X108" s="126"/>
      <c r="Y108" s="126"/>
    </row>
    <row r="109" spans="1:25" ht="12">
      <c r="A109" s="127">
        <v>5</v>
      </c>
      <c r="B109" s="128" t="s">
        <v>157</v>
      </c>
      <c r="C109" s="129">
        <f>+C122+C111+C118</f>
        <v>-3000000</v>
      </c>
      <c r="D109" s="129">
        <f t="shared" ref="D109:E109" si="150">+D122+D111+D118</f>
        <v>0</v>
      </c>
      <c r="E109" s="129">
        <f t="shared" si="150"/>
        <v>-3000000</v>
      </c>
      <c r="F109" s="129">
        <f t="shared" ref="F109:Y109" si="151">+F122+F111+F118</f>
        <v>0</v>
      </c>
      <c r="G109" s="129">
        <f t="shared" si="151"/>
        <v>0</v>
      </c>
      <c r="H109" s="129">
        <f t="shared" si="151"/>
        <v>0</v>
      </c>
      <c r="I109" s="129">
        <f t="shared" si="151"/>
        <v>0</v>
      </c>
      <c r="J109" s="129">
        <f t="shared" si="151"/>
        <v>0</v>
      </c>
      <c r="K109" s="129">
        <f t="shared" si="151"/>
        <v>0</v>
      </c>
      <c r="L109" s="129">
        <f t="shared" ref="L109" si="152">+L122+L111+L118</f>
        <v>0</v>
      </c>
      <c r="M109" s="129">
        <f t="shared" si="151"/>
        <v>0</v>
      </c>
      <c r="N109" s="129">
        <f t="shared" ref="N109" si="153">+N122+N111+N118</f>
        <v>0</v>
      </c>
      <c r="O109" s="129">
        <f t="shared" si="151"/>
        <v>0</v>
      </c>
      <c r="P109" s="129">
        <f t="shared" si="151"/>
        <v>0</v>
      </c>
      <c r="Q109" s="129">
        <f t="shared" si="151"/>
        <v>0</v>
      </c>
      <c r="R109" s="129">
        <f t="shared" si="151"/>
        <v>0</v>
      </c>
      <c r="S109" s="147">
        <f t="shared" ref="S109:U109" si="154">+S122+S111+S118</f>
        <v>0</v>
      </c>
      <c r="T109" s="129">
        <f t="shared" si="154"/>
        <v>0</v>
      </c>
      <c r="U109" s="129">
        <f t="shared" si="154"/>
        <v>0</v>
      </c>
      <c r="V109" s="129">
        <f t="shared" si="151"/>
        <v>0</v>
      </c>
      <c r="W109" s="129">
        <f t="shared" si="151"/>
        <v>0</v>
      </c>
      <c r="X109" s="129">
        <f t="shared" ref="X109" si="155">+X122+X111+X118</f>
        <v>0</v>
      </c>
      <c r="Y109" s="129">
        <f t="shared" si="151"/>
        <v>0</v>
      </c>
    </row>
    <row r="110" spans="1:25">
      <c r="A110" s="124"/>
      <c r="B110" s="125"/>
      <c r="C110" s="126"/>
      <c r="D110" s="126"/>
      <c r="E110" s="126"/>
      <c r="F110" s="126"/>
      <c r="G110" s="126"/>
      <c r="H110" s="126"/>
      <c r="I110" s="126"/>
      <c r="J110" s="126"/>
      <c r="K110" s="140"/>
      <c r="L110" s="140"/>
      <c r="M110" s="126"/>
      <c r="N110" s="126"/>
      <c r="O110" s="126"/>
      <c r="P110" s="126"/>
      <c r="Q110" s="126"/>
      <c r="R110" s="126"/>
      <c r="S110" s="145"/>
      <c r="T110" s="126"/>
      <c r="U110" s="126"/>
      <c r="V110" s="126"/>
      <c r="W110" s="126"/>
      <c r="X110" s="126"/>
      <c r="Y110" s="126"/>
    </row>
    <row r="111" spans="1:25" ht="12" hidden="1">
      <c r="A111" s="131" t="s">
        <v>159</v>
      </c>
      <c r="B111" s="134" t="s">
        <v>160</v>
      </c>
      <c r="C111" s="133">
        <f>SUM(C112:C116)</f>
        <v>0</v>
      </c>
      <c r="D111" s="133">
        <f t="shared" ref="D111:E111" si="156">SUM(D112:D116)</f>
        <v>0</v>
      </c>
      <c r="E111" s="133">
        <f t="shared" si="156"/>
        <v>0</v>
      </c>
      <c r="F111" s="133">
        <f t="shared" ref="F111:M111" si="157">SUM(F112:F116)</f>
        <v>0</v>
      </c>
      <c r="G111" s="133">
        <f t="shared" si="157"/>
        <v>0</v>
      </c>
      <c r="H111" s="133">
        <f t="shared" si="157"/>
        <v>0</v>
      </c>
      <c r="I111" s="133">
        <f t="shared" si="157"/>
        <v>0</v>
      </c>
      <c r="J111" s="133">
        <f t="shared" si="157"/>
        <v>0</v>
      </c>
      <c r="K111" s="133">
        <f t="shared" si="157"/>
        <v>0</v>
      </c>
      <c r="L111" s="133">
        <f t="shared" ref="L111" si="158">SUM(L112:L116)</f>
        <v>0</v>
      </c>
      <c r="M111" s="133">
        <f t="shared" si="157"/>
        <v>0</v>
      </c>
      <c r="N111" s="133">
        <f t="shared" ref="N111" si="159">SUM(N112:N116)</f>
        <v>0</v>
      </c>
      <c r="O111" s="133">
        <f t="shared" ref="O111:Y111" si="160">SUM(O112:O116)</f>
        <v>0</v>
      </c>
      <c r="P111" s="133">
        <f t="shared" si="160"/>
        <v>0</v>
      </c>
      <c r="Q111" s="133">
        <f t="shared" si="160"/>
        <v>0</v>
      </c>
      <c r="R111" s="133">
        <f t="shared" si="160"/>
        <v>0</v>
      </c>
      <c r="S111" s="133">
        <f t="shared" ref="S111:U111" si="161">SUM(S112:S116)</f>
        <v>0</v>
      </c>
      <c r="T111" s="133">
        <f t="shared" si="161"/>
        <v>0</v>
      </c>
      <c r="U111" s="133">
        <f t="shared" si="161"/>
        <v>0</v>
      </c>
      <c r="V111" s="133">
        <f t="shared" si="160"/>
        <v>0</v>
      </c>
      <c r="W111" s="133">
        <f t="shared" si="160"/>
        <v>0</v>
      </c>
      <c r="X111" s="133">
        <f t="shared" ref="X111" si="162">SUM(X112:X116)</f>
        <v>0</v>
      </c>
      <c r="Y111" s="133">
        <f t="shared" si="160"/>
        <v>0</v>
      </c>
    </row>
    <row r="112" spans="1:25" hidden="1">
      <c r="A112" s="124" t="s">
        <v>161</v>
      </c>
      <c r="B112" s="125" t="s">
        <v>162</v>
      </c>
      <c r="C112" s="126">
        <f>SUM(D112:Y112)</f>
        <v>0</v>
      </c>
      <c r="D112" s="126">
        <v>0</v>
      </c>
      <c r="E112" s="126">
        <v>0</v>
      </c>
      <c r="F112" s="126">
        <v>0</v>
      </c>
      <c r="G112" s="126">
        <v>0</v>
      </c>
      <c r="H112" s="126">
        <v>0</v>
      </c>
      <c r="I112" s="126">
        <v>0</v>
      </c>
      <c r="J112" s="126">
        <v>0</v>
      </c>
      <c r="K112" s="140">
        <v>0</v>
      </c>
      <c r="L112" s="140">
        <v>0</v>
      </c>
      <c r="M112" s="126">
        <v>0</v>
      </c>
      <c r="N112" s="126">
        <v>0</v>
      </c>
      <c r="O112" s="126">
        <v>0</v>
      </c>
      <c r="P112" s="126">
        <v>0</v>
      </c>
      <c r="Q112" s="126">
        <v>0</v>
      </c>
      <c r="R112" s="126">
        <v>0</v>
      </c>
      <c r="S112" s="145">
        <v>0</v>
      </c>
      <c r="T112" s="126">
        <v>0</v>
      </c>
      <c r="U112" s="126">
        <v>0</v>
      </c>
      <c r="V112" s="126">
        <v>0</v>
      </c>
      <c r="W112" s="126">
        <v>0</v>
      </c>
      <c r="X112" s="126">
        <v>0</v>
      </c>
      <c r="Y112" s="126">
        <v>0</v>
      </c>
    </row>
    <row r="113" spans="1:25" hidden="1">
      <c r="A113" s="124" t="s">
        <v>163</v>
      </c>
      <c r="B113" s="125" t="s">
        <v>164</v>
      </c>
      <c r="C113" s="126">
        <f t="shared" ref="C113:C116" si="163">SUM(D113:Y113)</f>
        <v>0</v>
      </c>
      <c r="D113" s="126">
        <v>0</v>
      </c>
      <c r="E113" s="126">
        <v>0</v>
      </c>
      <c r="F113" s="126">
        <v>0</v>
      </c>
      <c r="G113" s="126">
        <v>0</v>
      </c>
      <c r="H113" s="126">
        <v>0</v>
      </c>
      <c r="I113" s="126">
        <v>0</v>
      </c>
      <c r="J113" s="126">
        <v>0</v>
      </c>
      <c r="K113" s="140">
        <v>0</v>
      </c>
      <c r="L113" s="140">
        <v>0</v>
      </c>
      <c r="M113" s="126">
        <v>0</v>
      </c>
      <c r="N113" s="126">
        <v>0</v>
      </c>
      <c r="O113" s="126">
        <v>0</v>
      </c>
      <c r="P113" s="126">
        <v>0</v>
      </c>
      <c r="Q113" s="126"/>
      <c r="R113" s="126">
        <v>0</v>
      </c>
      <c r="S113" s="145">
        <v>0</v>
      </c>
      <c r="T113" s="126">
        <v>0</v>
      </c>
      <c r="U113" s="126">
        <v>0</v>
      </c>
      <c r="V113" s="126">
        <v>0</v>
      </c>
      <c r="W113" s="126">
        <v>0</v>
      </c>
      <c r="X113" s="126">
        <v>0</v>
      </c>
      <c r="Y113" s="126">
        <v>0</v>
      </c>
    </row>
    <row r="114" spans="1:25" hidden="1">
      <c r="A114" s="124" t="s">
        <v>165</v>
      </c>
      <c r="B114" s="125" t="s">
        <v>166</v>
      </c>
      <c r="C114" s="126">
        <f>SUM(D114:Y114)</f>
        <v>0</v>
      </c>
      <c r="D114" s="126">
        <v>0</v>
      </c>
      <c r="E114" s="126"/>
      <c r="F114" s="126"/>
      <c r="G114" s="126">
        <v>0</v>
      </c>
      <c r="H114" s="126">
        <v>0</v>
      </c>
      <c r="I114" s="126">
        <v>0</v>
      </c>
      <c r="J114" s="126">
        <v>0</v>
      </c>
      <c r="K114" s="140">
        <v>0</v>
      </c>
      <c r="L114" s="140">
        <v>0</v>
      </c>
      <c r="M114" s="126">
        <v>0</v>
      </c>
      <c r="N114" s="126">
        <v>0</v>
      </c>
      <c r="O114" s="126">
        <v>0</v>
      </c>
      <c r="P114" s="126">
        <v>0</v>
      </c>
      <c r="Q114" s="126">
        <v>0</v>
      </c>
      <c r="R114" s="126">
        <v>0</v>
      </c>
      <c r="S114" s="145">
        <v>0</v>
      </c>
      <c r="T114" s="126">
        <v>0</v>
      </c>
      <c r="U114" s="126">
        <v>0</v>
      </c>
      <c r="V114" s="126">
        <v>0</v>
      </c>
      <c r="W114" s="126">
        <v>0</v>
      </c>
      <c r="X114" s="126">
        <v>0</v>
      </c>
      <c r="Y114" s="126">
        <v>0</v>
      </c>
    </row>
    <row r="115" spans="1:25" hidden="1">
      <c r="A115" s="124" t="s">
        <v>167</v>
      </c>
      <c r="B115" s="125" t="s">
        <v>168</v>
      </c>
      <c r="C115" s="126">
        <f t="shared" si="163"/>
        <v>0</v>
      </c>
      <c r="D115" s="126">
        <v>0</v>
      </c>
      <c r="E115" s="126">
        <v>0</v>
      </c>
      <c r="F115" s="126">
        <v>0</v>
      </c>
      <c r="G115" s="126">
        <v>0</v>
      </c>
      <c r="H115" s="126">
        <v>0</v>
      </c>
      <c r="I115" s="126">
        <v>0</v>
      </c>
      <c r="J115" s="126">
        <v>0</v>
      </c>
      <c r="K115" s="140">
        <v>0</v>
      </c>
      <c r="L115" s="140">
        <v>0</v>
      </c>
      <c r="M115" s="126">
        <v>0</v>
      </c>
      <c r="N115" s="126">
        <v>0</v>
      </c>
      <c r="O115" s="126">
        <v>0</v>
      </c>
      <c r="P115" s="126">
        <v>0</v>
      </c>
      <c r="Q115" s="126">
        <v>0</v>
      </c>
      <c r="R115" s="126"/>
      <c r="S115" s="145"/>
      <c r="T115" s="126"/>
      <c r="U115" s="126"/>
      <c r="V115" s="126"/>
      <c r="W115" s="126"/>
      <c r="X115" s="126"/>
      <c r="Y115" s="126"/>
    </row>
    <row r="116" spans="1:25" hidden="1">
      <c r="A116" s="124" t="s">
        <v>169</v>
      </c>
      <c r="B116" s="125" t="s">
        <v>170</v>
      </c>
      <c r="C116" s="126">
        <f t="shared" si="163"/>
        <v>0</v>
      </c>
      <c r="D116" s="126"/>
      <c r="E116" s="126"/>
      <c r="F116" s="126"/>
      <c r="G116" s="126">
        <v>0</v>
      </c>
      <c r="H116" s="126"/>
      <c r="I116" s="126"/>
      <c r="J116" s="126"/>
      <c r="K116" s="140">
        <v>0</v>
      </c>
      <c r="L116" s="140">
        <v>0</v>
      </c>
      <c r="M116" s="126">
        <v>0</v>
      </c>
      <c r="N116" s="126">
        <v>0</v>
      </c>
      <c r="O116" s="126"/>
      <c r="P116" s="126"/>
      <c r="Q116" s="126"/>
      <c r="R116" s="126"/>
      <c r="S116" s="145"/>
      <c r="T116" s="126"/>
      <c r="U116" s="126"/>
      <c r="V116" s="126"/>
      <c r="W116" s="126"/>
      <c r="X116" s="126"/>
      <c r="Y116" s="126"/>
    </row>
    <row r="117" spans="1:25" hidden="1">
      <c r="A117" s="124"/>
      <c r="B117" s="125"/>
      <c r="C117" s="126"/>
      <c r="D117" s="126"/>
      <c r="E117" s="126"/>
      <c r="F117" s="126"/>
      <c r="G117" s="126"/>
      <c r="H117" s="126"/>
      <c r="I117" s="126"/>
      <c r="J117" s="126"/>
      <c r="K117" s="140"/>
      <c r="L117" s="140"/>
      <c r="M117" s="126"/>
      <c r="N117" s="126"/>
      <c r="O117" s="126"/>
      <c r="P117" s="126"/>
      <c r="Q117" s="126"/>
      <c r="R117" s="126"/>
      <c r="S117" s="145"/>
      <c r="T117" s="126"/>
      <c r="U117" s="126"/>
      <c r="V117" s="126"/>
      <c r="W117" s="126"/>
      <c r="X117" s="126"/>
      <c r="Y117" s="126"/>
    </row>
    <row r="118" spans="1:25" ht="12" hidden="1">
      <c r="A118" s="131" t="s">
        <v>171</v>
      </c>
      <c r="B118" s="134" t="s">
        <v>172</v>
      </c>
      <c r="C118" s="133">
        <f>SUM(C119:C120)</f>
        <v>0</v>
      </c>
      <c r="D118" s="133">
        <f t="shared" ref="D118:E118" si="164">SUM(D119:D120)</f>
        <v>0</v>
      </c>
      <c r="E118" s="133">
        <f t="shared" si="164"/>
        <v>0</v>
      </c>
      <c r="F118" s="133">
        <f t="shared" ref="F118:W118" si="165">SUM(F119:F120)</f>
        <v>0</v>
      </c>
      <c r="G118" s="133">
        <f t="shared" si="165"/>
        <v>0</v>
      </c>
      <c r="H118" s="133">
        <f t="shared" si="165"/>
        <v>0</v>
      </c>
      <c r="I118" s="133">
        <f t="shared" si="165"/>
        <v>0</v>
      </c>
      <c r="J118" s="133">
        <f t="shared" si="165"/>
        <v>0</v>
      </c>
      <c r="K118" s="133">
        <f t="shared" si="165"/>
        <v>0</v>
      </c>
      <c r="L118" s="133">
        <f t="shared" ref="L118" si="166">SUM(L119:L120)</f>
        <v>0</v>
      </c>
      <c r="M118" s="133">
        <f t="shared" si="165"/>
        <v>0</v>
      </c>
      <c r="N118" s="133">
        <f t="shared" ref="N118" si="167">SUM(N119:N120)</f>
        <v>0</v>
      </c>
      <c r="O118" s="133">
        <f t="shared" si="165"/>
        <v>0</v>
      </c>
      <c r="P118" s="133">
        <f t="shared" si="165"/>
        <v>0</v>
      </c>
      <c r="Q118" s="133">
        <f t="shared" si="165"/>
        <v>0</v>
      </c>
      <c r="R118" s="133">
        <f t="shared" si="165"/>
        <v>0</v>
      </c>
      <c r="S118" s="133">
        <f t="shared" ref="S118:U118" si="168">SUM(S119:S120)</f>
        <v>0</v>
      </c>
      <c r="T118" s="133">
        <f t="shared" si="168"/>
        <v>0</v>
      </c>
      <c r="U118" s="133">
        <f t="shared" si="168"/>
        <v>0</v>
      </c>
      <c r="V118" s="133">
        <f t="shared" si="165"/>
        <v>0</v>
      </c>
      <c r="W118" s="133">
        <f t="shared" si="165"/>
        <v>0</v>
      </c>
      <c r="X118" s="133">
        <f>+X119</f>
        <v>0</v>
      </c>
      <c r="Y118" s="133">
        <f>+Y119</f>
        <v>0</v>
      </c>
    </row>
    <row r="119" spans="1:25" hidden="1">
      <c r="A119" s="124" t="s">
        <v>174</v>
      </c>
      <c r="B119" s="125" t="s">
        <v>175</v>
      </c>
      <c r="C119" s="126">
        <f>SUM(D119:Y119)</f>
        <v>0</v>
      </c>
      <c r="D119" s="126">
        <v>0</v>
      </c>
      <c r="E119" s="126">
        <v>0</v>
      </c>
      <c r="F119" s="126">
        <v>0</v>
      </c>
      <c r="G119" s="126">
        <v>0</v>
      </c>
      <c r="H119" s="126">
        <v>0</v>
      </c>
      <c r="I119" s="126">
        <v>0</v>
      </c>
      <c r="J119" s="126">
        <v>0</v>
      </c>
      <c r="K119" s="140">
        <v>0</v>
      </c>
      <c r="L119" s="140">
        <v>0</v>
      </c>
      <c r="M119" s="126">
        <v>0</v>
      </c>
      <c r="N119" s="126">
        <v>0</v>
      </c>
      <c r="O119" s="126">
        <v>0</v>
      </c>
      <c r="P119" s="126">
        <v>0</v>
      </c>
      <c r="Q119" s="126">
        <v>0</v>
      </c>
      <c r="R119" s="126">
        <v>0</v>
      </c>
      <c r="S119" s="145">
        <v>0</v>
      </c>
      <c r="T119" s="126">
        <v>0</v>
      </c>
      <c r="U119" s="126">
        <v>0</v>
      </c>
      <c r="V119" s="126">
        <v>0</v>
      </c>
      <c r="W119" s="126">
        <v>0</v>
      </c>
      <c r="X119" s="126">
        <v>0</v>
      </c>
      <c r="Y119" s="126">
        <v>0</v>
      </c>
    </row>
    <row r="120" spans="1:25" hidden="1">
      <c r="A120" s="124" t="s">
        <v>182</v>
      </c>
      <c r="B120" s="125" t="s">
        <v>183</v>
      </c>
      <c r="C120" s="126">
        <f>SUM(D120:Y120)</f>
        <v>0</v>
      </c>
      <c r="D120" s="126"/>
      <c r="E120" s="126"/>
      <c r="F120" s="126"/>
      <c r="G120" s="126"/>
      <c r="H120" s="126"/>
      <c r="I120" s="126"/>
      <c r="J120" s="126"/>
      <c r="K120" s="140">
        <v>0</v>
      </c>
      <c r="L120" s="140">
        <v>0</v>
      </c>
      <c r="M120" s="126"/>
      <c r="N120" s="126"/>
      <c r="O120" s="126">
        <v>0</v>
      </c>
      <c r="P120" s="126"/>
      <c r="Q120" s="126"/>
      <c r="R120" s="126"/>
      <c r="S120" s="145"/>
      <c r="T120" s="126"/>
      <c r="U120" s="126"/>
      <c r="V120" s="126"/>
      <c r="W120" s="126"/>
      <c r="X120" s="126"/>
      <c r="Y120" s="126"/>
    </row>
    <row r="121" spans="1:25" hidden="1">
      <c r="A121" s="124"/>
      <c r="B121" s="125"/>
      <c r="C121" s="126"/>
      <c r="D121" s="126"/>
      <c r="E121" s="126"/>
      <c r="F121" s="126"/>
      <c r="G121" s="126"/>
      <c r="H121" s="126"/>
      <c r="I121" s="126"/>
      <c r="J121" s="126"/>
      <c r="K121" s="140"/>
      <c r="L121" s="140"/>
      <c r="M121" s="126"/>
      <c r="N121" s="126"/>
      <c r="O121" s="126"/>
      <c r="P121" s="126"/>
      <c r="Q121" s="126"/>
      <c r="R121" s="126"/>
      <c r="S121" s="145"/>
      <c r="T121" s="126"/>
      <c r="U121" s="126"/>
      <c r="V121" s="126"/>
      <c r="W121" s="126"/>
      <c r="X121" s="126"/>
      <c r="Y121" s="126"/>
    </row>
    <row r="122" spans="1:25" ht="12">
      <c r="A122" s="131" t="s">
        <v>176</v>
      </c>
      <c r="B122" s="134" t="s">
        <v>177</v>
      </c>
      <c r="C122" s="133">
        <f>+C123</f>
        <v>-3000000</v>
      </c>
      <c r="D122" s="133">
        <f>+D123</f>
        <v>0</v>
      </c>
      <c r="E122" s="133">
        <f>+E123</f>
        <v>-3000000</v>
      </c>
      <c r="F122" s="133">
        <f>+F123</f>
        <v>0</v>
      </c>
      <c r="G122" s="133">
        <f t="shared" ref="G122:Y122" si="169">+G123</f>
        <v>0</v>
      </c>
      <c r="H122" s="133">
        <f t="shared" si="169"/>
        <v>0</v>
      </c>
      <c r="I122" s="133">
        <f t="shared" si="169"/>
        <v>0</v>
      </c>
      <c r="J122" s="133">
        <f t="shared" si="169"/>
        <v>0</v>
      </c>
      <c r="K122" s="142">
        <f t="shared" si="169"/>
        <v>0</v>
      </c>
      <c r="L122" s="142">
        <f t="shared" si="169"/>
        <v>0</v>
      </c>
      <c r="M122" s="133">
        <f t="shared" si="169"/>
        <v>0</v>
      </c>
      <c r="N122" s="133">
        <f t="shared" si="169"/>
        <v>0</v>
      </c>
      <c r="O122" s="133">
        <f t="shared" si="169"/>
        <v>0</v>
      </c>
      <c r="P122" s="133">
        <f t="shared" si="169"/>
        <v>0</v>
      </c>
      <c r="Q122" s="133">
        <f t="shared" si="169"/>
        <v>0</v>
      </c>
      <c r="R122" s="133">
        <f t="shared" si="169"/>
        <v>0</v>
      </c>
      <c r="S122" s="148">
        <f t="shared" si="169"/>
        <v>0</v>
      </c>
      <c r="T122" s="133">
        <f t="shared" si="169"/>
        <v>0</v>
      </c>
      <c r="U122" s="133">
        <f t="shared" si="169"/>
        <v>0</v>
      </c>
      <c r="V122" s="133">
        <f t="shared" si="169"/>
        <v>0</v>
      </c>
      <c r="W122" s="133">
        <f t="shared" si="169"/>
        <v>0</v>
      </c>
      <c r="X122" s="133">
        <f t="shared" si="169"/>
        <v>0</v>
      </c>
      <c r="Y122" s="133">
        <f t="shared" si="169"/>
        <v>0</v>
      </c>
    </row>
    <row r="123" spans="1:25">
      <c r="A123" s="124" t="s">
        <v>179</v>
      </c>
      <c r="B123" s="125" t="s">
        <v>180</v>
      </c>
      <c r="C123" s="126">
        <f>SUM(D123:Y123)</f>
        <v>-3000000</v>
      </c>
      <c r="D123" s="126">
        <v>0</v>
      </c>
      <c r="E123" s="126">
        <v>-3000000</v>
      </c>
      <c r="F123" s="126">
        <v>0</v>
      </c>
      <c r="G123" s="126">
        <v>0</v>
      </c>
      <c r="H123" s="126">
        <v>0</v>
      </c>
      <c r="I123" s="126">
        <v>0</v>
      </c>
      <c r="J123" s="126">
        <v>0</v>
      </c>
      <c r="K123" s="140">
        <v>0</v>
      </c>
      <c r="L123" s="140">
        <v>0</v>
      </c>
      <c r="M123" s="126">
        <v>0</v>
      </c>
      <c r="N123" s="126">
        <v>0</v>
      </c>
      <c r="O123" s="126">
        <v>0</v>
      </c>
      <c r="P123" s="126">
        <v>0</v>
      </c>
      <c r="Q123" s="126">
        <v>0</v>
      </c>
      <c r="R123" s="126">
        <v>0</v>
      </c>
      <c r="S123" s="145">
        <v>0</v>
      </c>
      <c r="T123" s="126">
        <v>0</v>
      </c>
      <c r="U123" s="126">
        <v>0</v>
      </c>
      <c r="V123" s="126">
        <v>0</v>
      </c>
      <c r="W123" s="126">
        <v>0</v>
      </c>
      <c r="X123" s="126">
        <v>0</v>
      </c>
      <c r="Y123" s="126">
        <v>0</v>
      </c>
    </row>
    <row r="124" spans="1:25">
      <c r="A124" s="124"/>
      <c r="B124" s="125"/>
      <c r="C124" s="126"/>
      <c r="D124" s="126"/>
      <c r="E124" s="126"/>
      <c r="F124" s="126"/>
      <c r="G124" s="126"/>
      <c r="H124" s="126"/>
      <c r="I124" s="126"/>
      <c r="J124" s="126"/>
      <c r="K124" s="140"/>
      <c r="L124" s="140"/>
      <c r="M124" s="126"/>
      <c r="N124" s="126"/>
      <c r="O124" s="126"/>
      <c r="P124" s="126"/>
      <c r="Q124" s="126"/>
      <c r="R124" s="126"/>
      <c r="S124" s="145"/>
      <c r="T124" s="126"/>
      <c r="U124" s="126"/>
      <c r="V124" s="126"/>
      <c r="W124" s="126"/>
      <c r="X124" s="126"/>
      <c r="Y124" s="126"/>
    </row>
    <row r="125" spans="1:25" hidden="1">
      <c r="A125" s="124"/>
      <c r="B125" s="125"/>
      <c r="C125" s="126"/>
      <c r="D125" s="126"/>
      <c r="E125" s="126"/>
      <c r="F125" s="126"/>
      <c r="G125" s="126"/>
      <c r="H125" s="126"/>
      <c r="I125" s="126"/>
      <c r="J125" s="126"/>
      <c r="K125" s="140"/>
      <c r="L125" s="140"/>
      <c r="M125" s="126"/>
      <c r="N125" s="126"/>
      <c r="O125" s="126"/>
      <c r="P125" s="126"/>
      <c r="Q125" s="126"/>
      <c r="R125" s="126"/>
      <c r="S125" s="145"/>
      <c r="T125" s="126"/>
      <c r="U125" s="126"/>
      <c r="V125" s="126"/>
      <c r="W125" s="126"/>
      <c r="X125" s="126"/>
      <c r="Y125" s="126"/>
    </row>
    <row r="126" spans="1:25" ht="12" hidden="1">
      <c r="A126" s="127">
        <v>6</v>
      </c>
      <c r="B126" s="128" t="s">
        <v>185</v>
      </c>
      <c r="C126" s="129">
        <f>+C128</f>
        <v>0</v>
      </c>
      <c r="D126" s="129">
        <f t="shared" ref="D126:E126" si="170">+D128</f>
        <v>0</v>
      </c>
      <c r="E126" s="129">
        <f t="shared" si="170"/>
        <v>0</v>
      </c>
      <c r="F126" s="129">
        <f t="shared" ref="F126:Y126" si="171">+F128</f>
        <v>0</v>
      </c>
      <c r="G126" s="129">
        <f t="shared" si="171"/>
        <v>0</v>
      </c>
      <c r="H126" s="129">
        <f t="shared" si="171"/>
        <v>0</v>
      </c>
      <c r="I126" s="129">
        <f t="shared" si="171"/>
        <v>0</v>
      </c>
      <c r="J126" s="129">
        <f t="shared" si="171"/>
        <v>0</v>
      </c>
      <c r="K126" s="129">
        <f t="shared" si="171"/>
        <v>0</v>
      </c>
      <c r="L126" s="129">
        <f t="shared" ref="L126" si="172">+L128</f>
        <v>0</v>
      </c>
      <c r="M126" s="129">
        <f t="shared" si="171"/>
        <v>0</v>
      </c>
      <c r="N126" s="129">
        <f t="shared" ref="N126" si="173">+N128</f>
        <v>0</v>
      </c>
      <c r="O126" s="129">
        <f t="shared" si="171"/>
        <v>0</v>
      </c>
      <c r="P126" s="129">
        <f t="shared" si="171"/>
        <v>0</v>
      </c>
      <c r="Q126" s="129">
        <f t="shared" si="171"/>
        <v>0</v>
      </c>
      <c r="R126" s="129">
        <f t="shared" si="171"/>
        <v>0</v>
      </c>
      <c r="S126" s="147">
        <f t="shared" ref="S126:U126" si="174">+S128</f>
        <v>0</v>
      </c>
      <c r="T126" s="129">
        <f t="shared" si="174"/>
        <v>0</v>
      </c>
      <c r="U126" s="129">
        <f t="shared" si="174"/>
        <v>0</v>
      </c>
      <c r="V126" s="129">
        <f t="shared" si="171"/>
        <v>0</v>
      </c>
      <c r="W126" s="129">
        <f t="shared" si="171"/>
        <v>0</v>
      </c>
      <c r="X126" s="129">
        <f t="shared" ref="X126" si="175">+X128</f>
        <v>0</v>
      </c>
      <c r="Y126" s="129">
        <f t="shared" si="171"/>
        <v>0</v>
      </c>
    </row>
    <row r="127" spans="1:25" hidden="1">
      <c r="A127" s="149"/>
      <c r="B127" s="149"/>
      <c r="C127" s="126"/>
      <c r="D127" s="126"/>
      <c r="E127" s="126"/>
      <c r="F127" s="126"/>
      <c r="G127" s="126"/>
      <c r="H127" s="126"/>
      <c r="I127" s="126"/>
      <c r="J127" s="126"/>
      <c r="K127" s="140"/>
      <c r="L127" s="140"/>
      <c r="M127" s="126"/>
      <c r="N127" s="126"/>
      <c r="O127" s="126"/>
      <c r="P127" s="126"/>
      <c r="Q127" s="126"/>
      <c r="R127" s="126"/>
      <c r="S127" s="145"/>
      <c r="T127" s="126"/>
      <c r="U127" s="126"/>
      <c r="V127" s="126"/>
      <c r="W127" s="126"/>
      <c r="X127" s="126"/>
      <c r="Y127" s="126"/>
    </row>
    <row r="128" spans="1:25" ht="24" hidden="1">
      <c r="A128" s="131" t="s">
        <v>186</v>
      </c>
      <c r="B128" s="134" t="s">
        <v>187</v>
      </c>
      <c r="C128" s="133">
        <f>+C129</f>
        <v>0</v>
      </c>
      <c r="D128" s="133">
        <f>+D129</f>
        <v>0</v>
      </c>
      <c r="E128" s="133">
        <f>+E129</f>
        <v>0</v>
      </c>
      <c r="F128" s="133">
        <f>+F129</f>
        <v>0</v>
      </c>
      <c r="G128" s="133">
        <f>+G129</f>
        <v>0</v>
      </c>
      <c r="H128" s="133">
        <f t="shared" ref="H128:Y128" si="176">+H129</f>
        <v>0</v>
      </c>
      <c r="I128" s="133">
        <f t="shared" si="176"/>
        <v>0</v>
      </c>
      <c r="J128" s="133">
        <f t="shared" si="176"/>
        <v>0</v>
      </c>
      <c r="K128" s="133">
        <f t="shared" si="176"/>
        <v>0</v>
      </c>
      <c r="L128" s="133">
        <f t="shared" si="176"/>
        <v>0</v>
      </c>
      <c r="M128" s="133">
        <f t="shared" si="176"/>
        <v>0</v>
      </c>
      <c r="N128" s="133">
        <f t="shared" si="176"/>
        <v>0</v>
      </c>
      <c r="O128" s="133">
        <f t="shared" si="176"/>
        <v>0</v>
      </c>
      <c r="P128" s="133">
        <f t="shared" si="176"/>
        <v>0</v>
      </c>
      <c r="Q128" s="133">
        <f t="shared" si="176"/>
        <v>0</v>
      </c>
      <c r="R128" s="133">
        <f t="shared" si="176"/>
        <v>0</v>
      </c>
      <c r="S128" s="148">
        <f t="shared" si="176"/>
        <v>0</v>
      </c>
      <c r="T128" s="133">
        <f t="shared" si="176"/>
        <v>0</v>
      </c>
      <c r="U128" s="133">
        <f t="shared" si="176"/>
        <v>0</v>
      </c>
      <c r="V128" s="133">
        <f t="shared" si="176"/>
        <v>0</v>
      </c>
      <c r="W128" s="133">
        <f t="shared" si="176"/>
        <v>0</v>
      </c>
      <c r="X128" s="133">
        <f t="shared" si="176"/>
        <v>0</v>
      </c>
      <c r="Y128" s="133">
        <f t="shared" si="176"/>
        <v>0</v>
      </c>
    </row>
    <row r="129" spans="1:25" hidden="1">
      <c r="A129" s="124" t="s">
        <v>188</v>
      </c>
      <c r="B129" s="125" t="s">
        <v>189</v>
      </c>
      <c r="C129" s="126">
        <f>SUM(D129:Y129)</f>
        <v>0</v>
      </c>
      <c r="D129" s="126">
        <v>0</v>
      </c>
      <c r="E129" s="126">
        <v>0</v>
      </c>
      <c r="F129" s="126">
        <v>0</v>
      </c>
      <c r="G129" s="126">
        <v>0</v>
      </c>
      <c r="H129" s="126">
        <v>0</v>
      </c>
      <c r="I129" s="126">
        <v>0</v>
      </c>
      <c r="J129" s="126">
        <v>0</v>
      </c>
      <c r="K129" s="126">
        <v>0</v>
      </c>
      <c r="L129" s="126">
        <v>0</v>
      </c>
      <c r="M129" s="126">
        <v>0</v>
      </c>
      <c r="N129" s="126">
        <v>0</v>
      </c>
      <c r="O129" s="126">
        <v>0</v>
      </c>
      <c r="P129" s="126">
        <v>0</v>
      </c>
      <c r="Q129" s="126">
        <v>0</v>
      </c>
      <c r="R129" s="126">
        <v>0</v>
      </c>
      <c r="S129" s="145">
        <v>0</v>
      </c>
      <c r="T129" s="126">
        <v>0</v>
      </c>
      <c r="U129" s="126">
        <v>0</v>
      </c>
      <c r="V129" s="126">
        <v>0</v>
      </c>
      <c r="W129" s="126">
        <v>0</v>
      </c>
      <c r="X129" s="126">
        <v>0</v>
      </c>
      <c r="Y129" s="126">
        <v>0</v>
      </c>
    </row>
    <row r="130" spans="1:25" hidden="1">
      <c r="A130" s="124"/>
      <c r="B130" s="125"/>
      <c r="C130" s="126"/>
      <c r="D130" s="126"/>
      <c r="E130" s="126"/>
      <c r="F130" s="126"/>
      <c r="G130" s="126"/>
      <c r="H130" s="126"/>
      <c r="I130" s="126"/>
      <c r="J130" s="126"/>
      <c r="K130" s="140"/>
      <c r="L130" s="140"/>
      <c r="M130" s="126"/>
      <c r="N130" s="126"/>
      <c r="O130" s="126"/>
      <c r="P130" s="126"/>
      <c r="Q130" s="126"/>
      <c r="R130" s="126"/>
      <c r="S130" s="145"/>
      <c r="T130" s="126"/>
      <c r="U130" s="126"/>
      <c r="V130" s="126"/>
      <c r="W130" s="126"/>
      <c r="X130" s="126"/>
      <c r="Y130" s="126"/>
    </row>
    <row r="131" spans="1:25" hidden="1">
      <c r="A131" s="124"/>
      <c r="B131" s="125"/>
      <c r="C131" s="126"/>
      <c r="D131" s="126"/>
      <c r="E131" s="126"/>
      <c r="F131" s="126"/>
      <c r="G131" s="126"/>
      <c r="H131" s="126"/>
      <c r="I131" s="126"/>
      <c r="J131" s="126"/>
      <c r="K131" s="140"/>
      <c r="L131" s="140"/>
      <c r="M131" s="126"/>
      <c r="N131" s="126"/>
      <c r="O131" s="126"/>
      <c r="P131" s="126"/>
      <c r="Q131" s="126"/>
      <c r="R131" s="126"/>
      <c r="S131" s="145"/>
      <c r="T131" s="126"/>
      <c r="U131" s="126"/>
      <c r="V131" s="126"/>
      <c r="W131" s="126"/>
      <c r="X131" s="126"/>
      <c r="Y131" s="126"/>
    </row>
    <row r="132" spans="1:25" s="114" customFormat="1" ht="12" hidden="1">
      <c r="A132" s="127">
        <v>9</v>
      </c>
      <c r="B132" s="128" t="s">
        <v>192</v>
      </c>
      <c r="C132" s="129">
        <f>SUM(C134)</f>
        <v>0</v>
      </c>
      <c r="D132" s="129">
        <f t="shared" ref="D132:I132" si="177">SUM(D133:D134)</f>
        <v>0</v>
      </c>
      <c r="E132" s="129">
        <f t="shared" si="177"/>
        <v>0</v>
      </c>
      <c r="F132" s="129">
        <f t="shared" si="177"/>
        <v>0</v>
      </c>
      <c r="G132" s="129">
        <f t="shared" si="177"/>
        <v>0</v>
      </c>
      <c r="H132" s="129">
        <f t="shared" si="177"/>
        <v>0</v>
      </c>
      <c r="I132" s="129">
        <f t="shared" si="177"/>
        <v>0</v>
      </c>
      <c r="J132" s="129">
        <f t="shared" ref="J132:Y132" si="178">SUM(J133:J134)</f>
        <v>0</v>
      </c>
      <c r="K132" s="141">
        <f t="shared" si="178"/>
        <v>0</v>
      </c>
      <c r="L132" s="141">
        <f t="shared" ref="L132" si="179">SUM(L133:L134)</f>
        <v>0</v>
      </c>
      <c r="M132" s="129">
        <f t="shared" si="178"/>
        <v>0</v>
      </c>
      <c r="N132" s="129">
        <f t="shared" ref="N132:P132" si="180">SUM(N133:N134)</f>
        <v>0</v>
      </c>
      <c r="O132" s="129">
        <f t="shared" si="180"/>
        <v>0</v>
      </c>
      <c r="P132" s="129">
        <f t="shared" si="180"/>
        <v>0</v>
      </c>
      <c r="Q132" s="129">
        <f t="shared" si="178"/>
        <v>0</v>
      </c>
      <c r="R132" s="129">
        <f t="shared" si="178"/>
        <v>0</v>
      </c>
      <c r="S132" s="147">
        <f t="shared" si="178"/>
        <v>0</v>
      </c>
      <c r="T132" s="129">
        <f t="shared" si="178"/>
        <v>0</v>
      </c>
      <c r="U132" s="129">
        <f t="shared" ref="U132" si="181">SUM(U133:U134)</f>
        <v>0</v>
      </c>
      <c r="V132" s="129">
        <f t="shared" si="178"/>
        <v>0</v>
      </c>
      <c r="W132" s="129">
        <f t="shared" si="178"/>
        <v>0</v>
      </c>
      <c r="X132" s="129">
        <f t="shared" ref="X132" si="182">SUM(X133:X134)</f>
        <v>0</v>
      </c>
      <c r="Y132" s="129">
        <f t="shared" si="178"/>
        <v>0</v>
      </c>
    </row>
    <row r="133" spans="1:25" hidden="1">
      <c r="A133" s="149"/>
      <c r="B133" s="149"/>
      <c r="C133" s="126"/>
      <c r="D133" s="126"/>
      <c r="E133" s="126"/>
      <c r="F133" s="126"/>
      <c r="G133" s="126"/>
      <c r="H133" s="126"/>
      <c r="I133" s="126"/>
      <c r="J133" s="126"/>
      <c r="K133" s="140"/>
      <c r="L133" s="140"/>
      <c r="M133" s="126"/>
      <c r="N133" s="126"/>
      <c r="O133" s="126"/>
      <c r="P133" s="126"/>
      <c r="Q133" s="126"/>
      <c r="R133" s="126"/>
      <c r="S133" s="145"/>
      <c r="T133" s="126"/>
      <c r="U133" s="126"/>
      <c r="V133" s="126"/>
      <c r="W133" s="126"/>
      <c r="X133" s="126"/>
      <c r="Y133" s="126"/>
    </row>
    <row r="134" spans="1:25" ht="12" hidden="1">
      <c r="A134" s="131" t="s">
        <v>193</v>
      </c>
      <c r="B134" s="134" t="s">
        <v>194</v>
      </c>
      <c r="C134" s="133">
        <f>SUM(G134:Y134)</f>
        <v>0</v>
      </c>
      <c r="D134" s="133">
        <f t="shared" ref="D134:E134" si="183">+D135+D136</f>
        <v>0</v>
      </c>
      <c r="E134" s="133">
        <f t="shared" si="183"/>
        <v>0</v>
      </c>
      <c r="F134" s="133">
        <f t="shared" ref="F134:K134" si="184">+F135+F136</f>
        <v>0</v>
      </c>
      <c r="G134" s="133">
        <f t="shared" si="184"/>
        <v>0</v>
      </c>
      <c r="H134" s="133">
        <f t="shared" si="184"/>
        <v>0</v>
      </c>
      <c r="I134" s="133">
        <f t="shared" si="184"/>
        <v>0</v>
      </c>
      <c r="J134" s="133">
        <f t="shared" si="184"/>
        <v>0</v>
      </c>
      <c r="K134" s="142">
        <f t="shared" si="184"/>
        <v>0</v>
      </c>
      <c r="L134" s="142">
        <f t="shared" ref="L134" si="185">+L135+L136</f>
        <v>0</v>
      </c>
      <c r="M134" s="133">
        <f>SUM(M135:M136)</f>
        <v>0</v>
      </c>
      <c r="N134" s="133">
        <f>SUM(N135:N136)</f>
        <v>0</v>
      </c>
      <c r="O134" s="133">
        <f>SUM(O135:O136)</f>
        <v>0</v>
      </c>
      <c r="P134" s="133">
        <f t="shared" ref="P134:Y134" si="186">+P135+P136</f>
        <v>0</v>
      </c>
      <c r="Q134" s="133">
        <f t="shared" si="186"/>
        <v>0</v>
      </c>
      <c r="R134" s="133">
        <f t="shared" si="186"/>
        <v>0</v>
      </c>
      <c r="S134" s="148">
        <f t="shared" si="186"/>
        <v>0</v>
      </c>
      <c r="T134" s="133">
        <f t="shared" si="186"/>
        <v>0</v>
      </c>
      <c r="U134" s="133">
        <f t="shared" ref="U134" si="187">+U135+U136</f>
        <v>0</v>
      </c>
      <c r="V134" s="133">
        <f t="shared" si="186"/>
        <v>0</v>
      </c>
      <c r="W134" s="133">
        <f t="shared" si="186"/>
        <v>0</v>
      </c>
      <c r="X134" s="133">
        <f t="shared" ref="X134" si="188">+X135+X136</f>
        <v>0</v>
      </c>
      <c r="Y134" s="133">
        <f t="shared" si="186"/>
        <v>0</v>
      </c>
    </row>
    <row r="135" spans="1:25" hidden="1">
      <c r="A135" s="124" t="s">
        <v>195</v>
      </c>
      <c r="B135" s="125" t="s">
        <v>196</v>
      </c>
      <c r="C135" s="126">
        <f>SUM(D135:Y135)</f>
        <v>0</v>
      </c>
      <c r="D135" s="126">
        <v>0</v>
      </c>
      <c r="E135" s="126">
        <v>0</v>
      </c>
      <c r="F135" s="126">
        <v>0</v>
      </c>
      <c r="G135" s="126"/>
      <c r="H135" s="126">
        <v>0</v>
      </c>
      <c r="I135" s="126">
        <v>0</v>
      </c>
      <c r="J135" s="151">
        <v>0</v>
      </c>
      <c r="K135" s="140">
        <v>0</v>
      </c>
      <c r="L135" s="140">
        <v>0</v>
      </c>
      <c r="M135" s="126">
        <v>0</v>
      </c>
      <c r="N135" s="126">
        <v>0</v>
      </c>
      <c r="O135" s="126">
        <v>0</v>
      </c>
      <c r="P135" s="126">
        <v>0</v>
      </c>
      <c r="Q135" s="126">
        <v>0</v>
      </c>
      <c r="R135" s="126">
        <v>0</v>
      </c>
      <c r="S135" s="145">
        <v>0</v>
      </c>
      <c r="T135" s="126">
        <v>0</v>
      </c>
      <c r="U135" s="126">
        <v>0</v>
      </c>
      <c r="V135" s="126">
        <v>0</v>
      </c>
      <c r="W135" s="151">
        <v>0</v>
      </c>
      <c r="X135" s="151">
        <v>0</v>
      </c>
      <c r="Y135" s="151">
        <v>0</v>
      </c>
    </row>
    <row r="136" spans="1:25" ht="10.8" hidden="1" customHeight="1">
      <c r="A136" s="124" t="s">
        <v>197</v>
      </c>
      <c r="B136" s="125" t="s">
        <v>198</v>
      </c>
      <c r="C136" s="126">
        <f>SUM(D136:Y136)</f>
        <v>0</v>
      </c>
      <c r="D136" s="126">
        <v>0</v>
      </c>
      <c r="E136" s="126">
        <v>0</v>
      </c>
      <c r="F136" s="126">
        <v>0</v>
      </c>
      <c r="G136" s="126">
        <v>0</v>
      </c>
      <c r="H136" s="126">
        <v>0</v>
      </c>
      <c r="I136" s="126">
        <v>0</v>
      </c>
      <c r="J136" s="126">
        <v>0</v>
      </c>
      <c r="K136" s="140">
        <v>0</v>
      </c>
      <c r="L136" s="140">
        <v>0</v>
      </c>
      <c r="M136" s="126">
        <v>0</v>
      </c>
      <c r="N136" s="126">
        <v>0</v>
      </c>
      <c r="O136" s="126">
        <v>0</v>
      </c>
      <c r="P136" s="126">
        <v>0</v>
      </c>
      <c r="Q136" s="126">
        <v>0</v>
      </c>
      <c r="R136" s="126">
        <v>0</v>
      </c>
      <c r="S136" s="145">
        <v>0</v>
      </c>
      <c r="T136" s="126">
        <v>0</v>
      </c>
      <c r="U136" s="126">
        <v>0</v>
      </c>
      <c r="V136" s="126">
        <v>0</v>
      </c>
      <c r="W136" s="126">
        <v>0</v>
      </c>
      <c r="X136" s="126">
        <v>0</v>
      </c>
      <c r="Y136" s="126">
        <v>0</v>
      </c>
    </row>
    <row r="137" spans="1:25" hidden="1">
      <c r="A137" s="124"/>
      <c r="B137" s="125"/>
      <c r="C137" s="126"/>
      <c r="D137" s="126"/>
      <c r="E137" s="126"/>
      <c r="F137" s="126"/>
      <c r="G137" s="126"/>
      <c r="H137" s="126"/>
      <c r="I137" s="126"/>
      <c r="J137" s="126"/>
      <c r="K137" s="140"/>
      <c r="L137" s="140"/>
      <c r="M137" s="126"/>
      <c r="N137" s="126"/>
      <c r="O137" s="126"/>
      <c r="P137" s="126"/>
      <c r="Q137" s="126"/>
      <c r="R137" s="126"/>
      <c r="S137" s="145"/>
      <c r="T137" s="126"/>
      <c r="U137" s="126"/>
      <c r="V137" s="126"/>
      <c r="W137" s="126"/>
      <c r="X137" s="126"/>
      <c r="Y137" s="126"/>
    </row>
    <row r="138" spans="1:25" ht="25.2" customHeight="1">
      <c r="A138" s="843" t="s">
        <v>742</v>
      </c>
      <c r="B138" s="843"/>
      <c r="C138" s="153">
        <f>+C9+C132+C39+C109+C85+C126</f>
        <v>-31419827.16</v>
      </c>
      <c r="D138" s="153">
        <f t="shared" ref="D138:E138" si="189">+D9+D132+D39+D109+D85+D126</f>
        <v>-8800000</v>
      </c>
      <c r="E138" s="153">
        <f t="shared" si="189"/>
        <v>-4500000</v>
      </c>
      <c r="F138" s="153">
        <f t="shared" ref="F138:Y138" si="190">+F9+F132+F39+F109+F85+F126</f>
        <v>0</v>
      </c>
      <c r="G138" s="153">
        <f t="shared" si="190"/>
        <v>0</v>
      </c>
      <c r="H138" s="153">
        <f t="shared" si="190"/>
        <v>-4010000</v>
      </c>
      <c r="I138" s="153">
        <f t="shared" si="190"/>
        <v>0</v>
      </c>
      <c r="J138" s="153">
        <f t="shared" si="190"/>
        <v>0</v>
      </c>
      <c r="K138" s="153">
        <f t="shared" si="190"/>
        <v>0</v>
      </c>
      <c r="L138" s="153">
        <f t="shared" ref="L138" si="191">+L9+L132+L39+L109+L85+L126</f>
        <v>0</v>
      </c>
      <c r="M138" s="153">
        <f t="shared" si="190"/>
        <v>0</v>
      </c>
      <c r="N138" s="153">
        <f t="shared" ref="N138" si="192">+N9+N132+N39+N109+N85+N126</f>
        <v>0</v>
      </c>
      <c r="O138" s="153">
        <f t="shared" si="190"/>
        <v>0</v>
      </c>
      <c r="P138" s="153">
        <f t="shared" si="190"/>
        <v>0</v>
      </c>
      <c r="Q138" s="153">
        <f t="shared" si="190"/>
        <v>-5000000</v>
      </c>
      <c r="R138" s="153">
        <f t="shared" si="190"/>
        <v>0</v>
      </c>
      <c r="S138" s="153">
        <f t="shared" ref="S138:U138" si="193">+S9+S132+S39+S109+S85+S126</f>
        <v>-9109827.1600000001</v>
      </c>
      <c r="T138" s="153">
        <f t="shared" si="193"/>
        <v>0</v>
      </c>
      <c r="U138" s="153">
        <f t="shared" si="193"/>
        <v>0</v>
      </c>
      <c r="V138" s="153">
        <f t="shared" si="190"/>
        <v>0</v>
      </c>
      <c r="W138" s="153">
        <f t="shared" si="190"/>
        <v>0</v>
      </c>
      <c r="X138" s="153">
        <f t="shared" ref="X138" si="194">+X9+X132+X39+X109+X85+X126</f>
        <v>0</v>
      </c>
      <c r="Y138" s="153">
        <f t="shared" si="190"/>
        <v>0</v>
      </c>
    </row>
    <row r="139" spans="1:25" hidden="1">
      <c r="B139" s="154"/>
      <c r="C139" s="155"/>
      <c r="D139" s="155"/>
      <c r="E139" s="155"/>
      <c r="F139" s="155"/>
      <c r="G139" s="155"/>
      <c r="H139" s="155"/>
      <c r="I139" s="155"/>
      <c r="J139" s="155"/>
      <c r="K139" s="155"/>
      <c r="L139" s="155"/>
      <c r="M139" s="155"/>
      <c r="N139" s="155"/>
      <c r="O139" s="155"/>
      <c r="P139" s="155"/>
      <c r="Q139" s="155"/>
      <c r="R139" s="155"/>
      <c r="S139" s="155"/>
      <c r="T139" s="155"/>
      <c r="U139" s="155"/>
      <c r="V139" s="155"/>
      <c r="W139" s="155"/>
      <c r="X139" s="155"/>
      <c r="Y139" s="155"/>
    </row>
    <row r="140" spans="1:25" s="116" customFormat="1" ht="12" hidden="1">
      <c r="A140" s="156"/>
      <c r="B140" s="157"/>
      <c r="C140" s="158">
        <f>SUM(D138:Y138)</f>
        <v>-31419827.16</v>
      </c>
      <c r="D140" s="158"/>
      <c r="E140" s="158"/>
      <c r="F140" s="158"/>
      <c r="G140" s="158"/>
      <c r="H140" s="158"/>
      <c r="I140" s="158"/>
      <c r="J140" s="158"/>
      <c r="K140" s="158"/>
      <c r="L140" s="158"/>
      <c r="M140" s="158"/>
      <c r="N140" s="158"/>
      <c r="O140" s="158"/>
      <c r="P140" s="158"/>
      <c r="Q140" s="158"/>
      <c r="R140" s="158"/>
      <c r="S140" s="158"/>
      <c r="T140" s="158"/>
      <c r="U140" s="158"/>
      <c r="V140" s="158"/>
      <c r="W140" s="158"/>
      <c r="X140" s="158"/>
      <c r="Y140" s="155"/>
    </row>
    <row r="141" spans="1:25" s="116" customFormat="1" hidden="1">
      <c r="A141" s="159"/>
      <c r="C141" s="158">
        <f>+C138-C140</f>
        <v>0</v>
      </c>
      <c r="D141" s="158"/>
      <c r="E141" s="158"/>
      <c r="F141" s="158"/>
      <c r="G141" s="155"/>
      <c r="H141" s="155"/>
      <c r="I141" s="155"/>
      <c r="J141" s="158"/>
      <c r="K141" s="158"/>
      <c r="L141" s="158"/>
      <c r="M141" s="158"/>
      <c r="N141" s="158"/>
      <c r="O141" s="158"/>
      <c r="P141" s="738"/>
      <c r="Q141" s="155"/>
      <c r="R141" s="155"/>
      <c r="S141" s="155"/>
      <c r="T141" s="155"/>
      <c r="U141" s="155"/>
      <c r="V141" s="155"/>
      <c r="W141" s="155"/>
      <c r="X141" s="155"/>
      <c r="Y141" s="155"/>
    </row>
    <row r="142" spans="1:25" s="116" customFormat="1" hidden="1">
      <c r="A142" s="159"/>
      <c r="P142" s="739"/>
      <c r="Y142" s="155"/>
    </row>
    <row r="143" spans="1:25" s="116" customFormat="1" hidden="1">
      <c r="A143" s="159"/>
      <c r="B143" s="157" t="s">
        <v>743</v>
      </c>
      <c r="C143" s="158">
        <f>+'IND-ESTR-CLASIF '!E213</f>
        <v>-31419827.16</v>
      </c>
      <c r="D143" s="158"/>
      <c r="E143" s="158"/>
      <c r="F143" s="158"/>
      <c r="G143" s="158"/>
      <c r="H143" s="158"/>
      <c r="I143" s="158"/>
      <c r="P143" s="740"/>
      <c r="Q143" s="158"/>
      <c r="R143" s="158"/>
      <c r="S143" s="158"/>
      <c r="T143" s="158"/>
      <c r="U143" s="158"/>
      <c r="V143" s="158"/>
      <c r="W143" s="158"/>
      <c r="X143" s="158"/>
      <c r="Y143" s="155"/>
    </row>
    <row r="144" spans="1:25" s="116" customFormat="1" hidden="1">
      <c r="A144" s="159"/>
      <c r="B144" s="160"/>
      <c r="C144" s="158">
        <f>+C138-C143</f>
        <v>0</v>
      </c>
      <c r="D144" s="158"/>
      <c r="E144" s="158"/>
      <c r="F144" s="158"/>
      <c r="G144" s="158"/>
      <c r="H144" s="158"/>
      <c r="I144" s="158"/>
      <c r="J144" s="158"/>
      <c r="K144" s="158"/>
      <c r="L144" s="158"/>
      <c r="M144" s="158"/>
      <c r="N144" s="158"/>
      <c r="O144" s="158"/>
      <c r="P144" s="740"/>
      <c r="Q144" s="158"/>
      <c r="R144" s="158"/>
      <c r="S144" s="158"/>
      <c r="T144" s="158"/>
      <c r="U144" s="158"/>
      <c r="V144" s="158"/>
      <c r="W144" s="158"/>
      <c r="X144" s="158"/>
      <c r="Y144" s="155"/>
    </row>
    <row r="145" spans="1:27" s="116" customFormat="1" hidden="1">
      <c r="A145" s="159"/>
      <c r="P145" s="739"/>
      <c r="Y145" s="155"/>
    </row>
    <row r="146" spans="1:27" s="116" customFormat="1" hidden="1">
      <c r="A146" s="159"/>
      <c r="C146" s="155"/>
      <c r="D146" s="155"/>
      <c r="E146" s="155"/>
      <c r="G146" s="154"/>
      <c r="H146" s="154"/>
      <c r="I146" s="154"/>
      <c r="J146" s="154"/>
      <c r="K146" s="154"/>
      <c r="L146" s="154"/>
      <c r="M146" s="154"/>
      <c r="N146" s="154"/>
      <c r="O146" s="154"/>
      <c r="P146" s="739"/>
      <c r="Q146" s="154"/>
      <c r="R146" s="154"/>
      <c r="S146" s="154"/>
      <c r="T146" s="154"/>
      <c r="U146" s="154"/>
      <c r="V146" s="154"/>
      <c r="Y146" s="155"/>
    </row>
    <row r="147" spans="1:27" s="116" customFormat="1" hidden="1">
      <c r="A147" s="159"/>
      <c r="C147" s="155"/>
      <c r="D147" s="155"/>
      <c r="E147" s="155"/>
      <c r="G147" s="154"/>
      <c r="H147" s="154"/>
      <c r="I147" s="154"/>
      <c r="J147" s="120"/>
      <c r="K147" s="120"/>
      <c r="L147" s="120"/>
      <c r="M147" s="120"/>
      <c r="N147" s="120"/>
      <c r="O147" s="120"/>
      <c r="P147" s="741"/>
      <c r="Q147" s="154"/>
      <c r="R147" s="154"/>
      <c r="S147" s="154"/>
      <c r="T147" s="154"/>
      <c r="U147" s="154"/>
      <c r="V147" s="154"/>
      <c r="Y147" s="155"/>
    </row>
    <row r="148" spans="1:27">
      <c r="G148" s="155"/>
      <c r="H148" s="155"/>
      <c r="I148" s="155"/>
      <c r="P148" s="737"/>
      <c r="Q148" s="155"/>
      <c r="R148" s="155"/>
      <c r="S148" s="155"/>
      <c r="T148" s="155"/>
      <c r="U148" s="155"/>
      <c r="V148" s="155"/>
      <c r="AA148" s="120"/>
    </row>
    <row r="149" spans="1:27">
      <c r="B149" s="155"/>
    </row>
    <row r="150" spans="1:27">
      <c r="Z150" s="120"/>
      <c r="AA150" s="120"/>
    </row>
    <row r="152" spans="1:27" ht="19.8" customHeight="1">
      <c r="A152" s="837" t="str">
        <f>+'IND-ESTR-CLASIF '!A68</f>
        <v>MODIFICACIÓN  Nº 04-2025</v>
      </c>
      <c r="B152" s="838"/>
      <c r="C152" s="838"/>
      <c r="D152" s="838"/>
      <c r="E152" s="838"/>
      <c r="F152" s="838"/>
      <c r="G152" s="838"/>
      <c r="H152" s="838"/>
      <c r="I152" s="838"/>
      <c r="J152" s="838"/>
      <c r="K152" s="838"/>
      <c r="L152" s="838"/>
      <c r="M152" s="838"/>
      <c r="N152" s="838"/>
      <c r="O152" s="838"/>
      <c r="P152" s="838"/>
      <c r="Q152" s="838"/>
      <c r="R152" s="838"/>
      <c r="S152" s="838"/>
      <c r="T152" s="838"/>
      <c r="U152" s="838"/>
      <c r="V152" s="838"/>
      <c r="W152" s="838"/>
      <c r="X152" s="838"/>
      <c r="Y152" s="839"/>
    </row>
    <row r="153" spans="1:27" ht="19.8" customHeight="1">
      <c r="A153" s="840" t="s">
        <v>744</v>
      </c>
      <c r="B153" s="841"/>
      <c r="C153" s="841"/>
      <c r="D153" s="841"/>
      <c r="E153" s="841"/>
      <c r="F153" s="841"/>
      <c r="G153" s="841"/>
      <c r="H153" s="841"/>
      <c r="I153" s="841"/>
      <c r="J153" s="841"/>
      <c r="K153" s="841"/>
      <c r="L153" s="841"/>
      <c r="M153" s="841"/>
      <c r="N153" s="841"/>
      <c r="O153" s="841"/>
      <c r="P153" s="841"/>
      <c r="Q153" s="841"/>
      <c r="R153" s="841"/>
      <c r="S153" s="841"/>
      <c r="T153" s="841"/>
      <c r="U153" s="841"/>
      <c r="V153" s="841"/>
      <c r="W153" s="841"/>
      <c r="X153" s="841"/>
      <c r="Y153" s="842"/>
    </row>
    <row r="154" spans="1:27" ht="30.6">
      <c r="A154" s="846" t="s">
        <v>695</v>
      </c>
      <c r="B154" s="848" t="s">
        <v>696</v>
      </c>
      <c r="C154" s="850" t="s">
        <v>265</v>
      </c>
      <c r="D154" s="122" t="s">
        <v>697</v>
      </c>
      <c r="E154" s="122" t="s">
        <v>836</v>
      </c>
      <c r="F154" s="122" t="s">
        <v>698</v>
      </c>
      <c r="G154" s="122" t="s">
        <v>699</v>
      </c>
      <c r="H154" s="122" t="s">
        <v>700</v>
      </c>
      <c r="I154" s="122" t="s">
        <v>701</v>
      </c>
      <c r="J154" s="122" t="s">
        <v>702</v>
      </c>
      <c r="K154" s="138" t="s">
        <v>703</v>
      </c>
      <c r="L154" s="138" t="s">
        <v>839</v>
      </c>
      <c r="M154" s="122" t="s">
        <v>704</v>
      </c>
      <c r="N154" s="122" t="s">
        <v>705</v>
      </c>
      <c r="O154" s="122" t="s">
        <v>706</v>
      </c>
      <c r="P154" s="122" t="s">
        <v>707</v>
      </c>
      <c r="Q154" s="122" t="s">
        <v>708</v>
      </c>
      <c r="R154" s="122" t="s">
        <v>709</v>
      </c>
      <c r="S154" s="122" t="s">
        <v>710</v>
      </c>
      <c r="T154" s="143" t="s">
        <v>711</v>
      </c>
      <c r="U154" s="122" t="s">
        <v>806</v>
      </c>
      <c r="V154" s="122" t="s">
        <v>712</v>
      </c>
      <c r="W154" s="122" t="s">
        <v>713</v>
      </c>
      <c r="X154" s="122" t="s">
        <v>824</v>
      </c>
      <c r="Y154" s="122" t="s">
        <v>714</v>
      </c>
    </row>
    <row r="155" spans="1:27">
      <c r="A155" s="847"/>
      <c r="B155" s="849"/>
      <c r="C155" s="851"/>
      <c r="D155" s="123" t="s">
        <v>715</v>
      </c>
      <c r="E155" s="123" t="s">
        <v>837</v>
      </c>
      <c r="F155" s="123" t="s">
        <v>716</v>
      </c>
      <c r="G155" s="123" t="s">
        <v>717</v>
      </c>
      <c r="H155" s="123" t="s">
        <v>718</v>
      </c>
      <c r="I155" s="123" t="s">
        <v>719</v>
      </c>
      <c r="J155" s="123" t="s">
        <v>720</v>
      </c>
      <c r="K155" s="139" t="s">
        <v>721</v>
      </c>
      <c r="L155" s="139" t="s">
        <v>840</v>
      </c>
      <c r="M155" s="123" t="s">
        <v>722</v>
      </c>
      <c r="N155" s="123" t="s">
        <v>723</v>
      </c>
      <c r="O155" s="123" t="s">
        <v>724</v>
      </c>
      <c r="P155" s="123" t="s">
        <v>725</v>
      </c>
      <c r="Q155" s="123" t="s">
        <v>726</v>
      </c>
      <c r="R155" s="123" t="s">
        <v>727</v>
      </c>
      <c r="S155" s="123" t="s">
        <v>728</v>
      </c>
      <c r="T155" s="123" t="s">
        <v>729</v>
      </c>
      <c r="U155" s="123" t="s">
        <v>807</v>
      </c>
      <c r="V155" s="123" t="s">
        <v>730</v>
      </c>
      <c r="W155" s="123" t="s">
        <v>731</v>
      </c>
      <c r="X155" s="123" t="s">
        <v>825</v>
      </c>
      <c r="Y155" s="123" t="s">
        <v>732</v>
      </c>
    </row>
    <row r="156" spans="1:27">
      <c r="A156" s="137"/>
      <c r="B156" s="161"/>
      <c r="C156" s="146"/>
      <c r="D156" s="146"/>
      <c r="E156" s="146"/>
      <c r="F156" s="146"/>
      <c r="G156" s="146"/>
      <c r="H156" s="146"/>
      <c r="I156" s="146"/>
      <c r="J156" s="126"/>
      <c r="K156" s="163"/>
      <c r="L156" s="163"/>
      <c r="M156" s="146"/>
      <c r="N156" s="146"/>
      <c r="O156" s="146"/>
      <c r="P156" s="146"/>
      <c r="Q156" s="146"/>
      <c r="R156" s="146"/>
      <c r="S156" s="126"/>
      <c r="T156" s="126"/>
      <c r="U156" s="126"/>
      <c r="V156" s="126"/>
      <c r="W156" s="146"/>
      <c r="X156" s="126"/>
      <c r="Y156" s="126"/>
    </row>
    <row r="157" spans="1:27" s="114" customFormat="1" ht="12">
      <c r="A157" s="162">
        <v>0</v>
      </c>
      <c r="B157" s="128" t="s">
        <v>25</v>
      </c>
      <c r="C157" s="129">
        <f t="shared" ref="C157:Y157" si="195">+C159+C165+C170+C177+C181</f>
        <v>3500000</v>
      </c>
      <c r="D157" s="129">
        <f t="shared" ref="D157:E157" si="196">+D159+D165+D170+D177+D181</f>
        <v>0</v>
      </c>
      <c r="E157" s="129">
        <f t="shared" si="196"/>
        <v>0</v>
      </c>
      <c r="F157" s="129">
        <f t="shared" si="195"/>
        <v>0</v>
      </c>
      <c r="G157" s="129">
        <f t="shared" si="195"/>
        <v>0</v>
      </c>
      <c r="H157" s="129">
        <f t="shared" si="195"/>
        <v>0</v>
      </c>
      <c r="I157" s="129">
        <f t="shared" si="195"/>
        <v>0</v>
      </c>
      <c r="J157" s="129">
        <f t="shared" si="195"/>
        <v>0</v>
      </c>
      <c r="K157" s="141">
        <f t="shared" si="195"/>
        <v>0</v>
      </c>
      <c r="L157" s="141">
        <f t="shared" ref="L157" si="197">+L159+L165+L170+L177+L181</f>
        <v>0</v>
      </c>
      <c r="M157" s="129">
        <f t="shared" si="195"/>
        <v>0</v>
      </c>
      <c r="N157" s="129">
        <f t="shared" ref="N157" si="198">+N159+N165+N170+N177+N181</f>
        <v>0</v>
      </c>
      <c r="O157" s="129">
        <f t="shared" si="195"/>
        <v>0</v>
      </c>
      <c r="P157" s="129">
        <f t="shared" si="195"/>
        <v>0</v>
      </c>
      <c r="Q157" s="129">
        <f t="shared" si="195"/>
        <v>0</v>
      </c>
      <c r="R157" s="129">
        <f t="shared" si="195"/>
        <v>0</v>
      </c>
      <c r="S157" s="129">
        <f t="shared" ref="S157:U157" si="199">+S159+S165+S170+S177+S181</f>
        <v>0</v>
      </c>
      <c r="T157" s="129">
        <f t="shared" si="199"/>
        <v>3500000</v>
      </c>
      <c r="U157" s="129">
        <f t="shared" si="199"/>
        <v>0</v>
      </c>
      <c r="V157" s="129">
        <f t="shared" si="195"/>
        <v>0</v>
      </c>
      <c r="W157" s="129">
        <f t="shared" si="195"/>
        <v>0</v>
      </c>
      <c r="X157" s="129">
        <f t="shared" ref="X157" si="200">+X159+X165+X170+X177+X181</f>
        <v>0</v>
      </c>
      <c r="Y157" s="129">
        <f t="shared" si="195"/>
        <v>0</v>
      </c>
    </row>
    <row r="158" spans="1:27">
      <c r="A158" s="137"/>
      <c r="B158" s="130"/>
      <c r="C158" s="126"/>
      <c r="D158" s="126"/>
      <c r="E158" s="126"/>
      <c r="F158" s="126"/>
      <c r="G158" s="126"/>
      <c r="H158" s="126"/>
      <c r="I158" s="126"/>
      <c r="J158" s="126"/>
      <c r="K158" s="140"/>
      <c r="L158" s="140"/>
      <c r="M158" s="126"/>
      <c r="N158" s="126"/>
      <c r="O158" s="126"/>
      <c r="P158" s="126"/>
      <c r="Q158" s="126"/>
      <c r="R158" s="126"/>
      <c r="S158" s="126"/>
      <c r="T158" s="126"/>
      <c r="U158" s="126"/>
      <c r="V158" s="126"/>
      <c r="W158" s="126"/>
      <c r="X158" s="126"/>
      <c r="Y158" s="126"/>
    </row>
    <row r="159" spans="1:27" ht="12" hidden="1">
      <c r="A159" s="136">
        <v>0.01</v>
      </c>
      <c r="B159" s="132" t="s">
        <v>733</v>
      </c>
      <c r="C159" s="133">
        <f>SUM(C160:C163)</f>
        <v>0</v>
      </c>
      <c r="D159" s="133">
        <f t="shared" ref="D159:E159" si="201">SUM(D160:D163)</f>
        <v>0</v>
      </c>
      <c r="E159" s="133">
        <f t="shared" si="201"/>
        <v>0</v>
      </c>
      <c r="F159" s="133">
        <f t="shared" ref="F159:Y159" si="202">SUM(F160:F163)</f>
        <v>0</v>
      </c>
      <c r="G159" s="133">
        <f t="shared" si="202"/>
        <v>0</v>
      </c>
      <c r="H159" s="133">
        <f t="shared" si="202"/>
        <v>0</v>
      </c>
      <c r="I159" s="133">
        <f t="shared" si="202"/>
        <v>0</v>
      </c>
      <c r="J159" s="133">
        <f>SUM(J160:J163)</f>
        <v>0</v>
      </c>
      <c r="K159" s="142">
        <f t="shared" si="202"/>
        <v>0</v>
      </c>
      <c r="L159" s="142">
        <f t="shared" ref="L159" si="203">SUM(L160:L163)</f>
        <v>0</v>
      </c>
      <c r="M159" s="133">
        <f t="shared" si="202"/>
        <v>0</v>
      </c>
      <c r="N159" s="133">
        <f t="shared" ref="N159" si="204">SUM(N160:N163)</f>
        <v>0</v>
      </c>
      <c r="O159" s="133">
        <f t="shared" si="202"/>
        <v>0</v>
      </c>
      <c r="P159" s="133">
        <f t="shared" si="202"/>
        <v>0</v>
      </c>
      <c r="Q159" s="133">
        <f t="shared" si="202"/>
        <v>0</v>
      </c>
      <c r="R159" s="133">
        <f t="shared" si="202"/>
        <v>0</v>
      </c>
      <c r="S159" s="133">
        <f t="shared" ref="S159" si="205">SUM(S160:S163)</f>
        <v>0</v>
      </c>
      <c r="T159" s="133">
        <f t="shared" ref="T159:U159" si="206">SUM(T160:T163)</f>
        <v>0</v>
      </c>
      <c r="U159" s="133">
        <f t="shared" si="206"/>
        <v>0</v>
      </c>
      <c r="V159" s="133">
        <f t="shared" si="202"/>
        <v>0</v>
      </c>
      <c r="W159" s="133">
        <f t="shared" si="202"/>
        <v>0</v>
      </c>
      <c r="X159" s="133">
        <f t="shared" ref="X159" si="207">SUM(X160:X163)</f>
        <v>0</v>
      </c>
      <c r="Y159" s="133">
        <f t="shared" si="202"/>
        <v>0</v>
      </c>
    </row>
    <row r="160" spans="1:27" hidden="1">
      <c r="A160" s="137" t="s">
        <v>29</v>
      </c>
      <c r="B160" s="125" t="s">
        <v>30</v>
      </c>
      <c r="C160" s="126">
        <f>SUM(F160:Y160)</f>
        <v>0</v>
      </c>
      <c r="D160" s="126">
        <v>0</v>
      </c>
      <c r="E160" s="126">
        <v>0</v>
      </c>
      <c r="F160" s="126">
        <v>0</v>
      </c>
      <c r="G160" s="126">
        <v>0</v>
      </c>
      <c r="H160" s="126">
        <v>0</v>
      </c>
      <c r="I160" s="126">
        <v>0</v>
      </c>
      <c r="J160" s="126"/>
      <c r="K160" s="140">
        <v>0</v>
      </c>
      <c r="L160" s="140">
        <v>0</v>
      </c>
      <c r="M160" s="126">
        <v>0</v>
      </c>
      <c r="N160" s="126">
        <v>0</v>
      </c>
      <c r="O160" s="126">
        <v>0</v>
      </c>
      <c r="P160" s="126">
        <v>0</v>
      </c>
      <c r="Q160" s="126">
        <v>0</v>
      </c>
      <c r="R160" s="126">
        <v>0</v>
      </c>
      <c r="S160" s="126">
        <v>0</v>
      </c>
      <c r="T160" s="126">
        <v>0</v>
      </c>
      <c r="U160" s="126">
        <v>0</v>
      </c>
      <c r="V160" s="126">
        <v>0</v>
      </c>
      <c r="W160" s="126">
        <v>0</v>
      </c>
      <c r="X160" s="126">
        <v>0</v>
      </c>
      <c r="Y160" s="126">
        <v>0</v>
      </c>
    </row>
    <row r="161" spans="1:28" hidden="1">
      <c r="A161" s="137" t="s">
        <v>31</v>
      </c>
      <c r="B161" s="125" t="s">
        <v>32</v>
      </c>
      <c r="C161" s="126">
        <f>SUM(F161:Y161)</f>
        <v>0</v>
      </c>
      <c r="D161" s="126">
        <v>0</v>
      </c>
      <c r="E161" s="126">
        <v>0</v>
      </c>
      <c r="F161" s="126">
        <v>0</v>
      </c>
      <c r="G161" s="126">
        <v>0</v>
      </c>
      <c r="H161" s="126">
        <v>0</v>
      </c>
      <c r="I161" s="126">
        <v>0</v>
      </c>
      <c r="J161" s="126">
        <v>0</v>
      </c>
      <c r="K161" s="140">
        <v>0</v>
      </c>
      <c r="L161" s="140">
        <v>0</v>
      </c>
      <c r="M161" s="126">
        <v>0</v>
      </c>
      <c r="N161" s="126">
        <v>0</v>
      </c>
      <c r="O161" s="126">
        <v>0</v>
      </c>
      <c r="P161" s="126">
        <v>0</v>
      </c>
      <c r="Q161" s="126">
        <v>0</v>
      </c>
      <c r="R161" s="126">
        <v>0</v>
      </c>
      <c r="S161" s="126">
        <v>0</v>
      </c>
      <c r="T161" s="126">
        <v>0</v>
      </c>
      <c r="U161" s="126">
        <v>0</v>
      </c>
      <c r="V161" s="126">
        <v>0</v>
      </c>
      <c r="W161" s="126">
        <v>0</v>
      </c>
      <c r="X161" s="126">
        <v>0</v>
      </c>
      <c r="Y161" s="126">
        <v>0</v>
      </c>
    </row>
    <row r="162" spans="1:28" hidden="1">
      <c r="A162" s="137" t="s">
        <v>33</v>
      </c>
      <c r="B162" s="125" t="s">
        <v>34</v>
      </c>
      <c r="C162" s="126">
        <f>SUM(F162:Y162)</f>
        <v>0</v>
      </c>
      <c r="D162" s="126">
        <v>0</v>
      </c>
      <c r="E162" s="126">
        <v>0</v>
      </c>
      <c r="F162" s="126">
        <v>0</v>
      </c>
      <c r="G162" s="126">
        <v>0</v>
      </c>
      <c r="H162" s="126">
        <v>0</v>
      </c>
      <c r="I162" s="126">
        <v>0</v>
      </c>
      <c r="J162" s="126"/>
      <c r="K162" s="140">
        <v>0</v>
      </c>
      <c r="L162" s="140">
        <v>0</v>
      </c>
      <c r="M162" s="126">
        <v>0</v>
      </c>
      <c r="N162" s="126">
        <v>0</v>
      </c>
      <c r="O162" s="126">
        <v>0</v>
      </c>
      <c r="P162" s="126">
        <v>0</v>
      </c>
      <c r="Q162" s="126">
        <v>0</v>
      </c>
      <c r="R162" s="126">
        <v>0</v>
      </c>
      <c r="S162" s="126">
        <v>0</v>
      </c>
      <c r="T162" s="126">
        <v>0</v>
      </c>
      <c r="U162" s="126">
        <v>0</v>
      </c>
      <c r="V162" s="126">
        <v>0</v>
      </c>
      <c r="W162" s="126">
        <v>0</v>
      </c>
      <c r="X162" s="126">
        <v>0</v>
      </c>
      <c r="Y162" s="126">
        <v>0</v>
      </c>
    </row>
    <row r="163" spans="1:28" hidden="1">
      <c r="A163" s="137" t="s">
        <v>734</v>
      </c>
      <c r="B163" s="125" t="s">
        <v>735</v>
      </c>
      <c r="C163" s="126">
        <f>SUM(F163:Y163)</f>
        <v>0</v>
      </c>
      <c r="D163" s="126">
        <v>0</v>
      </c>
      <c r="E163" s="126">
        <v>0</v>
      </c>
      <c r="F163" s="126">
        <v>0</v>
      </c>
      <c r="G163" s="126">
        <v>0</v>
      </c>
      <c r="H163" s="126">
        <v>0</v>
      </c>
      <c r="I163" s="126">
        <v>0</v>
      </c>
      <c r="J163" s="126">
        <v>0</v>
      </c>
      <c r="K163" s="140">
        <v>0</v>
      </c>
      <c r="L163" s="140">
        <v>0</v>
      </c>
      <c r="M163" s="126">
        <v>0</v>
      </c>
      <c r="N163" s="126">
        <v>0</v>
      </c>
      <c r="O163" s="126">
        <v>0</v>
      </c>
      <c r="P163" s="126">
        <v>0</v>
      </c>
      <c r="Q163" s="126">
        <v>0</v>
      </c>
      <c r="R163" s="126">
        <v>0</v>
      </c>
      <c r="S163" s="126">
        <v>0</v>
      </c>
      <c r="T163" s="126">
        <v>0</v>
      </c>
      <c r="U163" s="126">
        <v>0</v>
      </c>
      <c r="V163" s="126">
        <v>0</v>
      </c>
      <c r="W163" s="126">
        <v>0</v>
      </c>
      <c r="X163" s="126">
        <v>0</v>
      </c>
      <c r="Y163" s="126">
        <v>0</v>
      </c>
    </row>
    <row r="164" spans="1:28" hidden="1">
      <c r="A164" s="137"/>
      <c r="B164" s="125"/>
      <c r="C164" s="126"/>
      <c r="D164" s="126"/>
      <c r="E164" s="126"/>
      <c r="F164" s="126"/>
      <c r="G164" s="126"/>
      <c r="H164" s="126"/>
      <c r="I164" s="126"/>
      <c r="J164" s="126"/>
      <c r="K164" s="140"/>
      <c r="L164" s="140"/>
      <c r="M164" s="126"/>
      <c r="N164" s="126"/>
      <c r="O164" s="126"/>
      <c r="P164" s="126"/>
      <c r="Q164" s="126"/>
      <c r="R164" s="126"/>
      <c r="S164" s="126"/>
      <c r="T164" s="126"/>
      <c r="U164" s="126"/>
      <c r="V164" s="126"/>
      <c r="W164" s="126"/>
      <c r="X164" s="126"/>
      <c r="Y164" s="126"/>
    </row>
    <row r="165" spans="1:28" ht="12">
      <c r="A165" s="136">
        <v>0.02</v>
      </c>
      <c r="B165" s="132" t="s">
        <v>36</v>
      </c>
      <c r="C165" s="133">
        <f t="shared" ref="C165:Y165" si="208">SUM(C166:C168)</f>
        <v>3500000</v>
      </c>
      <c r="D165" s="133">
        <f t="shared" si="208"/>
        <v>0</v>
      </c>
      <c r="E165" s="133">
        <f t="shared" ref="E165" si="209">SUM(E166:E168)</f>
        <v>0</v>
      </c>
      <c r="F165" s="133">
        <f t="shared" si="208"/>
        <v>0</v>
      </c>
      <c r="G165" s="133">
        <f t="shared" si="208"/>
        <v>0</v>
      </c>
      <c r="H165" s="133">
        <f t="shared" si="208"/>
        <v>0</v>
      </c>
      <c r="I165" s="133">
        <f t="shared" si="208"/>
        <v>0</v>
      </c>
      <c r="J165" s="133">
        <f t="shared" si="208"/>
        <v>0</v>
      </c>
      <c r="K165" s="142">
        <f t="shared" si="208"/>
        <v>0</v>
      </c>
      <c r="L165" s="142">
        <f t="shared" ref="L165" si="210">SUM(L166:L168)</f>
        <v>0</v>
      </c>
      <c r="M165" s="133">
        <f t="shared" si="208"/>
        <v>0</v>
      </c>
      <c r="N165" s="133">
        <f t="shared" ref="N165:P165" si="211">SUM(N166:N168)</f>
        <v>0</v>
      </c>
      <c r="O165" s="133">
        <f t="shared" si="211"/>
        <v>0</v>
      </c>
      <c r="P165" s="133">
        <f t="shared" si="211"/>
        <v>0</v>
      </c>
      <c r="Q165" s="133">
        <f t="shared" si="208"/>
        <v>0</v>
      </c>
      <c r="R165" s="133">
        <f t="shared" si="208"/>
        <v>0</v>
      </c>
      <c r="S165" s="133">
        <f t="shared" si="208"/>
        <v>0</v>
      </c>
      <c r="T165" s="133">
        <f t="shared" si="208"/>
        <v>3500000</v>
      </c>
      <c r="U165" s="133">
        <f t="shared" ref="U165" si="212">SUM(U166:U168)</f>
        <v>0</v>
      </c>
      <c r="V165" s="133">
        <f t="shared" si="208"/>
        <v>0</v>
      </c>
      <c r="W165" s="133">
        <f t="shared" si="208"/>
        <v>0</v>
      </c>
      <c r="X165" s="133">
        <f t="shared" ref="X165" si="213">SUM(X166:X168)</f>
        <v>0</v>
      </c>
      <c r="Y165" s="133">
        <f t="shared" si="208"/>
        <v>0</v>
      </c>
    </row>
    <row r="166" spans="1:28">
      <c r="A166" s="137" t="s">
        <v>37</v>
      </c>
      <c r="B166" s="125" t="s">
        <v>38</v>
      </c>
      <c r="C166" s="126">
        <f>SUM(F166:Y166)</f>
        <v>3500000</v>
      </c>
      <c r="D166" s="126">
        <v>0</v>
      </c>
      <c r="E166" s="126">
        <v>0</v>
      </c>
      <c r="F166" s="126">
        <v>0</v>
      </c>
      <c r="G166" s="126">
        <v>0</v>
      </c>
      <c r="H166" s="126">
        <v>0</v>
      </c>
      <c r="I166" s="126">
        <v>0</v>
      </c>
      <c r="J166" s="126">
        <v>0</v>
      </c>
      <c r="K166" s="140">
        <v>0</v>
      </c>
      <c r="L166" s="140">
        <v>0</v>
      </c>
      <c r="M166" s="126">
        <v>0</v>
      </c>
      <c r="N166" s="126">
        <v>0</v>
      </c>
      <c r="O166" s="126">
        <v>0</v>
      </c>
      <c r="P166" s="126">
        <v>0</v>
      </c>
      <c r="Q166" s="126">
        <v>0</v>
      </c>
      <c r="R166" s="126">
        <v>0</v>
      </c>
      <c r="S166" s="126">
        <v>0</v>
      </c>
      <c r="T166" s="126">
        <v>3500000</v>
      </c>
      <c r="U166" s="126">
        <v>0</v>
      </c>
      <c r="V166" s="126">
        <v>0</v>
      </c>
      <c r="W166" s="126">
        <v>0</v>
      </c>
      <c r="X166" s="126">
        <v>0</v>
      </c>
      <c r="Y166" s="126">
        <v>0</v>
      </c>
      <c r="AB166" s="120"/>
    </row>
    <row r="167" spans="1:28" hidden="1">
      <c r="A167" s="137" t="s">
        <v>736</v>
      </c>
      <c r="B167" s="125" t="s">
        <v>737</v>
      </c>
      <c r="C167" s="126">
        <f>SUM(F167:Y167)</f>
        <v>0</v>
      </c>
      <c r="D167" s="126">
        <v>0</v>
      </c>
      <c r="E167" s="126">
        <v>0</v>
      </c>
      <c r="F167" s="126">
        <v>0</v>
      </c>
      <c r="G167" s="126">
        <v>0</v>
      </c>
      <c r="H167" s="126">
        <v>0</v>
      </c>
      <c r="I167" s="126">
        <v>0</v>
      </c>
      <c r="J167" s="126">
        <v>0</v>
      </c>
      <c r="K167" s="140">
        <v>0</v>
      </c>
      <c r="L167" s="140">
        <v>0</v>
      </c>
      <c r="M167" s="126">
        <v>0</v>
      </c>
      <c r="N167" s="126">
        <v>0</v>
      </c>
      <c r="O167" s="126">
        <v>0</v>
      </c>
      <c r="P167" s="126">
        <v>0</v>
      </c>
      <c r="Q167" s="126">
        <v>0</v>
      </c>
      <c r="R167" s="126">
        <v>0</v>
      </c>
      <c r="S167" s="126">
        <v>0</v>
      </c>
      <c r="T167" s="126">
        <v>0</v>
      </c>
      <c r="U167" s="126">
        <v>0</v>
      </c>
      <c r="V167" s="126">
        <v>0</v>
      </c>
      <c r="W167" s="126">
        <v>0</v>
      </c>
      <c r="X167" s="126">
        <v>0</v>
      </c>
      <c r="Y167" s="126">
        <v>0</v>
      </c>
      <c r="AB167" s="120"/>
    </row>
    <row r="168" spans="1:28" hidden="1">
      <c r="A168" s="137" t="s">
        <v>39</v>
      </c>
      <c r="B168" s="125" t="s">
        <v>40</v>
      </c>
      <c r="C168" s="126">
        <f>SUM(F168:Y168)</f>
        <v>0</v>
      </c>
      <c r="D168" s="126">
        <v>0</v>
      </c>
      <c r="E168" s="126">
        <v>0</v>
      </c>
      <c r="F168" s="126">
        <v>0</v>
      </c>
      <c r="G168" s="126">
        <v>0</v>
      </c>
      <c r="H168" s="126">
        <v>0</v>
      </c>
      <c r="I168" s="126">
        <v>0</v>
      </c>
      <c r="J168" s="126">
        <v>0</v>
      </c>
      <c r="K168" s="140">
        <v>0</v>
      </c>
      <c r="L168" s="140">
        <v>0</v>
      </c>
      <c r="M168" s="126">
        <v>0</v>
      </c>
      <c r="N168" s="126">
        <v>0</v>
      </c>
      <c r="O168" s="126">
        <v>0</v>
      </c>
      <c r="P168" s="126">
        <v>0</v>
      </c>
      <c r="Q168" s="126">
        <v>0</v>
      </c>
      <c r="R168" s="126">
        <v>0</v>
      </c>
      <c r="S168" s="126">
        <v>0</v>
      </c>
      <c r="T168" s="126">
        <v>0</v>
      </c>
      <c r="U168" s="126">
        <v>0</v>
      </c>
      <c r="V168" s="126">
        <v>0</v>
      </c>
      <c r="W168" s="126">
        <v>0</v>
      </c>
      <c r="X168" s="126">
        <v>0</v>
      </c>
      <c r="Y168" s="126">
        <v>0</v>
      </c>
    </row>
    <row r="169" spans="1:28" hidden="1">
      <c r="A169" s="137"/>
      <c r="B169" s="125"/>
      <c r="C169" s="126"/>
      <c r="D169" s="126"/>
      <c r="E169" s="126"/>
      <c r="F169" s="126"/>
      <c r="G169" s="126"/>
      <c r="H169" s="126"/>
      <c r="I169" s="126"/>
      <c r="J169" s="126"/>
      <c r="K169" s="140"/>
      <c r="L169" s="140"/>
      <c r="M169" s="126"/>
      <c r="N169" s="126"/>
      <c r="O169" s="126"/>
      <c r="P169" s="126"/>
      <c r="Q169" s="126"/>
      <c r="R169" s="126"/>
      <c r="S169" s="126"/>
      <c r="T169" s="126"/>
      <c r="U169" s="126"/>
      <c r="V169" s="126"/>
      <c r="W169" s="126"/>
      <c r="X169" s="126"/>
      <c r="Y169" s="126"/>
    </row>
    <row r="170" spans="1:28" ht="12" hidden="1">
      <c r="A170" s="136" t="s">
        <v>41</v>
      </c>
      <c r="B170" s="132" t="s">
        <v>42</v>
      </c>
      <c r="C170" s="133">
        <f t="shared" ref="C170:Y170" si="214">SUM(C171:C175)</f>
        <v>0</v>
      </c>
      <c r="D170" s="133">
        <f t="shared" si="214"/>
        <v>0</v>
      </c>
      <c r="E170" s="133">
        <f t="shared" ref="E170" si="215">SUM(E171:E175)</f>
        <v>0</v>
      </c>
      <c r="F170" s="133">
        <f t="shared" si="214"/>
        <v>0</v>
      </c>
      <c r="G170" s="133">
        <f t="shared" si="214"/>
        <v>0</v>
      </c>
      <c r="H170" s="133">
        <f t="shared" si="214"/>
        <v>0</v>
      </c>
      <c r="I170" s="133">
        <f t="shared" si="214"/>
        <v>0</v>
      </c>
      <c r="J170" s="133">
        <f t="shared" si="214"/>
        <v>0</v>
      </c>
      <c r="K170" s="142">
        <f t="shared" si="214"/>
        <v>0</v>
      </c>
      <c r="L170" s="142">
        <f t="shared" ref="L170" si="216">SUM(L171:L175)</f>
        <v>0</v>
      </c>
      <c r="M170" s="133">
        <f t="shared" si="214"/>
        <v>0</v>
      </c>
      <c r="N170" s="133">
        <f t="shared" ref="N170:P170" si="217">SUM(N171:N175)</f>
        <v>0</v>
      </c>
      <c r="O170" s="133">
        <f t="shared" si="217"/>
        <v>0</v>
      </c>
      <c r="P170" s="133">
        <f t="shared" si="217"/>
        <v>0</v>
      </c>
      <c r="Q170" s="133">
        <f t="shared" si="214"/>
        <v>0</v>
      </c>
      <c r="R170" s="133">
        <f t="shared" si="214"/>
        <v>0</v>
      </c>
      <c r="S170" s="133">
        <f t="shared" si="214"/>
        <v>0</v>
      </c>
      <c r="T170" s="133">
        <f t="shared" si="214"/>
        <v>0</v>
      </c>
      <c r="U170" s="133">
        <f t="shared" ref="U170" si="218">SUM(U171:U175)</f>
        <v>0</v>
      </c>
      <c r="V170" s="133">
        <f t="shared" si="214"/>
        <v>0</v>
      </c>
      <c r="W170" s="133">
        <f t="shared" si="214"/>
        <v>0</v>
      </c>
      <c r="X170" s="133">
        <f t="shared" ref="X170" si="219">SUM(X171:X175)</f>
        <v>0</v>
      </c>
      <c r="Y170" s="133">
        <f t="shared" si="214"/>
        <v>0</v>
      </c>
    </row>
    <row r="171" spans="1:28" hidden="1">
      <c r="A171" s="137" t="s">
        <v>43</v>
      </c>
      <c r="B171" s="125" t="s">
        <v>44</v>
      </c>
      <c r="C171" s="126">
        <f>SUM(F171:Y171)</f>
        <v>0</v>
      </c>
      <c r="D171" s="126">
        <v>0</v>
      </c>
      <c r="E171" s="126">
        <v>0</v>
      </c>
      <c r="F171" s="126">
        <v>0</v>
      </c>
      <c r="G171" s="126">
        <v>0</v>
      </c>
      <c r="H171" s="126">
        <v>0</v>
      </c>
      <c r="I171" s="126">
        <v>0</v>
      </c>
      <c r="J171" s="126">
        <v>0</v>
      </c>
      <c r="K171" s="140">
        <v>0</v>
      </c>
      <c r="L171" s="140">
        <v>0</v>
      </c>
      <c r="M171" s="126">
        <v>0</v>
      </c>
      <c r="N171" s="126">
        <v>0</v>
      </c>
      <c r="O171" s="126">
        <v>0</v>
      </c>
      <c r="P171" s="126">
        <v>0</v>
      </c>
      <c r="Q171" s="126">
        <v>0</v>
      </c>
      <c r="R171" s="126">
        <v>0</v>
      </c>
      <c r="S171" s="126">
        <v>0</v>
      </c>
      <c r="T171" s="126">
        <v>0</v>
      </c>
      <c r="U171" s="126">
        <v>0</v>
      </c>
      <c r="V171" s="126">
        <v>0</v>
      </c>
      <c r="W171" s="126">
        <v>0</v>
      </c>
      <c r="X171" s="126">
        <v>0</v>
      </c>
      <c r="Y171" s="126">
        <v>0</v>
      </c>
    </row>
    <row r="172" spans="1:28" hidden="1">
      <c r="A172" s="137" t="s">
        <v>227</v>
      </c>
      <c r="B172" s="125" t="s">
        <v>228</v>
      </c>
      <c r="C172" s="126">
        <f>SUM(F172:Y172)</f>
        <v>0</v>
      </c>
      <c r="D172" s="126">
        <v>0</v>
      </c>
      <c r="E172" s="126">
        <v>0</v>
      </c>
      <c r="F172" s="126">
        <v>0</v>
      </c>
      <c r="G172" s="126">
        <v>0</v>
      </c>
      <c r="H172" s="126">
        <v>0</v>
      </c>
      <c r="I172" s="126">
        <v>0</v>
      </c>
      <c r="J172" s="126">
        <v>0</v>
      </c>
      <c r="K172" s="140">
        <v>0</v>
      </c>
      <c r="L172" s="140">
        <v>0</v>
      </c>
      <c r="M172" s="126">
        <v>0</v>
      </c>
      <c r="N172" s="126">
        <v>0</v>
      </c>
      <c r="O172" s="126">
        <v>0</v>
      </c>
      <c r="P172" s="126">
        <v>0</v>
      </c>
      <c r="Q172" s="126">
        <v>0</v>
      </c>
      <c r="R172" s="126">
        <v>0</v>
      </c>
      <c r="S172" s="126">
        <v>0</v>
      </c>
      <c r="T172" s="126">
        <v>0</v>
      </c>
      <c r="U172" s="126">
        <v>0</v>
      </c>
      <c r="V172" s="126">
        <v>0</v>
      </c>
      <c r="W172" s="126">
        <v>0</v>
      </c>
      <c r="X172" s="126">
        <v>0</v>
      </c>
      <c r="Y172" s="126">
        <v>0</v>
      </c>
    </row>
    <row r="173" spans="1:28" hidden="1">
      <c r="A173" s="137" t="s">
        <v>45</v>
      </c>
      <c r="B173" s="125" t="s">
        <v>46</v>
      </c>
      <c r="C173" s="126">
        <f>SUM(F173:Y173)</f>
        <v>0</v>
      </c>
      <c r="D173" s="126">
        <f t="shared" ref="D173:I173" si="220">+(D159+D171+D172+D175)/12</f>
        <v>0</v>
      </c>
      <c r="E173" s="126">
        <f t="shared" si="220"/>
        <v>0</v>
      </c>
      <c r="F173" s="126">
        <f t="shared" si="220"/>
        <v>0</v>
      </c>
      <c r="G173" s="126">
        <f t="shared" si="220"/>
        <v>0</v>
      </c>
      <c r="H173" s="126">
        <f t="shared" si="220"/>
        <v>0</v>
      </c>
      <c r="I173" s="126">
        <f t="shared" si="220"/>
        <v>0</v>
      </c>
      <c r="J173" s="126">
        <v>0</v>
      </c>
      <c r="K173" s="164">
        <v>0</v>
      </c>
      <c r="L173" s="164">
        <v>0</v>
      </c>
      <c r="M173" s="126">
        <f t="shared" ref="M173:Y173" si="221">+(M159+M171+M172+M175)/12</f>
        <v>0</v>
      </c>
      <c r="N173" s="126">
        <f t="shared" ref="N173:P173" si="222">+(N159+N171+N172+N175)/12</f>
        <v>0</v>
      </c>
      <c r="O173" s="126">
        <f t="shared" si="222"/>
        <v>0</v>
      </c>
      <c r="P173" s="126">
        <f t="shared" si="222"/>
        <v>0</v>
      </c>
      <c r="Q173" s="126">
        <f>+(Q159+Q171+Q172+Q174+Q175)/12</f>
        <v>0</v>
      </c>
      <c r="R173" s="126">
        <f t="shared" si="221"/>
        <v>0</v>
      </c>
      <c r="S173" s="126">
        <f t="shared" si="221"/>
        <v>0</v>
      </c>
      <c r="T173" s="126">
        <f t="shared" si="221"/>
        <v>0</v>
      </c>
      <c r="U173" s="126">
        <v>0</v>
      </c>
      <c r="V173" s="126">
        <v>0</v>
      </c>
      <c r="W173" s="126">
        <f t="shared" si="221"/>
        <v>0</v>
      </c>
      <c r="X173" s="126">
        <f t="shared" ref="X173" si="223">+(X159+X171+X172+X175)/12</f>
        <v>0</v>
      </c>
      <c r="Y173" s="126">
        <f t="shared" si="221"/>
        <v>0</v>
      </c>
    </row>
    <row r="174" spans="1:28" hidden="1">
      <c r="A174" s="137" t="s">
        <v>47</v>
      </c>
      <c r="B174" s="125" t="s">
        <v>48</v>
      </c>
      <c r="C174" s="126">
        <f>SUM(F174:Y174)</f>
        <v>0</v>
      </c>
      <c r="D174" s="126">
        <v>0</v>
      </c>
      <c r="E174" s="126">
        <v>0</v>
      </c>
      <c r="F174" s="126">
        <v>0</v>
      </c>
      <c r="G174" s="126">
        <v>0</v>
      </c>
      <c r="H174" s="126">
        <v>0</v>
      </c>
      <c r="I174" s="126">
        <v>0</v>
      </c>
      <c r="J174" s="126">
        <v>0</v>
      </c>
      <c r="K174" s="140">
        <v>0</v>
      </c>
      <c r="L174" s="140">
        <v>0</v>
      </c>
      <c r="M174" s="126">
        <v>0</v>
      </c>
      <c r="N174" s="126">
        <v>0</v>
      </c>
      <c r="O174" s="126">
        <v>0</v>
      </c>
      <c r="P174" s="126">
        <v>0</v>
      </c>
      <c r="Q174" s="126">
        <v>0</v>
      </c>
      <c r="R174" s="126">
        <v>0</v>
      </c>
      <c r="S174" s="126">
        <v>0</v>
      </c>
      <c r="T174" s="126">
        <v>0</v>
      </c>
      <c r="U174" s="126">
        <v>0</v>
      </c>
      <c r="V174" s="126">
        <v>0</v>
      </c>
      <c r="W174" s="126">
        <v>0</v>
      </c>
      <c r="X174" s="126">
        <v>0</v>
      </c>
      <c r="Y174" s="126">
        <v>0</v>
      </c>
    </row>
    <row r="175" spans="1:28" hidden="1">
      <c r="A175" s="137" t="s">
        <v>342</v>
      </c>
      <c r="B175" s="125" t="s">
        <v>343</v>
      </c>
      <c r="C175" s="126">
        <f>SUM(F175:Y175)</f>
        <v>0</v>
      </c>
      <c r="D175" s="126">
        <v>0</v>
      </c>
      <c r="E175" s="126">
        <v>0</v>
      </c>
      <c r="F175" s="126">
        <v>0</v>
      </c>
      <c r="G175" s="126">
        <v>0</v>
      </c>
      <c r="H175" s="126">
        <v>0</v>
      </c>
      <c r="I175" s="126">
        <v>0</v>
      </c>
      <c r="J175" s="126"/>
      <c r="K175" s="140">
        <v>0</v>
      </c>
      <c r="L175" s="140">
        <v>0</v>
      </c>
      <c r="M175" s="126">
        <v>0</v>
      </c>
      <c r="N175" s="126">
        <v>0</v>
      </c>
      <c r="O175" s="126">
        <v>0</v>
      </c>
      <c r="P175" s="126">
        <v>0</v>
      </c>
      <c r="Q175" s="126">
        <v>0</v>
      </c>
      <c r="R175" s="126">
        <v>0</v>
      </c>
      <c r="S175" s="126">
        <v>0</v>
      </c>
      <c r="T175" s="126">
        <v>0</v>
      </c>
      <c r="U175" s="126">
        <v>0</v>
      </c>
      <c r="V175" s="126">
        <v>0</v>
      </c>
      <c r="W175" s="126">
        <v>0</v>
      </c>
      <c r="X175" s="126">
        <v>0</v>
      </c>
      <c r="Y175" s="126">
        <v>0</v>
      </c>
    </row>
    <row r="176" spans="1:28" hidden="1">
      <c r="A176" s="137"/>
      <c r="B176" s="125"/>
      <c r="C176" s="126"/>
      <c r="D176" s="126"/>
      <c r="E176" s="126"/>
      <c r="F176" s="126"/>
      <c r="G176" s="126"/>
      <c r="H176" s="126"/>
      <c r="I176" s="126"/>
      <c r="J176" s="126"/>
      <c r="K176" s="140"/>
      <c r="L176" s="140"/>
      <c r="M176" s="126"/>
      <c r="N176" s="126"/>
      <c r="O176" s="126"/>
      <c r="P176" s="126"/>
      <c r="Q176" s="126"/>
      <c r="R176" s="126"/>
      <c r="S176" s="126"/>
      <c r="T176" s="126"/>
      <c r="U176" s="126"/>
      <c r="V176" s="126"/>
      <c r="W176" s="126"/>
      <c r="X176" s="126"/>
      <c r="Y176" s="126"/>
    </row>
    <row r="177" spans="1:25" ht="24" hidden="1">
      <c r="A177" s="136" t="s">
        <v>50</v>
      </c>
      <c r="B177" s="134" t="s">
        <v>738</v>
      </c>
      <c r="C177" s="133">
        <f t="shared" ref="C177:Y177" si="224">+C178+C179</f>
        <v>0</v>
      </c>
      <c r="D177" s="133">
        <f t="shared" si="224"/>
        <v>0</v>
      </c>
      <c r="E177" s="133">
        <f t="shared" ref="E177" si="225">+E178+E179</f>
        <v>0</v>
      </c>
      <c r="F177" s="133">
        <f t="shared" si="224"/>
        <v>0</v>
      </c>
      <c r="G177" s="133">
        <f t="shared" si="224"/>
        <v>0</v>
      </c>
      <c r="H177" s="133">
        <f t="shared" si="224"/>
        <v>0</v>
      </c>
      <c r="I177" s="133">
        <f t="shared" si="224"/>
        <v>0</v>
      </c>
      <c r="J177" s="133">
        <f t="shared" si="224"/>
        <v>0</v>
      </c>
      <c r="K177" s="142">
        <f t="shared" si="224"/>
        <v>0</v>
      </c>
      <c r="L177" s="142">
        <f t="shared" ref="L177" si="226">+L178+L179</f>
        <v>0</v>
      </c>
      <c r="M177" s="133">
        <f t="shared" si="224"/>
        <v>0</v>
      </c>
      <c r="N177" s="133">
        <f t="shared" ref="N177:P177" si="227">+N178+N179</f>
        <v>0</v>
      </c>
      <c r="O177" s="133">
        <f t="shared" si="227"/>
        <v>0</v>
      </c>
      <c r="P177" s="133">
        <f t="shared" si="227"/>
        <v>0</v>
      </c>
      <c r="Q177" s="133">
        <f t="shared" si="224"/>
        <v>0</v>
      </c>
      <c r="R177" s="133">
        <f t="shared" si="224"/>
        <v>0</v>
      </c>
      <c r="S177" s="133">
        <f t="shared" si="224"/>
        <v>0</v>
      </c>
      <c r="T177" s="133">
        <f t="shared" si="224"/>
        <v>0</v>
      </c>
      <c r="U177" s="133">
        <f t="shared" ref="U177" si="228">+U178+U179</f>
        <v>0</v>
      </c>
      <c r="V177" s="133">
        <f t="shared" si="224"/>
        <v>0</v>
      </c>
      <c r="W177" s="133">
        <f t="shared" si="224"/>
        <v>0</v>
      </c>
      <c r="X177" s="133">
        <f t="shared" ref="X177" si="229">+X178+X179</f>
        <v>0</v>
      </c>
      <c r="Y177" s="133">
        <f t="shared" si="224"/>
        <v>0</v>
      </c>
    </row>
    <row r="178" spans="1:25" ht="22.8" hidden="1">
      <c r="A178" s="137" t="s">
        <v>52</v>
      </c>
      <c r="B178" s="135" t="s">
        <v>262</v>
      </c>
      <c r="C178" s="126">
        <f>SUM(F178:Y178)</f>
        <v>0</v>
      </c>
      <c r="D178" s="126">
        <f t="shared" ref="D178:I178" si="230">+(D159+D171+D172+D175)*9.25%</f>
        <v>0</v>
      </c>
      <c r="E178" s="126">
        <f t="shared" si="230"/>
        <v>0</v>
      </c>
      <c r="F178" s="126">
        <f t="shared" si="230"/>
        <v>0</v>
      </c>
      <c r="G178" s="126">
        <f t="shared" si="230"/>
        <v>0</v>
      </c>
      <c r="H178" s="126">
        <f t="shared" si="230"/>
        <v>0</v>
      </c>
      <c r="I178" s="126">
        <f t="shared" si="230"/>
        <v>0</v>
      </c>
      <c r="J178" s="126">
        <v>0</v>
      </c>
      <c r="K178" s="164">
        <v>0</v>
      </c>
      <c r="L178" s="164">
        <v>0</v>
      </c>
      <c r="M178" s="126">
        <f t="shared" ref="M178:Y178" si="231">+(M159+M171+M172+M175)*9.25%</f>
        <v>0</v>
      </c>
      <c r="N178" s="126">
        <f t="shared" ref="N178:P178" si="232">+(N159+N171+N172+N175)*9.25%</f>
        <v>0</v>
      </c>
      <c r="O178" s="126">
        <f t="shared" si="232"/>
        <v>0</v>
      </c>
      <c r="P178" s="126">
        <f t="shared" si="232"/>
        <v>0</v>
      </c>
      <c r="Q178" s="126">
        <f>+(Q159+Q171+Q172+Q174+Q175)*9.25%</f>
        <v>0</v>
      </c>
      <c r="R178" s="126">
        <f t="shared" si="231"/>
        <v>0</v>
      </c>
      <c r="S178" s="126">
        <f t="shared" si="231"/>
        <v>0</v>
      </c>
      <c r="T178" s="126">
        <f t="shared" si="231"/>
        <v>0</v>
      </c>
      <c r="U178" s="126">
        <v>0</v>
      </c>
      <c r="V178" s="126">
        <v>0</v>
      </c>
      <c r="W178" s="126">
        <f t="shared" si="231"/>
        <v>0</v>
      </c>
      <c r="X178" s="126">
        <f t="shared" ref="X178" si="233">+(X159+X171+X172+X175)*9.25%</f>
        <v>0</v>
      </c>
      <c r="Y178" s="126">
        <f t="shared" si="231"/>
        <v>0</v>
      </c>
    </row>
    <row r="179" spans="1:25" ht="22.8" hidden="1">
      <c r="A179" s="137" t="s">
        <v>54</v>
      </c>
      <c r="B179" s="135" t="s">
        <v>55</v>
      </c>
      <c r="C179" s="126">
        <f>SUM(F179:Y179)</f>
        <v>0</v>
      </c>
      <c r="D179" s="126">
        <f t="shared" ref="D179:I179" si="234">+(D159+D171+D172+D175)*0.5%</f>
        <v>0</v>
      </c>
      <c r="E179" s="126">
        <f t="shared" si="234"/>
        <v>0</v>
      </c>
      <c r="F179" s="126">
        <f t="shared" si="234"/>
        <v>0</v>
      </c>
      <c r="G179" s="126">
        <f t="shared" si="234"/>
        <v>0</v>
      </c>
      <c r="H179" s="126">
        <f t="shared" si="234"/>
        <v>0</v>
      </c>
      <c r="I179" s="126">
        <f t="shared" si="234"/>
        <v>0</v>
      </c>
      <c r="J179" s="126">
        <v>0</v>
      </c>
      <c r="K179" s="164">
        <v>0</v>
      </c>
      <c r="L179" s="164">
        <v>0</v>
      </c>
      <c r="M179" s="126">
        <f t="shared" ref="M179:Y179" si="235">+(M159+M171+M172+M175)*0.5%</f>
        <v>0</v>
      </c>
      <c r="N179" s="126">
        <f t="shared" ref="N179:P179" si="236">+(N159+N171+N172+N175)*0.5%</f>
        <v>0</v>
      </c>
      <c r="O179" s="126">
        <f t="shared" si="236"/>
        <v>0</v>
      </c>
      <c r="P179" s="126">
        <f t="shared" si="236"/>
        <v>0</v>
      </c>
      <c r="Q179" s="126">
        <f>+(Q159+Q171+Q172+Q174+Q175)*0.5%</f>
        <v>0</v>
      </c>
      <c r="R179" s="126">
        <f t="shared" si="235"/>
        <v>0</v>
      </c>
      <c r="S179" s="126">
        <f t="shared" si="235"/>
        <v>0</v>
      </c>
      <c r="T179" s="126">
        <f t="shared" si="235"/>
        <v>0</v>
      </c>
      <c r="U179" s="126">
        <v>0</v>
      </c>
      <c r="V179" s="126">
        <v>0</v>
      </c>
      <c r="W179" s="126">
        <f t="shared" si="235"/>
        <v>0</v>
      </c>
      <c r="X179" s="126">
        <f t="shared" ref="X179" si="237">+(X159+X171+X172+X175)*0.5%</f>
        <v>0</v>
      </c>
      <c r="Y179" s="126">
        <f t="shared" si="235"/>
        <v>0</v>
      </c>
    </row>
    <row r="180" spans="1:25" hidden="1">
      <c r="A180" s="137"/>
      <c r="B180" s="125"/>
      <c r="C180" s="126"/>
      <c r="D180" s="126"/>
      <c r="E180" s="126"/>
      <c r="F180" s="126"/>
      <c r="G180" s="126"/>
      <c r="H180" s="126"/>
      <c r="I180" s="126"/>
      <c r="J180" s="126"/>
      <c r="K180" s="140"/>
      <c r="L180" s="140"/>
      <c r="M180" s="126"/>
      <c r="N180" s="126"/>
      <c r="O180" s="126"/>
      <c r="P180" s="126"/>
      <c r="Q180" s="126"/>
      <c r="R180" s="126"/>
      <c r="S180" s="126"/>
      <c r="T180" s="126"/>
      <c r="U180" s="126"/>
      <c r="V180" s="126"/>
      <c r="W180" s="126"/>
      <c r="X180" s="126"/>
      <c r="Y180" s="126"/>
    </row>
    <row r="181" spans="1:25" ht="36" hidden="1">
      <c r="A181" s="136" t="s">
        <v>56</v>
      </c>
      <c r="B181" s="134" t="s">
        <v>739</v>
      </c>
      <c r="C181" s="133">
        <f t="shared" ref="C181:Y181" si="238">+C182+C183+C184</f>
        <v>0</v>
      </c>
      <c r="D181" s="133">
        <f t="shared" si="238"/>
        <v>0</v>
      </c>
      <c r="E181" s="133">
        <f t="shared" ref="E181" si="239">+E182+E183+E184</f>
        <v>0</v>
      </c>
      <c r="F181" s="133">
        <f t="shared" si="238"/>
        <v>0</v>
      </c>
      <c r="G181" s="133">
        <f t="shared" si="238"/>
        <v>0</v>
      </c>
      <c r="H181" s="133">
        <f t="shared" si="238"/>
        <v>0</v>
      </c>
      <c r="I181" s="133">
        <f t="shared" si="238"/>
        <v>0</v>
      </c>
      <c r="J181" s="133">
        <f t="shared" si="238"/>
        <v>0</v>
      </c>
      <c r="K181" s="142">
        <f t="shared" si="238"/>
        <v>0</v>
      </c>
      <c r="L181" s="142">
        <f t="shared" ref="L181" si="240">+L182+L183+L184</f>
        <v>0</v>
      </c>
      <c r="M181" s="133">
        <f t="shared" si="238"/>
        <v>0</v>
      </c>
      <c r="N181" s="133">
        <f t="shared" ref="N181:P181" si="241">+N182+N183+N184</f>
        <v>0</v>
      </c>
      <c r="O181" s="133">
        <f t="shared" si="241"/>
        <v>0</v>
      </c>
      <c r="P181" s="133">
        <f t="shared" si="241"/>
        <v>0</v>
      </c>
      <c r="Q181" s="133">
        <f t="shared" si="238"/>
        <v>0</v>
      </c>
      <c r="R181" s="133">
        <f t="shared" si="238"/>
        <v>0</v>
      </c>
      <c r="S181" s="133">
        <f t="shared" si="238"/>
        <v>0</v>
      </c>
      <c r="T181" s="133">
        <f t="shared" si="238"/>
        <v>0</v>
      </c>
      <c r="U181" s="133">
        <f t="shared" ref="U181" si="242">+U182+U183+U184</f>
        <v>0</v>
      </c>
      <c r="V181" s="133">
        <f t="shared" si="238"/>
        <v>0</v>
      </c>
      <c r="W181" s="133">
        <f t="shared" si="238"/>
        <v>0</v>
      </c>
      <c r="X181" s="133">
        <f t="shared" ref="X181" si="243">+X182+X183+X184</f>
        <v>0</v>
      </c>
      <c r="Y181" s="133">
        <f t="shared" si="238"/>
        <v>0</v>
      </c>
    </row>
    <row r="182" spans="1:25" ht="22.8" hidden="1">
      <c r="A182" s="137" t="s">
        <v>58</v>
      </c>
      <c r="B182" s="135" t="s">
        <v>59</v>
      </c>
      <c r="C182" s="126">
        <f>SUM(F182:Y182)</f>
        <v>0</v>
      </c>
      <c r="D182" s="126">
        <f>+(D159+D171+D172+D175)*5.42%</f>
        <v>0</v>
      </c>
      <c r="E182" s="126">
        <f>+(E159+E171+E172+E175)*5.25%</f>
        <v>0</v>
      </c>
      <c r="F182" s="126">
        <f>+(F159+F171+F172+F175)*5.25%</f>
        <v>0</v>
      </c>
      <c r="G182" s="126">
        <f>+(G159+G171+G172+G175)*5.25%</f>
        <v>0</v>
      </c>
      <c r="H182" s="126">
        <f>+(H159+H171+H172+H175)*5.25%</f>
        <v>0</v>
      </c>
      <c r="I182" s="126">
        <f>+(I159+I171+I172+I175)*5.42%</f>
        <v>0</v>
      </c>
      <c r="J182" s="126">
        <v>0</v>
      </c>
      <c r="K182" s="164">
        <v>0</v>
      </c>
      <c r="L182" s="164">
        <v>0</v>
      </c>
      <c r="M182" s="126">
        <f t="shared" ref="M182:Y182" si="244">+(M159+M171+M172+M175)*5.25%</f>
        <v>0</v>
      </c>
      <c r="N182" s="126">
        <f t="shared" ref="N182" si="245">+(N159+N171+N172+N175)*5.25%</f>
        <v>0</v>
      </c>
      <c r="O182" s="126">
        <f>+(O159+O171+O172+O175)*5.42%</f>
        <v>0</v>
      </c>
      <c r="P182" s="126">
        <f>+(P159+P171+P172+P175)*5.25%</f>
        <v>0</v>
      </c>
      <c r="Q182" s="126">
        <f>+(Q159+Q171+Q172+Q174+Q175)*5.25%</f>
        <v>0</v>
      </c>
      <c r="R182" s="126">
        <f>+(R159+R171+R172+R175)*5.42%</f>
        <v>0</v>
      </c>
      <c r="S182" s="126">
        <f>+(S159+S171+S172+S175)*5.42%</f>
        <v>0</v>
      </c>
      <c r="T182" s="126">
        <f>+(T159+T171+T172+T175)*5.42%</f>
        <v>0</v>
      </c>
      <c r="U182" s="126">
        <v>0</v>
      </c>
      <c r="V182" s="126">
        <v>0</v>
      </c>
      <c r="W182" s="126">
        <f>+(W159+W171+W172+W175)*5.42%</f>
        <v>0</v>
      </c>
      <c r="X182" s="126">
        <f t="shared" ref="X182" si="246">+(X159+X171+X172+X175)*5.25%</f>
        <v>0</v>
      </c>
      <c r="Y182" s="126">
        <f t="shared" si="244"/>
        <v>0</v>
      </c>
    </row>
    <row r="183" spans="1:25" ht="22.8" hidden="1">
      <c r="A183" s="137" t="s">
        <v>60</v>
      </c>
      <c r="B183" s="135" t="s">
        <v>404</v>
      </c>
      <c r="C183" s="126">
        <f>SUM(F183:Y183)</f>
        <v>0</v>
      </c>
      <c r="D183" s="126">
        <f t="shared" ref="D183:I183" si="247">+(D159+D171+D172+D175)*3%</f>
        <v>0</v>
      </c>
      <c r="E183" s="126">
        <f t="shared" si="247"/>
        <v>0</v>
      </c>
      <c r="F183" s="126">
        <f t="shared" si="247"/>
        <v>0</v>
      </c>
      <c r="G183" s="126">
        <f t="shared" si="247"/>
        <v>0</v>
      </c>
      <c r="H183" s="126">
        <f t="shared" si="247"/>
        <v>0</v>
      </c>
      <c r="I183" s="126">
        <f t="shared" si="247"/>
        <v>0</v>
      </c>
      <c r="J183" s="126">
        <v>0</v>
      </c>
      <c r="K183" s="164">
        <v>0</v>
      </c>
      <c r="L183" s="164">
        <v>0</v>
      </c>
      <c r="M183" s="126">
        <f t="shared" ref="M183:Y183" si="248">+(M159+M171+M172+M175)*3%</f>
        <v>0</v>
      </c>
      <c r="N183" s="126">
        <f t="shared" ref="N183:P183" si="249">+(N159+N171+N172+N175)*3%</f>
        <v>0</v>
      </c>
      <c r="O183" s="126">
        <f t="shared" si="249"/>
        <v>0</v>
      </c>
      <c r="P183" s="126">
        <f t="shared" si="249"/>
        <v>0</v>
      </c>
      <c r="Q183" s="126">
        <f>+(Q159+Q171+Q172+Q174+Q175)*3%</f>
        <v>0</v>
      </c>
      <c r="R183" s="126">
        <f t="shared" si="248"/>
        <v>0</v>
      </c>
      <c r="S183" s="126">
        <f t="shared" si="248"/>
        <v>0</v>
      </c>
      <c r="T183" s="126">
        <f t="shared" si="248"/>
        <v>0</v>
      </c>
      <c r="U183" s="126">
        <v>0</v>
      </c>
      <c r="V183" s="126">
        <v>0</v>
      </c>
      <c r="W183" s="126">
        <f t="shared" si="248"/>
        <v>0</v>
      </c>
      <c r="X183" s="126">
        <f t="shared" ref="X183" si="250">+(X159+X171+X172+X175)*3%</f>
        <v>0</v>
      </c>
      <c r="Y183" s="126">
        <f t="shared" si="248"/>
        <v>0</v>
      </c>
    </row>
    <row r="184" spans="1:25" hidden="1">
      <c r="A184" s="137" t="s">
        <v>62</v>
      </c>
      <c r="B184" s="125" t="s">
        <v>63</v>
      </c>
      <c r="C184" s="126">
        <f>SUM(F184:Y184)</f>
        <v>0</v>
      </c>
      <c r="D184" s="126">
        <f t="shared" ref="D184:I184" si="251">+(D159+D171+D172+D175)*1.5%</f>
        <v>0</v>
      </c>
      <c r="E184" s="126">
        <f t="shared" si="251"/>
        <v>0</v>
      </c>
      <c r="F184" s="126">
        <f t="shared" si="251"/>
        <v>0</v>
      </c>
      <c r="G184" s="126">
        <f t="shared" si="251"/>
        <v>0</v>
      </c>
      <c r="H184" s="126">
        <f t="shared" si="251"/>
        <v>0</v>
      </c>
      <c r="I184" s="126">
        <f t="shared" si="251"/>
        <v>0</v>
      </c>
      <c r="J184" s="126">
        <v>0</v>
      </c>
      <c r="K184" s="164">
        <v>0</v>
      </c>
      <c r="L184" s="164">
        <v>0</v>
      </c>
      <c r="M184" s="126">
        <f t="shared" ref="M184:Y184" si="252">+(M159+M171+M172+M175)*1.5%</f>
        <v>0</v>
      </c>
      <c r="N184" s="126">
        <f t="shared" ref="N184:P184" si="253">+(N159+N171+N172+N175)*1.5%</f>
        <v>0</v>
      </c>
      <c r="O184" s="126">
        <f t="shared" si="253"/>
        <v>0</v>
      </c>
      <c r="P184" s="126">
        <f t="shared" si="253"/>
        <v>0</v>
      </c>
      <c r="Q184" s="126">
        <f>+(Q159+Q171+Q172+Q174+Q175)*1.5%</f>
        <v>0</v>
      </c>
      <c r="R184" s="126">
        <f t="shared" si="252"/>
        <v>0</v>
      </c>
      <c r="S184" s="126">
        <f t="shared" si="252"/>
        <v>0</v>
      </c>
      <c r="T184" s="126">
        <f t="shared" si="252"/>
        <v>0</v>
      </c>
      <c r="U184" s="126">
        <v>0</v>
      </c>
      <c r="V184" s="126">
        <v>0</v>
      </c>
      <c r="W184" s="126">
        <f t="shared" si="252"/>
        <v>0</v>
      </c>
      <c r="X184" s="126">
        <f t="shared" ref="X184" si="254">+(X159+X171+X172+X175)*1.5%</f>
        <v>0</v>
      </c>
      <c r="Y184" s="126">
        <f t="shared" si="252"/>
        <v>0</v>
      </c>
    </row>
    <row r="185" spans="1:25">
      <c r="A185" s="137"/>
      <c r="C185" s="126"/>
      <c r="D185" s="126"/>
      <c r="E185" s="126"/>
      <c r="F185" s="126"/>
      <c r="G185" s="126"/>
      <c r="H185" s="126"/>
      <c r="I185" s="126"/>
      <c r="J185" s="126"/>
      <c r="K185" s="140"/>
      <c r="L185" s="140"/>
      <c r="M185" s="126"/>
      <c r="N185" s="126"/>
      <c r="O185" s="126"/>
      <c r="P185" s="126"/>
      <c r="Q185" s="126"/>
      <c r="R185" s="126"/>
      <c r="S185" s="126"/>
      <c r="T185" s="126"/>
      <c r="U185" s="126"/>
      <c r="V185" s="126"/>
      <c r="W185" s="126"/>
      <c r="X185" s="126"/>
      <c r="Y185" s="126"/>
    </row>
    <row r="186" spans="1:25">
      <c r="A186" s="137"/>
      <c r="B186" s="125"/>
      <c r="C186" s="126"/>
      <c r="D186" s="126"/>
      <c r="E186" s="126"/>
      <c r="F186" s="126"/>
      <c r="G186" s="126"/>
      <c r="H186" s="126"/>
      <c r="I186" s="126"/>
      <c r="J186" s="126"/>
      <c r="K186" s="140"/>
      <c r="L186" s="140"/>
      <c r="M186" s="126"/>
      <c r="N186" s="126"/>
      <c r="O186" s="126"/>
      <c r="P186" s="126"/>
      <c r="Q186" s="126"/>
      <c r="R186" s="126"/>
      <c r="S186" s="126"/>
      <c r="T186" s="126"/>
      <c r="U186" s="126"/>
      <c r="V186" s="126"/>
      <c r="W186" s="126"/>
      <c r="X186" s="126"/>
      <c r="Y186" s="126"/>
    </row>
    <row r="187" spans="1:25" ht="12">
      <c r="A187" s="162" t="s">
        <v>205</v>
      </c>
      <c r="B187" s="128" t="s">
        <v>65</v>
      </c>
      <c r="C187" s="129">
        <f>+C189+C196+C200+C209+C215+C212+C224+C205+C193</f>
        <v>6010000</v>
      </c>
      <c r="D187" s="129">
        <f t="shared" ref="D187:U187" si="255">+D189+D196+D200+D209+D215+D212+D224+D205+D193</f>
        <v>0</v>
      </c>
      <c r="E187" s="129">
        <f t="shared" ref="E187" si="256">+E189+E196+E200+E209+E215+E212+E224+E205+E193</f>
        <v>0</v>
      </c>
      <c r="F187" s="129">
        <f t="shared" si="255"/>
        <v>0</v>
      </c>
      <c r="G187" s="129">
        <f t="shared" si="255"/>
        <v>0</v>
      </c>
      <c r="H187" s="129">
        <f t="shared" si="255"/>
        <v>0</v>
      </c>
      <c r="I187" s="129">
        <f t="shared" si="255"/>
        <v>0</v>
      </c>
      <c r="J187" s="129">
        <f t="shared" si="255"/>
        <v>0</v>
      </c>
      <c r="K187" s="129">
        <f t="shared" si="255"/>
        <v>4010000</v>
      </c>
      <c r="L187" s="129">
        <f t="shared" ref="L187" si="257">+L189+L196+L200+L209+L215+L212+L224+L205+L193</f>
        <v>0</v>
      </c>
      <c r="M187" s="129">
        <f t="shared" si="255"/>
        <v>0</v>
      </c>
      <c r="N187" s="129">
        <f t="shared" si="255"/>
        <v>0</v>
      </c>
      <c r="O187" s="129">
        <f t="shared" si="255"/>
        <v>0</v>
      </c>
      <c r="P187" s="129">
        <f t="shared" si="255"/>
        <v>0</v>
      </c>
      <c r="Q187" s="129">
        <f t="shared" si="255"/>
        <v>2000000</v>
      </c>
      <c r="R187" s="129">
        <f t="shared" si="255"/>
        <v>0</v>
      </c>
      <c r="S187" s="129">
        <f t="shared" si="255"/>
        <v>0</v>
      </c>
      <c r="T187" s="129">
        <f t="shared" si="255"/>
        <v>0</v>
      </c>
      <c r="U187" s="129">
        <f t="shared" si="255"/>
        <v>0</v>
      </c>
      <c r="V187" s="129">
        <f>+V189+V196+V200+V209+V215+V212+V224+V205+V193</f>
        <v>0</v>
      </c>
      <c r="W187" s="129">
        <f t="shared" ref="W187:Y187" si="258">+W189+W196+W200+W209+W215+W212</f>
        <v>0</v>
      </c>
      <c r="X187" s="129">
        <f>+X189+X196+X200+X209+X215+X212</f>
        <v>0</v>
      </c>
      <c r="Y187" s="129">
        <f t="shared" si="258"/>
        <v>0</v>
      </c>
    </row>
    <row r="188" spans="1:25">
      <c r="A188" s="149"/>
      <c r="B188" s="149"/>
      <c r="C188" s="126"/>
      <c r="D188" s="126"/>
      <c r="E188" s="126"/>
      <c r="F188" s="126"/>
      <c r="G188" s="126"/>
      <c r="H188" s="126"/>
      <c r="I188" s="126"/>
      <c r="J188" s="126"/>
      <c r="K188" s="140"/>
      <c r="L188" s="140"/>
      <c r="M188" s="126"/>
      <c r="N188" s="126"/>
      <c r="O188" s="126"/>
      <c r="P188" s="126"/>
      <c r="Q188" s="126"/>
      <c r="R188" s="126"/>
      <c r="S188" s="126"/>
      <c r="T188" s="126"/>
      <c r="U188" s="126"/>
      <c r="V188" s="126"/>
      <c r="W188" s="126"/>
      <c r="X188" s="126"/>
      <c r="Y188" s="126"/>
    </row>
    <row r="189" spans="1:25" ht="12" hidden="1">
      <c r="A189" s="136" t="s">
        <v>66</v>
      </c>
      <c r="B189" s="132" t="s">
        <v>67</v>
      </c>
      <c r="C189" s="133">
        <f>+C190+C191</f>
        <v>0</v>
      </c>
      <c r="D189" s="133">
        <f>+D190</f>
        <v>0</v>
      </c>
      <c r="E189" s="133">
        <f>+E190</f>
        <v>0</v>
      </c>
      <c r="F189" s="133">
        <f>+F190</f>
        <v>0</v>
      </c>
      <c r="G189" s="133">
        <f>+G190+G191</f>
        <v>0</v>
      </c>
      <c r="H189" s="133">
        <f>+H190</f>
        <v>0</v>
      </c>
      <c r="I189" s="133">
        <f>+I190</f>
        <v>0</v>
      </c>
      <c r="J189" s="133">
        <f>+J190+J191</f>
        <v>0</v>
      </c>
      <c r="K189" s="142">
        <f t="shared" ref="K189:W189" si="259">+K190</f>
        <v>0</v>
      </c>
      <c r="L189" s="142">
        <f t="shared" si="259"/>
        <v>0</v>
      </c>
      <c r="M189" s="133">
        <f t="shared" si="259"/>
        <v>0</v>
      </c>
      <c r="N189" s="133">
        <f t="shared" si="259"/>
        <v>0</v>
      </c>
      <c r="O189" s="133">
        <f t="shared" si="259"/>
        <v>0</v>
      </c>
      <c r="P189" s="133">
        <f t="shared" si="259"/>
        <v>0</v>
      </c>
      <c r="Q189" s="133">
        <f>+Q190+Q191</f>
        <v>0</v>
      </c>
      <c r="R189" s="133">
        <f t="shared" si="259"/>
        <v>0</v>
      </c>
      <c r="S189" s="133">
        <f t="shared" si="259"/>
        <v>0</v>
      </c>
      <c r="T189" s="133">
        <f t="shared" si="259"/>
        <v>0</v>
      </c>
      <c r="U189" s="133">
        <f t="shared" si="259"/>
        <v>0</v>
      </c>
      <c r="V189" s="133">
        <f t="shared" si="259"/>
        <v>0</v>
      </c>
      <c r="W189" s="133">
        <f t="shared" si="259"/>
        <v>0</v>
      </c>
      <c r="X189" s="133">
        <f>+X190+X191</f>
        <v>0</v>
      </c>
      <c r="Y189" s="133">
        <f>+Y190+Y191</f>
        <v>0</v>
      </c>
    </row>
    <row r="190" spans="1:25" hidden="1">
      <c r="A190" s="137" t="s">
        <v>68</v>
      </c>
      <c r="B190" s="125" t="s">
        <v>69</v>
      </c>
      <c r="C190" s="126">
        <f>SUM(F190:Y190)</f>
        <v>0</v>
      </c>
      <c r="D190" s="126">
        <v>0</v>
      </c>
      <c r="E190" s="126">
        <v>0</v>
      </c>
      <c r="F190" s="126">
        <v>0</v>
      </c>
      <c r="G190" s="126">
        <v>0</v>
      </c>
      <c r="H190" s="126">
        <v>0</v>
      </c>
      <c r="I190" s="126">
        <v>0</v>
      </c>
      <c r="J190" s="126">
        <v>0</v>
      </c>
      <c r="K190" s="140">
        <v>0</v>
      </c>
      <c r="L190" s="140">
        <v>0</v>
      </c>
      <c r="M190" s="126">
        <v>0</v>
      </c>
      <c r="N190" s="126">
        <v>0</v>
      </c>
      <c r="O190" s="126">
        <v>0</v>
      </c>
      <c r="P190" s="126">
        <v>0</v>
      </c>
      <c r="Q190" s="126">
        <v>0</v>
      </c>
      <c r="R190" s="126">
        <v>0</v>
      </c>
      <c r="S190" s="126">
        <v>0</v>
      </c>
      <c r="T190" s="126">
        <v>0</v>
      </c>
      <c r="U190" s="126">
        <v>0</v>
      </c>
      <c r="V190" s="126">
        <v>0</v>
      </c>
      <c r="W190" s="126">
        <v>0</v>
      </c>
      <c r="X190" s="126">
        <v>0</v>
      </c>
      <c r="Y190" s="126">
        <v>0</v>
      </c>
    </row>
    <row r="191" spans="1:25" hidden="1">
      <c r="A191" s="137" t="s">
        <v>70</v>
      </c>
      <c r="B191" s="125" t="s">
        <v>71</v>
      </c>
      <c r="C191" s="126">
        <f>SUM(F191:Y191)</f>
        <v>0</v>
      </c>
      <c r="D191" s="126">
        <v>0</v>
      </c>
      <c r="E191" s="126">
        <v>0</v>
      </c>
      <c r="F191" s="126">
        <v>0</v>
      </c>
      <c r="G191" s="126">
        <v>0</v>
      </c>
      <c r="H191" s="126">
        <v>0</v>
      </c>
      <c r="I191" s="126">
        <v>0</v>
      </c>
      <c r="J191" s="126">
        <v>0</v>
      </c>
      <c r="K191" s="140">
        <v>0</v>
      </c>
      <c r="L191" s="140">
        <v>0</v>
      </c>
      <c r="M191" s="126">
        <v>0</v>
      </c>
      <c r="N191" s="126">
        <v>0</v>
      </c>
      <c r="O191" s="126">
        <v>0</v>
      </c>
      <c r="P191" s="126">
        <v>0</v>
      </c>
      <c r="Q191" s="126">
        <v>0</v>
      </c>
      <c r="R191" s="126">
        <v>0</v>
      </c>
      <c r="S191" s="126">
        <v>0</v>
      </c>
      <c r="T191" s="126">
        <v>0</v>
      </c>
      <c r="U191" s="126">
        <v>0</v>
      </c>
      <c r="V191" s="126">
        <v>0</v>
      </c>
      <c r="W191" s="126">
        <v>0</v>
      </c>
      <c r="X191" s="126">
        <v>0</v>
      </c>
      <c r="Y191" s="126">
        <v>0</v>
      </c>
    </row>
    <row r="192" spans="1:25" hidden="1">
      <c r="A192" s="137"/>
      <c r="B192" s="125"/>
      <c r="C192" s="126"/>
      <c r="D192" s="126"/>
      <c r="E192" s="126"/>
      <c r="F192" s="126"/>
      <c r="G192" s="126"/>
      <c r="H192" s="126"/>
      <c r="I192" s="126"/>
      <c r="J192" s="126"/>
      <c r="K192" s="140"/>
      <c r="L192" s="140"/>
      <c r="M192" s="126"/>
      <c r="N192" s="126"/>
      <c r="O192" s="126"/>
      <c r="P192" s="126"/>
      <c r="Q192" s="126"/>
      <c r="R192" s="126"/>
      <c r="S192" s="126"/>
      <c r="T192" s="126"/>
      <c r="U192" s="126"/>
      <c r="V192" s="126"/>
      <c r="W192" s="126"/>
      <c r="X192" s="126"/>
      <c r="Y192" s="126"/>
    </row>
    <row r="193" spans="1:25" ht="12" hidden="1">
      <c r="A193" s="136">
        <v>1.02</v>
      </c>
      <c r="B193" s="132" t="s">
        <v>73</v>
      </c>
      <c r="C193" s="133">
        <f>+C194</f>
        <v>0</v>
      </c>
      <c r="D193" s="133">
        <f t="shared" ref="D193:U193" si="260">+D194</f>
        <v>0</v>
      </c>
      <c r="E193" s="133">
        <f t="shared" si="260"/>
        <v>0</v>
      </c>
      <c r="F193" s="133">
        <f t="shared" si="260"/>
        <v>0</v>
      </c>
      <c r="G193" s="133">
        <f t="shared" si="260"/>
        <v>0</v>
      </c>
      <c r="H193" s="133">
        <f t="shared" si="260"/>
        <v>0</v>
      </c>
      <c r="I193" s="133">
        <f t="shared" si="260"/>
        <v>0</v>
      </c>
      <c r="J193" s="133">
        <f t="shared" si="260"/>
        <v>0</v>
      </c>
      <c r="K193" s="133">
        <f t="shared" si="260"/>
        <v>0</v>
      </c>
      <c r="L193" s="133">
        <f t="shared" si="260"/>
        <v>0</v>
      </c>
      <c r="M193" s="133">
        <f t="shared" si="260"/>
        <v>0</v>
      </c>
      <c r="N193" s="133">
        <f t="shared" si="260"/>
        <v>0</v>
      </c>
      <c r="O193" s="133">
        <f t="shared" si="260"/>
        <v>0</v>
      </c>
      <c r="P193" s="133">
        <f t="shared" si="260"/>
        <v>0</v>
      </c>
      <c r="Q193" s="133">
        <f t="shared" si="260"/>
        <v>0</v>
      </c>
      <c r="R193" s="133">
        <f t="shared" si="260"/>
        <v>0</v>
      </c>
      <c r="S193" s="133">
        <f t="shared" si="260"/>
        <v>0</v>
      </c>
      <c r="T193" s="133">
        <f t="shared" si="260"/>
        <v>0</v>
      </c>
      <c r="U193" s="133">
        <f t="shared" si="260"/>
        <v>0</v>
      </c>
      <c r="V193" s="133">
        <f>+V194</f>
        <v>0</v>
      </c>
      <c r="W193" s="133">
        <f t="shared" ref="W193:X193" si="261">+W194</f>
        <v>0</v>
      </c>
      <c r="X193" s="133">
        <f t="shared" si="261"/>
        <v>0</v>
      </c>
      <c r="Y193" s="126"/>
    </row>
    <row r="194" spans="1:25" hidden="1">
      <c r="A194" s="137" t="s">
        <v>810</v>
      </c>
      <c r="B194" s="125" t="s">
        <v>811</v>
      </c>
      <c r="C194" s="126">
        <f>SUM(T194:X194)</f>
        <v>0</v>
      </c>
      <c r="D194" s="126"/>
      <c r="E194" s="126"/>
      <c r="F194" s="126"/>
      <c r="G194" s="126"/>
      <c r="H194" s="126"/>
      <c r="I194" s="126"/>
      <c r="J194" s="126"/>
      <c r="K194" s="140"/>
      <c r="L194" s="140"/>
      <c r="M194" s="126"/>
      <c r="N194" s="126"/>
      <c r="O194" s="126"/>
      <c r="P194" s="126"/>
      <c r="Q194" s="126"/>
      <c r="R194" s="126"/>
      <c r="S194" s="126"/>
      <c r="T194" s="126">
        <v>0</v>
      </c>
      <c r="U194" s="126">
        <v>0</v>
      </c>
      <c r="V194" s="126">
        <v>0</v>
      </c>
      <c r="W194" s="126"/>
      <c r="X194" s="126">
        <v>0</v>
      </c>
      <c r="Y194" s="126"/>
    </row>
    <row r="195" spans="1:25" hidden="1">
      <c r="A195" s="137"/>
      <c r="B195" s="125"/>
      <c r="C195" s="126"/>
      <c r="D195" s="126"/>
      <c r="E195" s="126"/>
      <c r="F195" s="126"/>
      <c r="G195" s="126"/>
      <c r="H195" s="126"/>
      <c r="I195" s="126"/>
      <c r="J195" s="126"/>
      <c r="K195" s="140"/>
      <c r="L195" s="140"/>
      <c r="M195" s="126"/>
      <c r="N195" s="126"/>
      <c r="O195" s="126"/>
      <c r="P195" s="126"/>
      <c r="Q195" s="126"/>
      <c r="R195" s="126"/>
      <c r="S195" s="126"/>
      <c r="T195" s="126"/>
      <c r="U195" s="126"/>
      <c r="V195" s="126"/>
      <c r="W195" s="126"/>
      <c r="X195" s="126"/>
      <c r="Y195" s="126"/>
    </row>
    <row r="196" spans="1:25" ht="12" hidden="1">
      <c r="A196" s="136" t="s">
        <v>279</v>
      </c>
      <c r="B196" s="132" t="s">
        <v>78</v>
      </c>
      <c r="C196" s="133">
        <f>SUM(C197:C198)</f>
        <v>0</v>
      </c>
      <c r="D196" s="133">
        <f t="shared" ref="D196:E196" si="262">SUM(D197:D198)</f>
        <v>0</v>
      </c>
      <c r="E196" s="133">
        <f t="shared" si="262"/>
        <v>0</v>
      </c>
      <c r="F196" s="133">
        <f t="shared" ref="F196:Y196" si="263">SUM(F197:F198)</f>
        <v>0</v>
      </c>
      <c r="G196" s="133">
        <f t="shared" si="263"/>
        <v>0</v>
      </c>
      <c r="H196" s="133">
        <f t="shared" si="263"/>
        <v>0</v>
      </c>
      <c r="I196" s="133">
        <f t="shared" si="263"/>
        <v>0</v>
      </c>
      <c r="J196" s="133">
        <f t="shared" si="263"/>
        <v>0</v>
      </c>
      <c r="K196" s="133">
        <f t="shared" si="263"/>
        <v>0</v>
      </c>
      <c r="L196" s="133">
        <f t="shared" ref="L196" si="264">SUM(L197:L198)</f>
        <v>0</v>
      </c>
      <c r="M196" s="133">
        <f t="shared" si="263"/>
        <v>0</v>
      </c>
      <c r="N196" s="133">
        <f t="shared" ref="N196" si="265">SUM(N197:N198)</f>
        <v>0</v>
      </c>
      <c r="O196" s="133">
        <f t="shared" si="263"/>
        <v>0</v>
      </c>
      <c r="P196" s="133">
        <f t="shared" si="263"/>
        <v>0</v>
      </c>
      <c r="Q196" s="133">
        <f t="shared" si="263"/>
        <v>0</v>
      </c>
      <c r="R196" s="133">
        <f t="shared" si="263"/>
        <v>0</v>
      </c>
      <c r="S196" s="133">
        <f t="shared" si="263"/>
        <v>0</v>
      </c>
      <c r="T196" s="133">
        <f t="shared" si="263"/>
        <v>0</v>
      </c>
      <c r="U196" s="133">
        <f t="shared" ref="U196" si="266">SUM(U197:U198)</f>
        <v>0</v>
      </c>
      <c r="V196" s="133">
        <f t="shared" si="263"/>
        <v>0</v>
      </c>
      <c r="W196" s="133">
        <f t="shared" si="263"/>
        <v>0</v>
      </c>
      <c r="X196" s="133">
        <f t="shared" ref="X196" si="267">SUM(X197:X198)</f>
        <v>0</v>
      </c>
      <c r="Y196" s="133">
        <f t="shared" si="263"/>
        <v>0</v>
      </c>
    </row>
    <row r="197" spans="1:25" hidden="1">
      <c r="A197" s="137" t="s">
        <v>81</v>
      </c>
      <c r="B197" s="125" t="s">
        <v>82</v>
      </c>
      <c r="C197" s="126">
        <f>SUM(F197:Y197)</f>
        <v>0</v>
      </c>
      <c r="D197" s="126">
        <v>0</v>
      </c>
      <c r="E197" s="126">
        <v>0</v>
      </c>
      <c r="F197" s="126">
        <v>0</v>
      </c>
      <c r="G197" s="126">
        <v>0</v>
      </c>
      <c r="H197" s="126">
        <v>0</v>
      </c>
      <c r="I197" s="126">
        <v>0</v>
      </c>
      <c r="J197" s="126">
        <v>0</v>
      </c>
      <c r="K197" s="126">
        <v>0</v>
      </c>
      <c r="L197" s="126">
        <v>0</v>
      </c>
      <c r="M197" s="126">
        <v>0</v>
      </c>
      <c r="N197" s="126">
        <v>0</v>
      </c>
      <c r="O197" s="126">
        <v>0</v>
      </c>
      <c r="P197" s="126">
        <v>0</v>
      </c>
      <c r="Q197" s="126">
        <v>0</v>
      </c>
      <c r="R197" s="126">
        <v>0</v>
      </c>
      <c r="S197" s="126">
        <v>0</v>
      </c>
      <c r="T197" s="126">
        <v>0</v>
      </c>
      <c r="U197" s="126">
        <v>0</v>
      </c>
      <c r="V197" s="126">
        <v>0</v>
      </c>
      <c r="W197" s="126">
        <v>0</v>
      </c>
      <c r="X197" s="126">
        <v>0</v>
      </c>
      <c r="Y197" s="126">
        <v>0</v>
      </c>
    </row>
    <row r="198" spans="1:25" hidden="1">
      <c r="A198" s="137" t="s">
        <v>83</v>
      </c>
      <c r="B198" s="125" t="s">
        <v>84</v>
      </c>
      <c r="C198" s="126">
        <f>SUM(F198:Y198)</f>
        <v>0</v>
      </c>
      <c r="D198" s="126">
        <v>0</v>
      </c>
      <c r="E198" s="126">
        <v>0</v>
      </c>
      <c r="F198" s="126">
        <v>0</v>
      </c>
      <c r="G198" s="126">
        <v>0</v>
      </c>
      <c r="H198" s="126">
        <v>0</v>
      </c>
      <c r="I198" s="126">
        <v>0</v>
      </c>
      <c r="J198" s="126">
        <v>0</v>
      </c>
      <c r="K198" s="140">
        <v>0</v>
      </c>
      <c r="L198" s="140">
        <v>0</v>
      </c>
      <c r="M198" s="126">
        <v>0</v>
      </c>
      <c r="N198" s="126">
        <v>0</v>
      </c>
      <c r="O198" s="126">
        <v>0</v>
      </c>
      <c r="P198" s="126">
        <v>0</v>
      </c>
      <c r="Q198" s="126">
        <v>0</v>
      </c>
      <c r="R198" s="126">
        <v>0</v>
      </c>
      <c r="S198" s="126">
        <v>0</v>
      </c>
      <c r="T198" s="126">
        <v>0</v>
      </c>
      <c r="U198" s="126">
        <v>0</v>
      </c>
      <c r="V198" s="126">
        <v>0</v>
      </c>
      <c r="W198" s="126">
        <v>0</v>
      </c>
      <c r="X198" s="126">
        <v>0</v>
      </c>
      <c r="Y198" s="126">
        <v>0</v>
      </c>
    </row>
    <row r="199" spans="1:25" hidden="1">
      <c r="A199" s="137"/>
      <c r="B199" s="125"/>
      <c r="C199" s="126"/>
      <c r="D199" s="126"/>
      <c r="E199" s="126"/>
      <c r="F199" s="126"/>
      <c r="G199" s="126"/>
      <c r="H199" s="126"/>
      <c r="I199" s="126"/>
      <c r="J199" s="126"/>
      <c r="K199" s="140"/>
      <c r="L199" s="140"/>
      <c r="M199" s="126"/>
      <c r="N199" s="126"/>
      <c r="O199" s="126"/>
      <c r="P199" s="126"/>
      <c r="Q199" s="126"/>
      <c r="R199" s="126"/>
      <c r="S199" s="126"/>
      <c r="T199" s="126"/>
      <c r="U199" s="126"/>
      <c r="V199" s="126"/>
      <c r="W199" s="126"/>
      <c r="X199" s="126"/>
      <c r="Y199" s="126"/>
    </row>
    <row r="200" spans="1:25" ht="12" hidden="1">
      <c r="A200" s="136" t="s">
        <v>89</v>
      </c>
      <c r="B200" s="132" t="s">
        <v>90</v>
      </c>
      <c r="C200" s="133">
        <f>SUM(C201:C203)</f>
        <v>0</v>
      </c>
      <c r="D200" s="133">
        <f t="shared" ref="D200:E200" si="268">SUM(D201:D202)</f>
        <v>0</v>
      </c>
      <c r="E200" s="133">
        <f t="shared" si="268"/>
        <v>0</v>
      </c>
      <c r="F200" s="133">
        <f t="shared" ref="F200:Y200" si="269">SUM(F201:F202)</f>
        <v>0</v>
      </c>
      <c r="G200" s="133">
        <f t="shared" si="269"/>
        <v>0</v>
      </c>
      <c r="H200" s="133">
        <f t="shared" si="269"/>
        <v>0</v>
      </c>
      <c r="I200" s="133">
        <f t="shared" si="269"/>
        <v>0</v>
      </c>
      <c r="J200" s="133">
        <f t="shared" si="269"/>
        <v>0</v>
      </c>
      <c r="K200" s="142">
        <f t="shared" si="269"/>
        <v>0</v>
      </c>
      <c r="L200" s="142">
        <f t="shared" ref="L200" si="270">SUM(L201:L202)</f>
        <v>0</v>
      </c>
      <c r="M200" s="133">
        <f t="shared" si="269"/>
        <v>0</v>
      </c>
      <c r="N200" s="133">
        <f t="shared" ref="N200" si="271">SUM(N201:N202)</f>
        <v>0</v>
      </c>
      <c r="O200" s="133">
        <f t="shared" si="269"/>
        <v>0</v>
      </c>
      <c r="P200" s="133">
        <f t="shared" si="269"/>
        <v>0</v>
      </c>
      <c r="Q200" s="133">
        <f t="shared" si="269"/>
        <v>0</v>
      </c>
      <c r="R200" s="133">
        <f t="shared" si="269"/>
        <v>0</v>
      </c>
      <c r="S200" s="133">
        <f t="shared" ref="S200:U200" si="272">SUM(S201:S202)</f>
        <v>0</v>
      </c>
      <c r="T200" s="133">
        <f t="shared" si="272"/>
        <v>0</v>
      </c>
      <c r="U200" s="133">
        <f t="shared" si="272"/>
        <v>0</v>
      </c>
      <c r="V200" s="133">
        <f t="shared" si="269"/>
        <v>0</v>
      </c>
      <c r="W200" s="133">
        <f t="shared" si="269"/>
        <v>0</v>
      </c>
      <c r="X200" s="133">
        <f t="shared" ref="X200" si="273">SUM(X201:X202)</f>
        <v>0</v>
      </c>
      <c r="Y200" s="133">
        <f t="shared" si="269"/>
        <v>0</v>
      </c>
    </row>
    <row r="201" spans="1:25" hidden="1">
      <c r="A201" s="137" t="s">
        <v>91</v>
      </c>
      <c r="B201" s="125" t="s">
        <v>92</v>
      </c>
      <c r="C201" s="126">
        <f>SUM(F201:Y201)</f>
        <v>0</v>
      </c>
      <c r="D201" s="126">
        <f>+(D156+D162+D168+D169+D171)*1.32%</f>
        <v>0</v>
      </c>
      <c r="E201" s="126">
        <f>+(E156+E162+E168+E169+E171)*1.32%</f>
        <v>0</v>
      </c>
      <c r="F201" s="126">
        <f>+(F156+F162+F168+F169+F171)*1.32%</f>
        <v>0</v>
      </c>
      <c r="G201" s="126">
        <v>0</v>
      </c>
      <c r="H201" s="126">
        <v>0</v>
      </c>
      <c r="I201" s="126">
        <v>0</v>
      </c>
      <c r="J201" s="126">
        <v>0</v>
      </c>
      <c r="K201" s="140">
        <v>0</v>
      </c>
      <c r="L201" s="140">
        <v>0</v>
      </c>
      <c r="M201" s="126">
        <v>0</v>
      </c>
      <c r="N201" s="126">
        <v>0</v>
      </c>
      <c r="O201" s="126">
        <v>0</v>
      </c>
      <c r="P201" s="126">
        <v>0</v>
      </c>
      <c r="Q201" s="126">
        <v>0</v>
      </c>
      <c r="R201" s="126">
        <v>0</v>
      </c>
      <c r="S201" s="126">
        <v>0</v>
      </c>
      <c r="T201" s="126">
        <v>0</v>
      </c>
      <c r="U201" s="126">
        <v>0</v>
      </c>
      <c r="V201" s="126">
        <v>0</v>
      </c>
      <c r="W201" s="126">
        <v>0</v>
      </c>
      <c r="X201" s="126">
        <f>+(X156+X162+X168+X169+X171)*1.32%</f>
        <v>0</v>
      </c>
      <c r="Y201" s="126">
        <f>+(Y156+Y162+Y168+Y169+Y171)*1.32%</f>
        <v>0</v>
      </c>
    </row>
    <row r="202" spans="1:25" hidden="1">
      <c r="A202" s="137" t="s">
        <v>93</v>
      </c>
      <c r="B202" s="125" t="s">
        <v>94</v>
      </c>
      <c r="C202" s="126">
        <f>SUM(F202:Y202)</f>
        <v>0</v>
      </c>
      <c r="D202" s="126">
        <v>0</v>
      </c>
      <c r="E202" s="126">
        <v>0</v>
      </c>
      <c r="F202" s="126">
        <v>0</v>
      </c>
      <c r="G202" s="126">
        <v>0</v>
      </c>
      <c r="H202" s="126">
        <v>0</v>
      </c>
      <c r="I202" s="126">
        <v>0</v>
      </c>
      <c r="J202" s="126">
        <v>0</v>
      </c>
      <c r="K202" s="140">
        <v>0</v>
      </c>
      <c r="L202" s="140">
        <v>0</v>
      </c>
      <c r="M202" s="126">
        <v>0</v>
      </c>
      <c r="N202" s="126">
        <v>0</v>
      </c>
      <c r="O202" s="126">
        <v>0</v>
      </c>
      <c r="P202" s="126">
        <v>0</v>
      </c>
      <c r="Q202" s="126">
        <v>0</v>
      </c>
      <c r="R202" s="126">
        <v>0</v>
      </c>
      <c r="S202" s="126">
        <v>0</v>
      </c>
      <c r="T202" s="126">
        <v>0</v>
      </c>
      <c r="U202" s="126">
        <v>0</v>
      </c>
      <c r="V202" s="126">
        <v>0</v>
      </c>
      <c r="W202" s="126">
        <v>0</v>
      </c>
      <c r="X202" s="126">
        <v>0</v>
      </c>
      <c r="Y202" s="126">
        <v>0</v>
      </c>
    </row>
    <row r="203" spans="1:25" hidden="1">
      <c r="A203" s="137" t="s">
        <v>95</v>
      </c>
      <c r="B203" s="125" t="s">
        <v>96</v>
      </c>
      <c r="C203" s="126">
        <f>SUM(F203:Y203)</f>
        <v>0</v>
      </c>
      <c r="D203" s="126"/>
      <c r="E203" s="126"/>
      <c r="F203" s="126"/>
      <c r="G203" s="126"/>
      <c r="H203" s="126"/>
      <c r="I203" s="126"/>
      <c r="J203" s="126"/>
      <c r="K203" s="140">
        <v>0</v>
      </c>
      <c r="L203" s="140">
        <v>0</v>
      </c>
      <c r="M203" s="126"/>
      <c r="N203" s="126"/>
      <c r="O203" s="126">
        <v>0</v>
      </c>
      <c r="P203" s="126"/>
      <c r="Q203" s="126"/>
      <c r="R203" s="126"/>
      <c r="S203" s="126"/>
      <c r="T203" s="126"/>
      <c r="U203" s="126"/>
      <c r="V203" s="126"/>
      <c r="W203" s="126"/>
      <c r="X203" s="126"/>
      <c r="Y203" s="126"/>
    </row>
    <row r="204" spans="1:25" hidden="1">
      <c r="A204" s="137"/>
      <c r="B204" s="125"/>
      <c r="C204" s="126"/>
      <c r="D204" s="126"/>
      <c r="E204" s="126"/>
      <c r="F204" s="126"/>
      <c r="G204" s="126"/>
      <c r="H204" s="126"/>
      <c r="I204" s="126"/>
      <c r="J204" s="126"/>
      <c r="K204" s="140"/>
      <c r="L204" s="140"/>
      <c r="M204" s="126"/>
      <c r="N204" s="126"/>
      <c r="O204" s="126"/>
      <c r="P204" s="126"/>
      <c r="Q204" s="126"/>
      <c r="R204" s="126"/>
      <c r="S204" s="126"/>
      <c r="T204" s="126"/>
      <c r="U204" s="126"/>
      <c r="V204" s="126"/>
      <c r="W204" s="126"/>
      <c r="X204" s="126"/>
      <c r="Y204" s="126"/>
    </row>
    <row r="205" spans="1:25" ht="12" hidden="1">
      <c r="A205" s="765" t="s">
        <v>247</v>
      </c>
      <c r="B205" s="766" t="s">
        <v>362</v>
      </c>
      <c r="C205" s="133">
        <f>SUM(C206:C208)</f>
        <v>0</v>
      </c>
      <c r="D205" s="133">
        <f t="shared" ref="D205:V205" si="274">SUM(D206:D207)</f>
        <v>0</v>
      </c>
      <c r="E205" s="133">
        <f t="shared" ref="E205" si="275">SUM(E206:E207)</f>
        <v>0</v>
      </c>
      <c r="F205" s="133">
        <f t="shared" si="274"/>
        <v>0</v>
      </c>
      <c r="G205" s="133">
        <f t="shared" si="274"/>
        <v>0</v>
      </c>
      <c r="H205" s="133">
        <f t="shared" si="274"/>
        <v>0</v>
      </c>
      <c r="I205" s="133">
        <f t="shared" si="274"/>
        <v>0</v>
      </c>
      <c r="J205" s="133">
        <f t="shared" si="274"/>
        <v>0</v>
      </c>
      <c r="K205" s="142">
        <f t="shared" si="274"/>
        <v>0</v>
      </c>
      <c r="L205" s="142">
        <f t="shared" ref="L205" si="276">SUM(L206:L207)</f>
        <v>0</v>
      </c>
      <c r="M205" s="133">
        <f t="shared" si="274"/>
        <v>0</v>
      </c>
      <c r="N205" s="133">
        <f t="shared" si="274"/>
        <v>0</v>
      </c>
      <c r="O205" s="133">
        <f t="shared" si="274"/>
        <v>0</v>
      </c>
      <c r="P205" s="133">
        <f t="shared" si="274"/>
        <v>0</v>
      </c>
      <c r="Q205" s="133">
        <f t="shared" si="274"/>
        <v>0</v>
      </c>
      <c r="R205" s="133">
        <f t="shared" si="274"/>
        <v>0</v>
      </c>
      <c r="S205" s="133">
        <f t="shared" si="274"/>
        <v>0</v>
      </c>
      <c r="T205" s="133">
        <f t="shared" si="274"/>
        <v>0</v>
      </c>
      <c r="U205" s="133">
        <f t="shared" ref="U205" si="277">SUM(U206:U207)</f>
        <v>0</v>
      </c>
      <c r="V205" s="133">
        <f t="shared" si="274"/>
        <v>0</v>
      </c>
      <c r="W205" s="126"/>
      <c r="X205" s="126"/>
      <c r="Y205" s="126"/>
    </row>
    <row r="206" spans="1:25" hidden="1">
      <c r="A206" s="767" t="s">
        <v>249</v>
      </c>
      <c r="B206" s="768" t="s">
        <v>250</v>
      </c>
      <c r="C206" s="126">
        <f>SUM(F206:Y206)</f>
        <v>0</v>
      </c>
      <c r="D206" s="126">
        <f>+(D161+D167+D173+D174+D176)*1.32%</f>
        <v>0</v>
      </c>
      <c r="E206" s="126">
        <f>+(E161+E167+E173+E174+E176)*1.32%</f>
        <v>0</v>
      </c>
      <c r="F206" s="126">
        <f>+(F161+F167+F173+F174+F176)*1.32%</f>
        <v>0</v>
      </c>
      <c r="G206" s="126">
        <v>0</v>
      </c>
      <c r="H206" s="126">
        <v>0</v>
      </c>
      <c r="I206" s="126">
        <v>0</v>
      </c>
      <c r="J206" s="126">
        <v>0</v>
      </c>
      <c r="K206" s="140">
        <v>0</v>
      </c>
      <c r="L206" s="140">
        <v>0</v>
      </c>
      <c r="M206" s="126">
        <v>0</v>
      </c>
      <c r="N206" s="126">
        <v>0</v>
      </c>
      <c r="O206" s="126">
        <v>0</v>
      </c>
      <c r="P206" s="126">
        <v>0</v>
      </c>
      <c r="Q206" s="126">
        <v>0</v>
      </c>
      <c r="R206" s="126">
        <v>0</v>
      </c>
      <c r="S206" s="126">
        <v>0</v>
      </c>
      <c r="T206" s="126">
        <v>0</v>
      </c>
      <c r="U206" s="126">
        <v>0</v>
      </c>
      <c r="V206" s="126">
        <v>0</v>
      </c>
      <c r="W206" s="126"/>
      <c r="X206" s="126"/>
      <c r="Y206" s="126"/>
    </row>
    <row r="207" spans="1:25" hidden="1">
      <c r="A207" s="137" t="s">
        <v>578</v>
      </c>
      <c r="B207" s="125" t="s">
        <v>579</v>
      </c>
      <c r="C207" s="126">
        <f>SUM(F207:Y207)</f>
        <v>0</v>
      </c>
      <c r="D207" s="126">
        <v>0</v>
      </c>
      <c r="E207" s="126">
        <v>0</v>
      </c>
      <c r="F207" s="126">
        <v>0</v>
      </c>
      <c r="G207" s="126">
        <v>0</v>
      </c>
      <c r="H207" s="126">
        <v>0</v>
      </c>
      <c r="I207" s="126">
        <v>0</v>
      </c>
      <c r="J207" s="126">
        <v>0</v>
      </c>
      <c r="K207" s="140">
        <v>0</v>
      </c>
      <c r="L207" s="140">
        <v>0</v>
      </c>
      <c r="M207" s="126">
        <v>0</v>
      </c>
      <c r="N207" s="126">
        <v>0</v>
      </c>
      <c r="O207" s="126">
        <v>0</v>
      </c>
      <c r="P207" s="126">
        <v>0</v>
      </c>
      <c r="Q207" s="126">
        <v>0</v>
      </c>
      <c r="R207" s="126">
        <v>0</v>
      </c>
      <c r="S207" s="126">
        <v>0</v>
      </c>
      <c r="T207" s="126">
        <v>0</v>
      </c>
      <c r="U207" s="126">
        <v>0</v>
      </c>
      <c r="V207" s="126">
        <v>0</v>
      </c>
      <c r="W207" s="126"/>
      <c r="X207" s="126"/>
      <c r="Y207" s="126"/>
    </row>
    <row r="208" spans="1:25" hidden="1">
      <c r="A208" s="137"/>
      <c r="B208" s="125"/>
      <c r="C208" s="126"/>
      <c r="D208" s="126"/>
      <c r="E208" s="126"/>
      <c r="F208" s="126"/>
      <c r="G208" s="126"/>
      <c r="H208" s="126"/>
      <c r="I208" s="126"/>
      <c r="J208" s="126"/>
      <c r="K208" s="140"/>
      <c r="L208" s="140"/>
      <c r="M208" s="126"/>
      <c r="N208" s="126"/>
      <c r="O208" s="126"/>
      <c r="P208" s="126"/>
      <c r="Q208" s="126"/>
      <c r="R208" s="126"/>
      <c r="S208" s="126"/>
      <c r="T208" s="126"/>
      <c r="U208" s="126"/>
      <c r="V208" s="126"/>
      <c r="W208" s="126"/>
      <c r="X208" s="126"/>
      <c r="Y208" s="126"/>
    </row>
    <row r="209" spans="1:25" ht="12" hidden="1">
      <c r="A209" s="136" t="s">
        <v>99</v>
      </c>
      <c r="B209" s="132" t="s">
        <v>100</v>
      </c>
      <c r="C209" s="133">
        <f t="shared" ref="C209:I209" si="278">+C210</f>
        <v>0</v>
      </c>
      <c r="D209" s="133">
        <f t="shared" si="278"/>
        <v>0</v>
      </c>
      <c r="E209" s="133">
        <f t="shared" si="278"/>
        <v>0</v>
      </c>
      <c r="F209" s="133">
        <f t="shared" si="278"/>
        <v>0</v>
      </c>
      <c r="G209" s="133">
        <f t="shared" si="278"/>
        <v>0</v>
      </c>
      <c r="H209" s="133">
        <f t="shared" si="278"/>
        <v>0</v>
      </c>
      <c r="I209" s="133">
        <f t="shared" si="278"/>
        <v>0</v>
      </c>
      <c r="J209" s="133">
        <f t="shared" ref="J209:Y209" si="279">+J210</f>
        <v>0</v>
      </c>
      <c r="K209" s="142">
        <f t="shared" si="279"/>
        <v>0</v>
      </c>
      <c r="L209" s="142">
        <f t="shared" si="279"/>
        <v>0</v>
      </c>
      <c r="M209" s="133">
        <f t="shared" si="279"/>
        <v>0</v>
      </c>
      <c r="N209" s="133">
        <f t="shared" si="279"/>
        <v>0</v>
      </c>
      <c r="O209" s="133">
        <f t="shared" si="279"/>
        <v>0</v>
      </c>
      <c r="P209" s="133">
        <f t="shared" si="279"/>
        <v>0</v>
      </c>
      <c r="Q209" s="133">
        <f t="shared" si="279"/>
        <v>0</v>
      </c>
      <c r="R209" s="133">
        <f t="shared" si="279"/>
        <v>0</v>
      </c>
      <c r="S209" s="133">
        <f t="shared" si="279"/>
        <v>0</v>
      </c>
      <c r="T209" s="133">
        <f t="shared" si="279"/>
        <v>0</v>
      </c>
      <c r="U209" s="133">
        <f t="shared" si="279"/>
        <v>0</v>
      </c>
      <c r="V209" s="133">
        <f t="shared" si="279"/>
        <v>0</v>
      </c>
      <c r="W209" s="133">
        <f t="shared" si="279"/>
        <v>0</v>
      </c>
      <c r="X209" s="133">
        <f t="shared" si="279"/>
        <v>0</v>
      </c>
      <c r="Y209" s="133">
        <f t="shared" si="279"/>
        <v>0</v>
      </c>
    </row>
    <row r="210" spans="1:25" hidden="1">
      <c r="A210" s="137" t="s">
        <v>101</v>
      </c>
      <c r="B210" s="125" t="s">
        <v>102</v>
      </c>
      <c r="C210" s="126">
        <f>SUM(F210:Y210)</f>
        <v>0</v>
      </c>
      <c r="D210" s="126">
        <f>+(D159+D165+D171+D172+D175)*1.32%</f>
        <v>0</v>
      </c>
      <c r="E210" s="126">
        <f>+(E159+E165+E171+E172+E175)*1.32%</f>
        <v>0</v>
      </c>
      <c r="F210" s="126">
        <f>+(F159+F165+F171+F172+F175)*1.32%</f>
        <v>0</v>
      </c>
      <c r="G210" s="126">
        <v>0</v>
      </c>
      <c r="H210" s="126">
        <v>0</v>
      </c>
      <c r="I210" s="126">
        <v>0</v>
      </c>
      <c r="J210" s="126">
        <v>0</v>
      </c>
      <c r="K210" s="140">
        <v>0</v>
      </c>
      <c r="L210" s="140">
        <v>0</v>
      </c>
      <c r="M210" s="126">
        <v>0</v>
      </c>
      <c r="N210" s="126">
        <v>0</v>
      </c>
      <c r="O210" s="126">
        <v>0</v>
      </c>
      <c r="P210" s="126">
        <f>+(Z159+Z165+Z171+Z172)*1.32%</f>
        <v>0</v>
      </c>
      <c r="Q210" s="126">
        <v>0</v>
      </c>
      <c r="R210" s="126">
        <v>0</v>
      </c>
      <c r="S210" s="126">
        <v>0</v>
      </c>
      <c r="T210" s="126">
        <v>0</v>
      </c>
      <c r="U210" s="126">
        <v>0</v>
      </c>
      <c r="V210" s="126">
        <v>0</v>
      </c>
      <c r="W210" s="126">
        <v>0</v>
      </c>
      <c r="X210" s="126">
        <f>+(X159+X165+X171+X172+X175)*1.32%</f>
        <v>0</v>
      </c>
      <c r="Y210" s="126">
        <f>+(Y159+Y165+Y171+Y172+Y175)*1.32%</f>
        <v>0</v>
      </c>
    </row>
    <row r="211" spans="1:25" hidden="1">
      <c r="A211" s="137"/>
      <c r="B211" s="125"/>
      <c r="C211" s="126"/>
      <c r="D211" s="126"/>
      <c r="E211" s="126"/>
      <c r="F211" s="126"/>
      <c r="G211" s="126"/>
      <c r="H211" s="126"/>
      <c r="I211" s="126"/>
      <c r="J211" s="126"/>
      <c r="K211" s="140"/>
      <c r="L211" s="140"/>
      <c r="M211" s="126"/>
      <c r="N211" s="126"/>
      <c r="O211" s="126"/>
      <c r="P211" s="126"/>
      <c r="Q211" s="126"/>
      <c r="R211" s="126"/>
      <c r="S211" s="126"/>
      <c r="T211" s="126"/>
      <c r="U211" s="126"/>
      <c r="V211" s="126"/>
      <c r="W211" s="126"/>
      <c r="X211" s="126"/>
      <c r="Y211" s="126"/>
    </row>
    <row r="212" spans="1:25" ht="12">
      <c r="A212" s="136" t="s">
        <v>281</v>
      </c>
      <c r="B212" s="132" t="s">
        <v>282</v>
      </c>
      <c r="C212" s="133">
        <f>+C213</f>
        <v>2000000</v>
      </c>
      <c r="D212" s="133">
        <f t="shared" ref="D212:Y212" si="280">+D213</f>
        <v>0</v>
      </c>
      <c r="E212" s="133">
        <f t="shared" si="280"/>
        <v>0</v>
      </c>
      <c r="F212" s="133">
        <f t="shared" si="280"/>
        <v>0</v>
      </c>
      <c r="G212" s="133">
        <f t="shared" si="280"/>
        <v>0</v>
      </c>
      <c r="H212" s="133">
        <f t="shared" si="280"/>
        <v>0</v>
      </c>
      <c r="I212" s="133">
        <f t="shared" si="280"/>
        <v>0</v>
      </c>
      <c r="J212" s="133">
        <f t="shared" si="280"/>
        <v>0</v>
      </c>
      <c r="K212" s="142">
        <f t="shared" si="280"/>
        <v>0</v>
      </c>
      <c r="L212" s="142">
        <f t="shared" si="280"/>
        <v>0</v>
      </c>
      <c r="M212" s="133">
        <f t="shared" si="280"/>
        <v>0</v>
      </c>
      <c r="N212" s="133">
        <f t="shared" si="280"/>
        <v>0</v>
      </c>
      <c r="O212" s="133">
        <f t="shared" si="280"/>
        <v>0</v>
      </c>
      <c r="P212" s="133">
        <f t="shared" si="280"/>
        <v>0</v>
      </c>
      <c r="Q212" s="133">
        <f t="shared" si="280"/>
        <v>2000000</v>
      </c>
      <c r="R212" s="133">
        <f t="shared" si="280"/>
        <v>0</v>
      </c>
      <c r="S212" s="133">
        <f t="shared" si="280"/>
        <v>0</v>
      </c>
      <c r="T212" s="133">
        <f t="shared" si="280"/>
        <v>0</v>
      </c>
      <c r="U212" s="133">
        <f t="shared" si="280"/>
        <v>0</v>
      </c>
      <c r="V212" s="133">
        <f t="shared" si="280"/>
        <v>0</v>
      </c>
      <c r="W212" s="133">
        <f t="shared" si="280"/>
        <v>0</v>
      </c>
      <c r="X212" s="133">
        <f t="shared" si="280"/>
        <v>0</v>
      </c>
      <c r="Y212" s="133">
        <f t="shared" si="280"/>
        <v>0</v>
      </c>
    </row>
    <row r="213" spans="1:25">
      <c r="A213" s="137" t="s">
        <v>363</v>
      </c>
      <c r="B213" s="125" t="s">
        <v>364</v>
      </c>
      <c r="C213" s="126">
        <f>SUM(F213:Y213)</f>
        <v>2000000</v>
      </c>
      <c r="D213" s="126">
        <v>0</v>
      </c>
      <c r="E213" s="126">
        <v>0</v>
      </c>
      <c r="F213" s="126">
        <v>0</v>
      </c>
      <c r="G213" s="126">
        <v>0</v>
      </c>
      <c r="H213" s="126">
        <v>0</v>
      </c>
      <c r="I213" s="126">
        <v>0</v>
      </c>
      <c r="J213" s="126">
        <v>0</v>
      </c>
      <c r="K213" s="140">
        <v>0</v>
      </c>
      <c r="L213" s="140">
        <v>0</v>
      </c>
      <c r="M213" s="126">
        <v>0</v>
      </c>
      <c r="N213" s="126">
        <v>0</v>
      </c>
      <c r="O213" s="126">
        <v>0</v>
      </c>
      <c r="P213" s="126">
        <v>0</v>
      </c>
      <c r="Q213" s="126">
        <v>2000000</v>
      </c>
      <c r="R213" s="126">
        <v>0</v>
      </c>
      <c r="S213" s="126">
        <v>0</v>
      </c>
      <c r="T213" s="126">
        <v>0</v>
      </c>
      <c r="U213" s="126">
        <v>0</v>
      </c>
      <c r="V213" s="126">
        <v>0</v>
      </c>
      <c r="W213" s="126">
        <v>0</v>
      </c>
      <c r="X213" s="126">
        <v>0</v>
      </c>
      <c r="Y213" s="126">
        <v>0</v>
      </c>
    </row>
    <row r="214" spans="1:25">
      <c r="A214" s="137"/>
      <c r="B214" s="125"/>
      <c r="C214" s="126"/>
      <c r="D214" s="126"/>
      <c r="E214" s="126"/>
      <c r="F214" s="126"/>
      <c r="G214" s="126"/>
      <c r="H214" s="126"/>
      <c r="I214" s="126"/>
      <c r="J214" s="126"/>
      <c r="K214" s="140"/>
      <c r="L214" s="140"/>
      <c r="M214" s="126"/>
      <c r="N214" s="126"/>
      <c r="O214" s="126"/>
      <c r="P214" s="126"/>
      <c r="Q214" s="126"/>
      <c r="R214" s="126"/>
      <c r="S214" s="126"/>
      <c r="T214" s="126"/>
      <c r="U214" s="126"/>
      <c r="V214" s="126"/>
      <c r="W214" s="126"/>
      <c r="X214" s="126"/>
      <c r="Y214" s="126"/>
    </row>
    <row r="215" spans="1:25" ht="12">
      <c r="A215" s="136">
        <v>1.08</v>
      </c>
      <c r="B215" s="132" t="s">
        <v>103</v>
      </c>
      <c r="C215" s="133">
        <f>SUM(C216:C221)</f>
        <v>4010000</v>
      </c>
      <c r="D215" s="133">
        <f>SUM(D216:D226)</f>
        <v>0</v>
      </c>
      <c r="E215" s="133">
        <f>SUM(E216:E226)</f>
        <v>0</v>
      </c>
      <c r="F215" s="133">
        <f>SUM(F216:F226)</f>
        <v>0</v>
      </c>
      <c r="G215" s="133">
        <f>SUM(G216:G221)</f>
        <v>0</v>
      </c>
      <c r="H215" s="133">
        <f>SUM(H216:H226)</f>
        <v>0</v>
      </c>
      <c r="I215" s="133">
        <f>SUM(I216:I226)</f>
        <v>0</v>
      </c>
      <c r="J215" s="133">
        <f t="shared" ref="J215:Y215" si="281">SUM(J216:J226)</f>
        <v>0</v>
      </c>
      <c r="K215" s="142">
        <f t="shared" si="281"/>
        <v>4010000</v>
      </c>
      <c r="L215" s="142">
        <f t="shared" ref="L215" si="282">SUM(L216:L226)</f>
        <v>0</v>
      </c>
      <c r="M215" s="133">
        <f t="shared" si="281"/>
        <v>0</v>
      </c>
      <c r="N215" s="133">
        <f t="shared" ref="N215:P215" si="283">SUM(N216:N226)</f>
        <v>0</v>
      </c>
      <c r="O215" s="133">
        <f t="shared" si="283"/>
        <v>0</v>
      </c>
      <c r="P215" s="133">
        <f t="shared" si="283"/>
        <v>0</v>
      </c>
      <c r="Q215" s="133">
        <f t="shared" si="281"/>
        <v>0</v>
      </c>
      <c r="R215" s="133">
        <f t="shared" si="281"/>
        <v>0</v>
      </c>
      <c r="S215" s="133">
        <f t="shared" si="281"/>
        <v>0</v>
      </c>
      <c r="T215" s="133">
        <f t="shared" si="281"/>
        <v>0</v>
      </c>
      <c r="U215" s="133">
        <f t="shared" ref="U215" si="284">SUM(U216:U226)</f>
        <v>0</v>
      </c>
      <c r="V215" s="133">
        <f t="shared" si="281"/>
        <v>0</v>
      </c>
      <c r="W215" s="133">
        <f t="shared" si="281"/>
        <v>0</v>
      </c>
      <c r="X215" s="133">
        <f t="shared" ref="X215" si="285">SUM(X216:X226)</f>
        <v>0</v>
      </c>
      <c r="Y215" s="133">
        <f t="shared" si="281"/>
        <v>0</v>
      </c>
    </row>
    <row r="216" spans="1:25">
      <c r="A216" s="137" t="s">
        <v>104</v>
      </c>
      <c r="B216" s="125" t="s">
        <v>105</v>
      </c>
      <c r="C216" s="126">
        <f t="shared" ref="C216:C221" si="286">SUM(F216:Y216)</f>
        <v>4010000</v>
      </c>
      <c r="D216" s="126">
        <v>0</v>
      </c>
      <c r="E216" s="126">
        <v>0</v>
      </c>
      <c r="F216" s="126">
        <v>0</v>
      </c>
      <c r="G216" s="126">
        <v>0</v>
      </c>
      <c r="H216" s="126">
        <v>0</v>
      </c>
      <c r="I216" s="126">
        <v>0</v>
      </c>
      <c r="J216" s="126">
        <v>0</v>
      </c>
      <c r="K216" s="140">
        <v>4010000</v>
      </c>
      <c r="L216" s="140">
        <v>0</v>
      </c>
      <c r="M216" s="126">
        <v>0</v>
      </c>
      <c r="N216" s="126">
        <v>0</v>
      </c>
      <c r="O216" s="126">
        <v>0</v>
      </c>
      <c r="P216" s="126">
        <v>0</v>
      </c>
      <c r="Q216" s="126">
        <v>0</v>
      </c>
      <c r="R216" s="126">
        <v>0</v>
      </c>
      <c r="S216" s="126">
        <v>0</v>
      </c>
      <c r="T216" s="126">
        <v>0</v>
      </c>
      <c r="U216" s="126">
        <v>0</v>
      </c>
      <c r="V216" s="126">
        <v>0</v>
      </c>
      <c r="W216" s="126">
        <v>0</v>
      </c>
      <c r="X216" s="126">
        <v>0</v>
      </c>
      <c r="Y216" s="126">
        <v>0</v>
      </c>
    </row>
    <row r="217" spans="1:25" hidden="1">
      <c r="A217" s="137" t="s">
        <v>110</v>
      </c>
      <c r="B217" s="125" t="s">
        <v>111</v>
      </c>
      <c r="C217" s="126">
        <f t="shared" si="286"/>
        <v>0</v>
      </c>
      <c r="D217" s="126"/>
      <c r="E217" s="126"/>
      <c r="F217" s="126"/>
      <c r="G217" s="126"/>
      <c r="H217" s="126"/>
      <c r="I217" s="126"/>
      <c r="J217" s="126"/>
      <c r="K217" s="140"/>
      <c r="L217" s="140"/>
      <c r="M217" s="126"/>
      <c r="N217" s="126">
        <v>0</v>
      </c>
      <c r="O217" s="126"/>
      <c r="P217" s="126"/>
      <c r="Q217" s="126"/>
      <c r="R217" s="126"/>
      <c r="S217" s="126"/>
      <c r="T217" s="126"/>
      <c r="U217" s="126"/>
      <c r="V217" s="126"/>
      <c r="W217" s="126"/>
      <c r="X217" s="126"/>
      <c r="Y217" s="126"/>
    </row>
    <row r="218" spans="1:25" ht="22.8" hidden="1">
      <c r="A218" s="165" t="s">
        <v>108</v>
      </c>
      <c r="B218" s="135" t="s">
        <v>109</v>
      </c>
      <c r="C218" s="126">
        <f t="shared" si="286"/>
        <v>0</v>
      </c>
      <c r="D218" s="126">
        <v>0</v>
      </c>
      <c r="E218" s="126">
        <v>0</v>
      </c>
      <c r="F218" s="126">
        <v>0</v>
      </c>
      <c r="G218" s="126">
        <v>0</v>
      </c>
      <c r="H218" s="126">
        <v>0</v>
      </c>
      <c r="I218" s="126">
        <v>0</v>
      </c>
      <c r="J218" s="126">
        <v>0</v>
      </c>
      <c r="K218" s="140">
        <v>0</v>
      </c>
      <c r="L218" s="140">
        <v>0</v>
      </c>
      <c r="M218" s="126">
        <v>0</v>
      </c>
      <c r="N218" s="126">
        <v>0</v>
      </c>
      <c r="O218" s="126">
        <v>0</v>
      </c>
      <c r="P218" s="126">
        <v>0</v>
      </c>
      <c r="Q218" s="126">
        <v>0</v>
      </c>
      <c r="R218" s="126">
        <v>0</v>
      </c>
      <c r="S218" s="126">
        <v>0</v>
      </c>
      <c r="T218" s="126">
        <v>0</v>
      </c>
      <c r="U218" s="126">
        <v>0</v>
      </c>
      <c r="V218" s="126">
        <v>0</v>
      </c>
      <c r="W218" s="126">
        <v>0</v>
      </c>
      <c r="X218" s="126">
        <v>0</v>
      </c>
      <c r="Y218" s="126">
        <v>0</v>
      </c>
    </row>
    <row r="219" spans="1:25" hidden="1">
      <c r="A219" s="165" t="s">
        <v>106</v>
      </c>
      <c r="B219" s="135" t="s">
        <v>107</v>
      </c>
      <c r="C219" s="126">
        <f t="shared" si="286"/>
        <v>0</v>
      </c>
      <c r="D219" s="126">
        <v>0</v>
      </c>
      <c r="E219" s="126">
        <v>0</v>
      </c>
      <c r="F219" s="126">
        <v>0</v>
      </c>
      <c r="G219" s="126">
        <v>0</v>
      </c>
      <c r="H219" s="126">
        <v>0</v>
      </c>
      <c r="I219" s="126">
        <v>0</v>
      </c>
      <c r="J219" s="126">
        <v>0</v>
      </c>
      <c r="K219" s="140">
        <v>0</v>
      </c>
      <c r="L219" s="140">
        <v>0</v>
      </c>
      <c r="M219" s="126">
        <v>0</v>
      </c>
      <c r="N219" s="126">
        <v>0</v>
      </c>
      <c r="O219" s="126">
        <v>0</v>
      </c>
      <c r="P219" s="126">
        <v>0</v>
      </c>
      <c r="Q219" s="126">
        <v>0</v>
      </c>
      <c r="R219" s="126">
        <v>0</v>
      </c>
      <c r="S219" s="126">
        <v>0</v>
      </c>
      <c r="T219" s="126">
        <v>0</v>
      </c>
      <c r="U219" s="126">
        <v>0</v>
      </c>
      <c r="V219" s="126">
        <v>0</v>
      </c>
      <c r="W219" s="126">
        <v>0</v>
      </c>
      <c r="X219" s="126">
        <v>0</v>
      </c>
      <c r="Y219" s="126">
        <v>0</v>
      </c>
    </row>
    <row r="220" spans="1:25" ht="22.8" hidden="1">
      <c r="A220" s="137" t="s">
        <v>112</v>
      </c>
      <c r="B220" s="135" t="s">
        <v>113</v>
      </c>
      <c r="C220" s="126">
        <f t="shared" si="286"/>
        <v>0</v>
      </c>
      <c r="D220" s="126">
        <v>0</v>
      </c>
      <c r="E220" s="126">
        <v>0</v>
      </c>
      <c r="F220" s="126">
        <v>0</v>
      </c>
      <c r="G220" s="126">
        <v>0</v>
      </c>
      <c r="H220" s="126">
        <v>0</v>
      </c>
      <c r="I220" s="126">
        <v>0</v>
      </c>
      <c r="J220" s="126">
        <v>0</v>
      </c>
      <c r="K220" s="140">
        <v>0</v>
      </c>
      <c r="L220" s="140">
        <v>0</v>
      </c>
      <c r="M220" s="126">
        <v>0</v>
      </c>
      <c r="N220" s="126">
        <v>0</v>
      </c>
      <c r="O220" s="126">
        <v>0</v>
      </c>
      <c r="P220" s="126">
        <v>0</v>
      </c>
      <c r="Q220" s="126">
        <v>0</v>
      </c>
      <c r="R220" s="126">
        <v>0</v>
      </c>
      <c r="S220" s="126">
        <v>0</v>
      </c>
      <c r="T220" s="126">
        <v>0</v>
      </c>
      <c r="U220" s="126">
        <v>0</v>
      </c>
      <c r="V220" s="126">
        <v>0</v>
      </c>
      <c r="W220" s="126">
        <v>0</v>
      </c>
      <c r="X220" s="126">
        <v>0</v>
      </c>
      <c r="Y220" s="126">
        <v>0</v>
      </c>
    </row>
    <row r="221" spans="1:25" ht="22.8" hidden="1" customHeight="1">
      <c r="A221" s="137" t="s">
        <v>114</v>
      </c>
      <c r="B221" s="135" t="s">
        <v>115</v>
      </c>
      <c r="C221" s="126">
        <f t="shared" si="286"/>
        <v>0</v>
      </c>
      <c r="D221" s="126">
        <v>0</v>
      </c>
      <c r="E221" s="126">
        <v>0</v>
      </c>
      <c r="F221" s="126">
        <v>0</v>
      </c>
      <c r="G221" s="126">
        <v>0</v>
      </c>
      <c r="H221" s="126">
        <v>0</v>
      </c>
      <c r="I221" s="126">
        <v>0</v>
      </c>
      <c r="J221" s="126">
        <v>0</v>
      </c>
      <c r="K221" s="140">
        <v>0</v>
      </c>
      <c r="L221" s="140">
        <v>0</v>
      </c>
      <c r="M221" s="126">
        <v>0</v>
      </c>
      <c r="N221" s="126">
        <v>0</v>
      </c>
      <c r="O221" s="126">
        <v>0</v>
      </c>
      <c r="P221" s="126">
        <v>0</v>
      </c>
      <c r="Q221" s="126">
        <v>0</v>
      </c>
      <c r="R221" s="126">
        <v>0</v>
      </c>
      <c r="S221" s="126">
        <v>0</v>
      </c>
      <c r="T221" s="126">
        <v>0</v>
      </c>
      <c r="U221" s="126">
        <v>0</v>
      </c>
      <c r="V221" s="126">
        <v>0</v>
      </c>
      <c r="W221" s="126">
        <v>0</v>
      </c>
      <c r="X221" s="126">
        <v>0</v>
      </c>
      <c r="Y221" s="126">
        <v>0</v>
      </c>
    </row>
    <row r="222" spans="1:25" ht="22.8" hidden="1" customHeight="1">
      <c r="A222" s="137"/>
      <c r="B222" s="135"/>
      <c r="C222" s="126"/>
      <c r="D222" s="126"/>
      <c r="E222" s="126"/>
      <c r="F222" s="126"/>
      <c r="G222" s="126"/>
      <c r="H222" s="126"/>
      <c r="I222" s="126"/>
      <c r="J222" s="126"/>
      <c r="K222" s="140"/>
      <c r="L222" s="140"/>
      <c r="M222" s="126"/>
      <c r="N222" s="126"/>
      <c r="O222" s="126"/>
      <c r="P222" s="126"/>
      <c r="Q222" s="126"/>
      <c r="R222" s="126"/>
      <c r="S222" s="126"/>
      <c r="T222" s="126"/>
      <c r="U222" s="126"/>
      <c r="V222" s="126"/>
      <c r="W222" s="126"/>
      <c r="X222" s="126"/>
      <c r="Y222" s="126"/>
    </row>
    <row r="223" spans="1:25" hidden="1">
      <c r="A223" s="137"/>
      <c r="B223" s="135"/>
      <c r="C223" s="126"/>
      <c r="D223" s="126"/>
      <c r="E223" s="126"/>
      <c r="F223" s="126"/>
      <c r="G223" s="126"/>
      <c r="H223" s="126"/>
      <c r="I223" s="126"/>
      <c r="J223" s="126"/>
      <c r="K223" s="140"/>
      <c r="L223" s="140"/>
      <c r="M223" s="126"/>
      <c r="N223" s="126"/>
      <c r="O223" s="126"/>
      <c r="P223" s="126"/>
      <c r="Q223" s="126"/>
      <c r="R223" s="126"/>
      <c r="S223" s="126"/>
      <c r="T223" s="126"/>
      <c r="U223" s="126"/>
      <c r="V223" s="126"/>
      <c r="W223" s="126"/>
      <c r="X223" s="126"/>
      <c r="Y223" s="126"/>
    </row>
    <row r="224" spans="1:25" ht="12" hidden="1">
      <c r="A224" s="136">
        <v>1.0900000000000001</v>
      </c>
      <c r="B224" s="132" t="s">
        <v>509</v>
      </c>
      <c r="C224" s="133">
        <f>SUM(F224:Y224)</f>
        <v>0</v>
      </c>
      <c r="D224" s="133"/>
      <c r="E224" s="133"/>
      <c r="F224" s="133"/>
      <c r="G224" s="133">
        <f>+G225</f>
        <v>0</v>
      </c>
      <c r="H224" s="133"/>
      <c r="I224" s="133"/>
      <c r="J224" s="133"/>
      <c r="K224" s="142"/>
      <c r="L224" s="142"/>
      <c r="M224" s="133"/>
      <c r="N224" s="133"/>
      <c r="O224" s="133"/>
      <c r="P224" s="133"/>
      <c r="Q224" s="133"/>
      <c r="R224" s="133"/>
      <c r="S224" s="133"/>
      <c r="T224" s="133"/>
      <c r="U224" s="133"/>
      <c r="V224" s="133"/>
      <c r="W224" s="133"/>
      <c r="X224" s="133"/>
      <c r="Y224" s="133"/>
    </row>
    <row r="225" spans="1:26" hidden="1">
      <c r="A225" s="137" t="s">
        <v>510</v>
      </c>
      <c r="B225" s="135" t="s">
        <v>511</v>
      </c>
      <c r="C225" s="126">
        <f>SUM(F225:Y225)</f>
        <v>0</v>
      </c>
      <c r="D225" s="126"/>
      <c r="E225" s="126"/>
      <c r="F225" s="126"/>
      <c r="G225" s="126">
        <v>0</v>
      </c>
      <c r="H225" s="126"/>
      <c r="I225" s="126"/>
      <c r="J225" s="126"/>
      <c r="K225" s="140"/>
      <c r="L225" s="140"/>
      <c r="M225" s="126"/>
      <c r="N225" s="126"/>
      <c r="O225" s="126"/>
      <c r="P225" s="126"/>
      <c r="Q225" s="126"/>
      <c r="R225" s="126"/>
      <c r="S225" s="126"/>
      <c r="T225" s="126"/>
      <c r="U225" s="126"/>
      <c r="V225" s="126"/>
      <c r="W225" s="126"/>
      <c r="X225" s="126"/>
      <c r="Y225" s="126"/>
    </row>
    <row r="226" spans="1:26">
      <c r="A226" s="137"/>
      <c r="B226" s="125"/>
      <c r="C226" s="126"/>
      <c r="D226" s="126"/>
      <c r="E226" s="126"/>
      <c r="F226" s="126"/>
      <c r="G226" s="126"/>
      <c r="H226" s="126"/>
      <c r="I226" s="126"/>
      <c r="J226" s="126"/>
      <c r="K226" s="140"/>
      <c r="L226" s="140"/>
      <c r="M226" s="126"/>
      <c r="N226" s="126"/>
      <c r="O226" s="126"/>
      <c r="P226" s="126"/>
      <c r="Q226" s="126"/>
      <c r="R226" s="126"/>
      <c r="S226" s="126"/>
      <c r="T226" s="126"/>
      <c r="U226" s="126"/>
      <c r="V226" s="126"/>
      <c r="W226" s="126"/>
      <c r="X226" s="126"/>
      <c r="Y226" s="126"/>
    </row>
    <row r="227" spans="1:26" ht="12" customHeight="1">
      <c r="A227" s="137"/>
      <c r="B227" s="125"/>
      <c r="C227" s="126"/>
      <c r="D227" s="126"/>
      <c r="E227" s="126"/>
      <c r="F227" s="126"/>
      <c r="G227" s="126"/>
      <c r="H227" s="126"/>
      <c r="I227" s="126"/>
      <c r="J227" s="126"/>
      <c r="K227" s="140"/>
      <c r="L227" s="140"/>
      <c r="M227" s="126"/>
      <c r="N227" s="126"/>
      <c r="O227" s="126"/>
      <c r="P227" s="126"/>
      <c r="Q227" s="126"/>
      <c r="R227" s="126"/>
      <c r="S227" s="126"/>
      <c r="T227" s="126"/>
      <c r="U227" s="126"/>
      <c r="V227" s="126"/>
      <c r="W227" s="126"/>
      <c r="X227" s="126"/>
      <c r="Y227" s="126"/>
      <c r="Z227" s="120"/>
    </row>
    <row r="228" spans="1:26" ht="12" customHeight="1">
      <c r="A228" s="162">
        <v>2</v>
      </c>
      <c r="B228" s="128" t="s">
        <v>122</v>
      </c>
      <c r="C228" s="129">
        <f>+C230+C233+C243+C239</f>
        <v>1000000</v>
      </c>
      <c r="D228" s="129">
        <f t="shared" ref="D228:E228" si="287">+D230+D233+D243+D239</f>
        <v>0</v>
      </c>
      <c r="E228" s="129">
        <f t="shared" si="287"/>
        <v>0</v>
      </c>
      <c r="F228" s="129">
        <f t="shared" ref="F228:Y228" si="288">+F230+F233+F243+F239</f>
        <v>0</v>
      </c>
      <c r="G228" s="129">
        <f t="shared" si="288"/>
        <v>0</v>
      </c>
      <c r="H228" s="129">
        <f t="shared" si="288"/>
        <v>0</v>
      </c>
      <c r="I228" s="129">
        <f t="shared" si="288"/>
        <v>0</v>
      </c>
      <c r="J228" s="129">
        <f t="shared" si="288"/>
        <v>0</v>
      </c>
      <c r="K228" s="129">
        <f t="shared" si="288"/>
        <v>0</v>
      </c>
      <c r="L228" s="129">
        <f t="shared" ref="L228" si="289">+L230+L233+L243+L239</f>
        <v>1000000</v>
      </c>
      <c r="M228" s="129">
        <f t="shared" si="288"/>
        <v>0</v>
      </c>
      <c r="N228" s="129">
        <f t="shared" ref="N228" si="290">+N230+N233+N243+N239</f>
        <v>0</v>
      </c>
      <c r="O228" s="129">
        <f t="shared" si="288"/>
        <v>0</v>
      </c>
      <c r="P228" s="129">
        <f t="shared" si="288"/>
        <v>0</v>
      </c>
      <c r="Q228" s="129">
        <f t="shared" si="288"/>
        <v>0</v>
      </c>
      <c r="R228" s="129">
        <f t="shared" si="288"/>
        <v>0</v>
      </c>
      <c r="S228" s="129">
        <f t="shared" ref="S228:U228" si="291">+S230+S233+S243+S239</f>
        <v>0</v>
      </c>
      <c r="T228" s="129">
        <f t="shared" si="291"/>
        <v>0</v>
      </c>
      <c r="U228" s="129">
        <f t="shared" si="291"/>
        <v>0</v>
      </c>
      <c r="V228" s="129">
        <f t="shared" si="288"/>
        <v>0</v>
      </c>
      <c r="W228" s="129">
        <f t="shared" si="288"/>
        <v>0</v>
      </c>
      <c r="X228" s="129">
        <f t="shared" ref="X228" si="292">+X230+X233+X243+X239</f>
        <v>0</v>
      </c>
      <c r="Y228" s="129">
        <f t="shared" si="288"/>
        <v>0</v>
      </c>
    </row>
    <row r="229" spans="1:26" ht="12" customHeight="1">
      <c r="A229" s="137"/>
      <c r="B229" s="125"/>
      <c r="C229" s="126"/>
      <c r="D229" s="126"/>
      <c r="E229" s="126"/>
      <c r="F229" s="126"/>
      <c r="G229" s="126"/>
      <c r="H229" s="126"/>
      <c r="I229" s="126"/>
      <c r="J229" s="126"/>
      <c r="K229" s="140"/>
      <c r="L229" s="140"/>
      <c r="M229" s="126"/>
      <c r="N229" s="126"/>
      <c r="O229" s="126"/>
      <c r="P229" s="126"/>
      <c r="Q229" s="126"/>
      <c r="R229" s="126"/>
      <c r="S229" s="126"/>
      <c r="T229" s="126"/>
      <c r="U229" s="126"/>
      <c r="V229" s="126"/>
      <c r="W229" s="126"/>
      <c r="X229" s="126"/>
      <c r="Y229" s="126"/>
    </row>
    <row r="230" spans="1:26" ht="12" hidden="1" customHeight="1">
      <c r="A230" s="136">
        <v>2.0099999999999998</v>
      </c>
      <c r="B230" s="132" t="s">
        <v>398</v>
      </c>
      <c r="C230" s="133">
        <f t="shared" ref="C230:I230" si="293">+C231</f>
        <v>0</v>
      </c>
      <c r="D230" s="133">
        <f t="shared" si="293"/>
        <v>0</v>
      </c>
      <c r="E230" s="133">
        <f t="shared" si="293"/>
        <v>0</v>
      </c>
      <c r="F230" s="133">
        <f t="shared" si="293"/>
        <v>0</v>
      </c>
      <c r="G230" s="133">
        <f t="shared" si="293"/>
        <v>0</v>
      </c>
      <c r="H230" s="133">
        <f t="shared" si="293"/>
        <v>0</v>
      </c>
      <c r="I230" s="133">
        <f t="shared" si="293"/>
        <v>0</v>
      </c>
      <c r="J230" s="133">
        <f t="shared" ref="J230:Y230" si="294">+J231</f>
        <v>0</v>
      </c>
      <c r="K230" s="142">
        <f t="shared" si="294"/>
        <v>0</v>
      </c>
      <c r="L230" s="142">
        <f t="shared" si="294"/>
        <v>0</v>
      </c>
      <c r="M230" s="133">
        <f t="shared" si="294"/>
        <v>0</v>
      </c>
      <c r="N230" s="133">
        <f t="shared" si="294"/>
        <v>0</v>
      </c>
      <c r="O230" s="133">
        <f t="shared" si="294"/>
        <v>0</v>
      </c>
      <c r="P230" s="133">
        <f t="shared" si="294"/>
        <v>0</v>
      </c>
      <c r="Q230" s="133">
        <f t="shared" si="294"/>
        <v>0</v>
      </c>
      <c r="R230" s="133">
        <f t="shared" si="294"/>
        <v>0</v>
      </c>
      <c r="S230" s="133">
        <f t="shared" si="294"/>
        <v>0</v>
      </c>
      <c r="T230" s="133">
        <f t="shared" si="294"/>
        <v>0</v>
      </c>
      <c r="U230" s="133">
        <f t="shared" si="294"/>
        <v>0</v>
      </c>
      <c r="V230" s="133">
        <f t="shared" si="294"/>
        <v>0</v>
      </c>
      <c r="W230" s="166">
        <f t="shared" si="294"/>
        <v>0</v>
      </c>
      <c r="X230" s="168">
        <f t="shared" si="294"/>
        <v>0</v>
      </c>
      <c r="Y230" s="133">
        <f t="shared" si="294"/>
        <v>0</v>
      </c>
    </row>
    <row r="231" spans="1:26" ht="12" hidden="1" customHeight="1">
      <c r="A231" s="137" t="s">
        <v>125</v>
      </c>
      <c r="B231" s="125" t="s">
        <v>217</v>
      </c>
      <c r="C231" s="126">
        <f>SUM(F231:Y231)</f>
        <v>0</v>
      </c>
      <c r="D231" s="126">
        <v>0</v>
      </c>
      <c r="E231" s="126">
        <v>0</v>
      </c>
      <c r="F231" s="126">
        <v>0</v>
      </c>
      <c r="G231" s="126">
        <v>0</v>
      </c>
      <c r="H231" s="126">
        <v>0</v>
      </c>
      <c r="I231" s="126">
        <v>0</v>
      </c>
      <c r="J231" s="126">
        <v>0</v>
      </c>
      <c r="K231" s="140">
        <v>0</v>
      </c>
      <c r="L231" s="140">
        <v>0</v>
      </c>
      <c r="M231" s="126">
        <v>0</v>
      </c>
      <c r="N231" s="126">
        <v>0</v>
      </c>
      <c r="O231" s="126">
        <v>0</v>
      </c>
      <c r="P231" s="126">
        <v>0</v>
      </c>
      <c r="Q231" s="126">
        <v>0</v>
      </c>
      <c r="R231" s="126">
        <v>0</v>
      </c>
      <c r="S231" s="126">
        <v>0</v>
      </c>
      <c r="T231" s="126">
        <v>0</v>
      </c>
      <c r="U231" s="126">
        <v>0</v>
      </c>
      <c r="V231" s="126">
        <v>0</v>
      </c>
      <c r="W231" s="167">
        <v>0</v>
      </c>
      <c r="X231" s="169">
        <v>0</v>
      </c>
      <c r="Y231" s="126">
        <v>0</v>
      </c>
    </row>
    <row r="232" spans="1:26" ht="12" hidden="1" customHeight="1">
      <c r="A232" s="137"/>
      <c r="B232" s="125"/>
      <c r="C232" s="126"/>
      <c r="D232" s="126"/>
      <c r="E232" s="126"/>
      <c r="F232" s="126"/>
      <c r="G232" s="126"/>
      <c r="H232" s="126"/>
      <c r="I232" s="126"/>
      <c r="J232" s="126">
        <f>SUM(J235:J238)</f>
        <v>0</v>
      </c>
      <c r="K232" s="140"/>
      <c r="L232" s="140"/>
      <c r="M232" s="126"/>
      <c r="N232" s="126"/>
      <c r="O232" s="126"/>
      <c r="P232" s="126"/>
      <c r="Q232" s="126"/>
      <c r="R232" s="126"/>
      <c r="S232" s="126"/>
      <c r="T232" s="126"/>
      <c r="U232" s="126"/>
      <c r="V232" s="126"/>
      <c r="W232" s="167"/>
      <c r="X232" s="169"/>
      <c r="Y232" s="126"/>
    </row>
    <row r="233" spans="1:26" ht="24" hidden="1">
      <c r="A233" s="136" t="s">
        <v>131</v>
      </c>
      <c r="B233" s="134" t="s">
        <v>132</v>
      </c>
      <c r="C233" s="133">
        <f>SUM(C234:C238)</f>
        <v>0</v>
      </c>
      <c r="D233" s="133">
        <f t="shared" ref="D233:E233" si="295">SUM(D235:D238)</f>
        <v>0</v>
      </c>
      <c r="E233" s="133">
        <f t="shared" si="295"/>
        <v>0</v>
      </c>
      <c r="F233" s="133">
        <f t="shared" ref="F233:Y233" si="296">SUM(F235:F238)</f>
        <v>0</v>
      </c>
      <c r="G233" s="133">
        <f t="shared" si="296"/>
        <v>0</v>
      </c>
      <c r="H233" s="133">
        <f t="shared" si="296"/>
        <v>0</v>
      </c>
      <c r="I233" s="133">
        <f t="shared" si="296"/>
        <v>0</v>
      </c>
      <c r="J233" s="133">
        <f t="shared" si="296"/>
        <v>0</v>
      </c>
      <c r="K233" s="133">
        <f t="shared" si="296"/>
        <v>0</v>
      </c>
      <c r="L233" s="133">
        <f t="shared" ref="L233" si="297">SUM(L235:L238)</f>
        <v>0</v>
      </c>
      <c r="M233" s="133">
        <f t="shared" si="296"/>
        <v>0</v>
      </c>
      <c r="N233" s="133">
        <f t="shared" ref="N233" si="298">SUM(N235:N238)</f>
        <v>0</v>
      </c>
      <c r="O233" s="133">
        <f t="shared" si="296"/>
        <v>0</v>
      </c>
      <c r="P233" s="133">
        <f t="shared" si="296"/>
        <v>0</v>
      </c>
      <c r="Q233" s="133">
        <f t="shared" si="296"/>
        <v>0</v>
      </c>
      <c r="R233" s="133">
        <f t="shared" si="296"/>
        <v>0</v>
      </c>
      <c r="S233" s="133">
        <f t="shared" ref="S233:U233" si="299">SUM(S235:S238)</f>
        <v>0</v>
      </c>
      <c r="T233" s="133">
        <f t="shared" si="299"/>
        <v>0</v>
      </c>
      <c r="U233" s="133">
        <f t="shared" si="299"/>
        <v>0</v>
      </c>
      <c r="V233" s="133">
        <f t="shared" si="296"/>
        <v>0</v>
      </c>
      <c r="W233" s="133">
        <f t="shared" si="296"/>
        <v>0</v>
      </c>
      <c r="X233" s="133">
        <f t="shared" ref="X233" si="300">SUM(X235:X238)</f>
        <v>0</v>
      </c>
      <c r="Y233" s="133">
        <f t="shared" si="296"/>
        <v>0</v>
      </c>
    </row>
    <row r="234" spans="1:26" ht="12" hidden="1">
      <c r="A234" s="137" t="s">
        <v>135</v>
      </c>
      <c r="B234" s="125" t="s">
        <v>432</v>
      </c>
      <c r="C234" s="126">
        <f>SUM(F234:Y234)</f>
        <v>0</v>
      </c>
      <c r="D234" s="126"/>
      <c r="E234" s="126"/>
      <c r="F234" s="133"/>
      <c r="G234" s="126">
        <v>0</v>
      </c>
      <c r="H234" s="126"/>
      <c r="I234" s="133"/>
      <c r="J234" s="133"/>
      <c r="K234" s="142"/>
      <c r="L234" s="142"/>
      <c r="M234" s="133"/>
      <c r="N234" s="133"/>
      <c r="O234" s="133"/>
      <c r="P234" s="133"/>
      <c r="Q234" s="133"/>
      <c r="R234" s="133"/>
      <c r="S234" s="133"/>
      <c r="T234" s="133"/>
      <c r="U234" s="133"/>
      <c r="V234" s="133"/>
      <c r="W234" s="168"/>
      <c r="X234" s="168"/>
      <c r="Y234" s="133"/>
    </row>
    <row r="235" spans="1:26" ht="12" hidden="1" customHeight="1">
      <c r="A235" s="137" t="s">
        <v>254</v>
      </c>
      <c r="B235" s="125" t="s">
        <v>255</v>
      </c>
      <c r="C235" s="126">
        <f>SUM(F235:Y235)</f>
        <v>0</v>
      </c>
      <c r="D235" s="126">
        <v>0</v>
      </c>
      <c r="E235" s="126">
        <v>0</v>
      </c>
      <c r="F235" s="126">
        <v>0</v>
      </c>
      <c r="G235" s="126">
        <v>0</v>
      </c>
      <c r="H235" s="126">
        <v>0</v>
      </c>
      <c r="I235" s="126">
        <v>0</v>
      </c>
      <c r="J235" s="126">
        <v>0</v>
      </c>
      <c r="K235" s="140">
        <v>0</v>
      </c>
      <c r="L235" s="140">
        <v>0</v>
      </c>
      <c r="M235" s="126">
        <v>0</v>
      </c>
      <c r="N235" s="126">
        <v>0</v>
      </c>
      <c r="O235" s="126">
        <v>0</v>
      </c>
      <c r="P235" s="126">
        <v>0</v>
      </c>
      <c r="Q235" s="126">
        <v>0</v>
      </c>
      <c r="R235" s="126">
        <v>0</v>
      </c>
      <c r="S235" s="126">
        <v>0</v>
      </c>
      <c r="T235" s="126">
        <v>0</v>
      </c>
      <c r="U235" s="126">
        <v>0</v>
      </c>
      <c r="V235" s="126">
        <v>0</v>
      </c>
      <c r="W235" s="167">
        <v>0</v>
      </c>
      <c r="X235" s="169">
        <v>0</v>
      </c>
      <c r="Y235" s="126">
        <v>0</v>
      </c>
    </row>
    <row r="236" spans="1:26" ht="12" hidden="1" customHeight="1">
      <c r="A236" s="137" t="s">
        <v>240</v>
      </c>
      <c r="B236" s="125" t="s">
        <v>241</v>
      </c>
      <c r="C236" s="126">
        <f>SUM(F236:Y236)</f>
        <v>0</v>
      </c>
      <c r="D236" s="126">
        <v>0</v>
      </c>
      <c r="E236" s="126">
        <v>0</v>
      </c>
      <c r="F236" s="126">
        <v>0</v>
      </c>
      <c r="G236" s="126">
        <v>0</v>
      </c>
      <c r="H236" s="126">
        <v>0</v>
      </c>
      <c r="I236" s="126">
        <v>0</v>
      </c>
      <c r="J236" s="126">
        <v>0</v>
      </c>
      <c r="K236" s="140">
        <v>0</v>
      </c>
      <c r="L236" s="140">
        <v>0</v>
      </c>
      <c r="M236" s="126">
        <v>0</v>
      </c>
      <c r="N236" s="126">
        <v>0</v>
      </c>
      <c r="O236" s="126">
        <v>0</v>
      </c>
      <c r="P236" s="126">
        <v>0</v>
      </c>
      <c r="Q236" s="126">
        <v>0</v>
      </c>
      <c r="R236" s="126">
        <v>0</v>
      </c>
      <c r="S236" s="126">
        <v>0</v>
      </c>
      <c r="T236" s="126">
        <v>0</v>
      </c>
      <c r="U236" s="126">
        <v>0</v>
      </c>
      <c r="V236" s="126">
        <v>0</v>
      </c>
      <c r="W236" s="167">
        <v>0</v>
      </c>
      <c r="X236" s="169">
        <v>0</v>
      </c>
      <c r="Y236" s="126">
        <v>0</v>
      </c>
    </row>
    <row r="237" spans="1:26" ht="25.2" hidden="1" customHeight="1">
      <c r="A237" s="165" t="s">
        <v>256</v>
      </c>
      <c r="B237" s="135" t="s">
        <v>270</v>
      </c>
      <c r="C237" s="126">
        <f>SUM(F237:Y237)</f>
        <v>0</v>
      </c>
      <c r="D237" s="126"/>
      <c r="E237" s="126"/>
      <c r="F237" s="126"/>
      <c r="G237" s="126">
        <v>0</v>
      </c>
      <c r="H237" s="126"/>
      <c r="I237" s="126"/>
      <c r="J237" s="126"/>
      <c r="K237" s="140"/>
      <c r="L237" s="140"/>
      <c r="M237" s="126"/>
      <c r="N237" s="126"/>
      <c r="O237" s="126"/>
      <c r="P237" s="126"/>
      <c r="Q237" s="126"/>
      <c r="R237" s="126"/>
      <c r="S237" s="126"/>
      <c r="T237" s="126"/>
      <c r="U237" s="126"/>
      <c r="V237" s="126"/>
      <c r="W237" s="167"/>
      <c r="X237" s="169"/>
      <c r="Y237" s="126"/>
    </row>
    <row r="238" spans="1:26" ht="12" hidden="1" customHeight="1">
      <c r="A238" s="137"/>
      <c r="B238" s="125"/>
      <c r="C238" s="126"/>
      <c r="D238" s="126"/>
      <c r="E238" s="126"/>
      <c r="F238" s="126"/>
      <c r="G238" s="126"/>
      <c r="H238" s="126"/>
      <c r="I238" s="126"/>
      <c r="J238" s="126"/>
      <c r="K238" s="140"/>
      <c r="L238" s="140"/>
      <c r="M238" s="126"/>
      <c r="N238" s="126"/>
      <c r="O238" s="126"/>
      <c r="P238" s="126"/>
      <c r="Q238" s="126"/>
      <c r="R238" s="126"/>
      <c r="S238" s="126"/>
      <c r="T238" s="126"/>
      <c r="U238" s="126"/>
      <c r="V238" s="126"/>
      <c r="W238" s="167"/>
      <c r="X238" s="169"/>
      <c r="Y238" s="126"/>
    </row>
    <row r="239" spans="1:26" ht="12" hidden="1" customHeight="1">
      <c r="A239" s="136" t="s">
        <v>139</v>
      </c>
      <c r="B239" s="134" t="s">
        <v>140</v>
      </c>
      <c r="C239" s="133">
        <f>+C240+C241</f>
        <v>0</v>
      </c>
      <c r="D239" s="133">
        <f t="shared" ref="D239:E239" si="301">+D240+D241</f>
        <v>0</v>
      </c>
      <c r="E239" s="133">
        <f t="shared" si="301"/>
        <v>0</v>
      </c>
      <c r="F239" s="133">
        <f t="shared" ref="F239:Y239" si="302">+F240+F241</f>
        <v>0</v>
      </c>
      <c r="G239" s="133">
        <f t="shared" si="302"/>
        <v>0</v>
      </c>
      <c r="H239" s="133">
        <f t="shared" si="302"/>
        <v>0</v>
      </c>
      <c r="I239" s="133">
        <f t="shared" si="302"/>
        <v>0</v>
      </c>
      <c r="J239" s="133">
        <f t="shared" si="302"/>
        <v>0</v>
      </c>
      <c r="K239" s="133">
        <f t="shared" si="302"/>
        <v>0</v>
      </c>
      <c r="L239" s="133">
        <f t="shared" ref="L239" si="303">+L240+L241</f>
        <v>0</v>
      </c>
      <c r="M239" s="133">
        <f t="shared" si="302"/>
        <v>0</v>
      </c>
      <c r="N239" s="133">
        <f t="shared" si="302"/>
        <v>0</v>
      </c>
      <c r="O239" s="133">
        <f t="shared" si="302"/>
        <v>0</v>
      </c>
      <c r="P239" s="133">
        <f t="shared" si="302"/>
        <v>0</v>
      </c>
      <c r="Q239" s="133">
        <f t="shared" si="302"/>
        <v>0</v>
      </c>
      <c r="R239" s="133">
        <f t="shared" si="302"/>
        <v>0</v>
      </c>
      <c r="S239" s="133">
        <f t="shared" ref="S239:U239" si="304">+S240+S241</f>
        <v>0</v>
      </c>
      <c r="T239" s="133">
        <f t="shared" si="304"/>
        <v>0</v>
      </c>
      <c r="U239" s="133">
        <f t="shared" si="304"/>
        <v>0</v>
      </c>
      <c r="V239" s="133">
        <f t="shared" si="302"/>
        <v>0</v>
      </c>
      <c r="W239" s="133">
        <f t="shared" si="302"/>
        <v>0</v>
      </c>
      <c r="X239" s="133">
        <f t="shared" ref="X239" si="305">+X240+X241</f>
        <v>0</v>
      </c>
      <c r="Y239" s="133">
        <f t="shared" si="302"/>
        <v>0</v>
      </c>
    </row>
    <row r="240" spans="1:26" ht="12" hidden="1" customHeight="1">
      <c r="A240" s="137" t="s">
        <v>141</v>
      </c>
      <c r="B240" s="125" t="s">
        <v>142</v>
      </c>
      <c r="C240" s="126">
        <f>SUM(F240:Y240)</f>
        <v>0</v>
      </c>
      <c r="D240" s="126">
        <v>0</v>
      </c>
      <c r="E240" s="126">
        <v>0</v>
      </c>
      <c r="F240" s="126">
        <v>0</v>
      </c>
      <c r="G240" s="126">
        <v>0</v>
      </c>
      <c r="H240" s="126">
        <v>0</v>
      </c>
      <c r="I240" s="126">
        <v>0</v>
      </c>
      <c r="J240" s="126">
        <v>0</v>
      </c>
      <c r="K240" s="140">
        <v>0</v>
      </c>
      <c r="L240" s="140">
        <v>0</v>
      </c>
      <c r="M240" s="126">
        <v>0</v>
      </c>
      <c r="N240" s="126">
        <v>0</v>
      </c>
      <c r="O240" s="126">
        <v>0</v>
      </c>
      <c r="P240" s="126">
        <v>0</v>
      </c>
      <c r="Q240" s="126">
        <v>0</v>
      </c>
      <c r="R240" s="126">
        <v>0</v>
      </c>
      <c r="S240" s="126">
        <v>0</v>
      </c>
      <c r="T240" s="126">
        <v>0</v>
      </c>
      <c r="U240" s="126">
        <v>0</v>
      </c>
      <c r="V240" s="126">
        <v>0</v>
      </c>
      <c r="W240" s="169">
        <v>0</v>
      </c>
      <c r="X240" s="169">
        <v>0</v>
      </c>
      <c r="Y240" s="126">
        <v>0</v>
      </c>
    </row>
    <row r="241" spans="1:25" ht="12" hidden="1" customHeight="1">
      <c r="A241" s="137" t="s">
        <v>143</v>
      </c>
      <c r="B241" s="125" t="s">
        <v>144</v>
      </c>
      <c r="C241" s="126">
        <f>SUM(F241:Y241)</f>
        <v>0</v>
      </c>
      <c r="D241" s="126"/>
      <c r="E241" s="126"/>
      <c r="F241" s="126"/>
      <c r="G241" s="126"/>
      <c r="H241" s="126"/>
      <c r="I241" s="126"/>
      <c r="J241" s="126">
        <v>0</v>
      </c>
      <c r="K241" s="140">
        <v>0</v>
      </c>
      <c r="L241" s="140">
        <v>0</v>
      </c>
      <c r="M241" s="126">
        <v>0</v>
      </c>
      <c r="N241" s="126">
        <v>0</v>
      </c>
      <c r="O241" s="126">
        <v>0</v>
      </c>
      <c r="P241" s="126"/>
      <c r="Q241" s="126">
        <v>0</v>
      </c>
      <c r="R241" s="126"/>
      <c r="S241" s="126"/>
      <c r="T241" s="126"/>
      <c r="U241" s="126"/>
      <c r="V241" s="126"/>
      <c r="W241" s="169"/>
      <c r="X241" s="169">
        <v>0</v>
      </c>
      <c r="Y241" s="126">
        <v>0</v>
      </c>
    </row>
    <row r="242" spans="1:25" ht="12" hidden="1" customHeight="1">
      <c r="A242" s="137"/>
      <c r="B242" s="125"/>
      <c r="C242" s="126"/>
      <c r="D242" s="126"/>
      <c r="E242" s="126"/>
      <c r="F242" s="126"/>
      <c r="G242" s="126"/>
      <c r="H242" s="126"/>
      <c r="I242" s="126"/>
      <c r="J242" s="126"/>
      <c r="K242" s="140"/>
      <c r="L242" s="140"/>
      <c r="M242" s="126"/>
      <c r="N242" s="126"/>
      <c r="O242" s="126"/>
      <c r="P242" s="126"/>
      <c r="Q242" s="126"/>
      <c r="R242" s="126"/>
      <c r="S242" s="126"/>
      <c r="T242" s="126"/>
      <c r="U242" s="126"/>
      <c r="V242" s="126"/>
      <c r="W242" s="126"/>
      <c r="X242" s="126"/>
      <c r="Y242" s="126"/>
    </row>
    <row r="243" spans="1:25" ht="12">
      <c r="A243" s="136" t="s">
        <v>145</v>
      </c>
      <c r="B243" s="132" t="s">
        <v>146</v>
      </c>
      <c r="C243" s="133">
        <f t="shared" ref="C243:R243" si="306">SUM(C244:C250)</f>
        <v>1000000</v>
      </c>
      <c r="D243" s="133">
        <f t="shared" ref="D243:E243" si="307">SUM(D244:D250)</f>
        <v>0</v>
      </c>
      <c r="E243" s="133">
        <f t="shared" si="307"/>
        <v>0</v>
      </c>
      <c r="F243" s="133">
        <f t="shared" si="306"/>
        <v>0</v>
      </c>
      <c r="G243" s="133">
        <f t="shared" si="306"/>
        <v>0</v>
      </c>
      <c r="H243" s="133">
        <f t="shared" si="306"/>
        <v>0</v>
      </c>
      <c r="I243" s="133">
        <f t="shared" si="306"/>
        <v>0</v>
      </c>
      <c r="J243" s="133">
        <f t="shared" si="306"/>
        <v>0</v>
      </c>
      <c r="K243" s="133">
        <f t="shared" si="306"/>
        <v>0</v>
      </c>
      <c r="L243" s="133">
        <f t="shared" ref="L243" si="308">SUM(L244:L250)</f>
        <v>1000000</v>
      </c>
      <c r="M243" s="133">
        <f t="shared" si="306"/>
        <v>0</v>
      </c>
      <c r="N243" s="133">
        <f t="shared" ref="N243" si="309">SUM(N244:N250)</f>
        <v>0</v>
      </c>
      <c r="O243" s="133">
        <f t="shared" si="306"/>
        <v>0</v>
      </c>
      <c r="P243" s="133">
        <f t="shared" si="306"/>
        <v>0</v>
      </c>
      <c r="Q243" s="133">
        <f t="shared" si="306"/>
        <v>0</v>
      </c>
      <c r="R243" s="133">
        <f t="shared" si="306"/>
        <v>0</v>
      </c>
      <c r="S243" s="133">
        <f t="shared" ref="S243:Y243" si="310">SUM(S244:S250)</f>
        <v>0</v>
      </c>
      <c r="T243" s="133">
        <f t="shared" si="310"/>
        <v>0</v>
      </c>
      <c r="U243" s="133">
        <f t="shared" ref="U243" si="311">SUM(U244:U250)</f>
        <v>0</v>
      </c>
      <c r="V243" s="133">
        <f t="shared" si="310"/>
        <v>0</v>
      </c>
      <c r="W243" s="133">
        <f t="shared" si="310"/>
        <v>0</v>
      </c>
      <c r="X243" s="133">
        <f t="shared" ref="X243" si="312">SUM(X244:X250)</f>
        <v>0</v>
      </c>
      <c r="Y243" s="133">
        <f t="shared" si="310"/>
        <v>0</v>
      </c>
    </row>
    <row r="244" spans="1:25" hidden="1">
      <c r="A244" s="137" t="s">
        <v>147</v>
      </c>
      <c r="B244" s="125" t="s">
        <v>148</v>
      </c>
      <c r="C244" s="126">
        <f t="shared" ref="C244:C250" si="313">SUM(F244:Y244)</f>
        <v>0</v>
      </c>
      <c r="D244" s="126">
        <v>0</v>
      </c>
      <c r="E244" s="126">
        <v>0</v>
      </c>
      <c r="F244" s="126">
        <v>0</v>
      </c>
      <c r="G244" s="126">
        <v>0</v>
      </c>
      <c r="H244" s="126">
        <v>0</v>
      </c>
      <c r="I244" s="126">
        <v>0</v>
      </c>
      <c r="J244" s="126">
        <v>0</v>
      </c>
      <c r="K244" s="140">
        <v>0</v>
      </c>
      <c r="L244" s="140">
        <v>0</v>
      </c>
      <c r="M244" s="126">
        <v>0</v>
      </c>
      <c r="N244" s="126">
        <v>0</v>
      </c>
      <c r="O244" s="126">
        <v>0</v>
      </c>
      <c r="P244" s="126">
        <v>0</v>
      </c>
      <c r="Q244" s="126">
        <v>0</v>
      </c>
      <c r="R244" s="126">
        <v>0</v>
      </c>
      <c r="S244" s="126">
        <v>0</v>
      </c>
      <c r="T244" s="126">
        <v>0</v>
      </c>
      <c r="U244" s="126">
        <v>0</v>
      </c>
      <c r="V244" s="126">
        <v>0</v>
      </c>
      <c r="W244" s="126">
        <v>0</v>
      </c>
      <c r="X244" s="126">
        <v>0</v>
      </c>
      <c r="Y244" s="126">
        <v>0</v>
      </c>
    </row>
    <row r="245" spans="1:25" hidden="1">
      <c r="A245" s="137" t="s">
        <v>369</v>
      </c>
      <c r="B245" s="125" t="s">
        <v>370</v>
      </c>
      <c r="C245" s="126">
        <f t="shared" si="313"/>
        <v>0</v>
      </c>
      <c r="D245" s="126"/>
      <c r="E245" s="126"/>
      <c r="F245" s="126"/>
      <c r="G245" s="126">
        <v>0</v>
      </c>
      <c r="H245" s="126"/>
      <c r="I245" s="126"/>
      <c r="J245" s="126">
        <v>0</v>
      </c>
      <c r="K245" s="140">
        <v>0</v>
      </c>
      <c r="L245" s="140">
        <v>0</v>
      </c>
      <c r="M245" s="126"/>
      <c r="N245" s="126"/>
      <c r="O245" s="126"/>
      <c r="P245" s="126"/>
      <c r="Q245" s="126"/>
      <c r="R245" s="126"/>
      <c r="S245" s="126"/>
      <c r="T245" s="126"/>
      <c r="U245" s="126"/>
      <c r="V245" s="126"/>
      <c r="W245" s="126"/>
      <c r="X245" s="126"/>
      <c r="Y245" s="126"/>
    </row>
    <row r="246" spans="1:25">
      <c r="A246" s="137" t="s">
        <v>149</v>
      </c>
      <c r="B246" s="135" t="s">
        <v>150</v>
      </c>
      <c r="C246" s="126">
        <f t="shared" si="313"/>
        <v>1000000</v>
      </c>
      <c r="D246" s="126">
        <v>0</v>
      </c>
      <c r="E246" s="126">
        <v>0</v>
      </c>
      <c r="F246" s="126">
        <v>0</v>
      </c>
      <c r="G246" s="126">
        <v>0</v>
      </c>
      <c r="H246" s="126">
        <v>0</v>
      </c>
      <c r="I246" s="126">
        <v>0</v>
      </c>
      <c r="J246" s="126">
        <v>0</v>
      </c>
      <c r="K246" s="140">
        <v>0</v>
      </c>
      <c r="L246" s="140">
        <v>1000000</v>
      </c>
      <c r="M246" s="126">
        <v>0</v>
      </c>
      <c r="N246" s="126">
        <v>0</v>
      </c>
      <c r="O246" s="126">
        <v>0</v>
      </c>
      <c r="P246" s="126">
        <v>0</v>
      </c>
      <c r="Q246" s="126">
        <v>0</v>
      </c>
      <c r="R246" s="126">
        <v>0</v>
      </c>
      <c r="S246" s="126">
        <v>0</v>
      </c>
      <c r="T246" s="126">
        <v>0</v>
      </c>
      <c r="U246" s="126">
        <v>0</v>
      </c>
      <c r="V246" s="126">
        <v>0</v>
      </c>
      <c r="W246" s="126">
        <v>0</v>
      </c>
      <c r="X246" s="126">
        <v>0</v>
      </c>
      <c r="Y246" s="126">
        <v>0</v>
      </c>
    </row>
    <row r="247" spans="1:25" hidden="1">
      <c r="A247" s="137" t="s">
        <v>151</v>
      </c>
      <c r="B247" s="135" t="s">
        <v>152</v>
      </c>
      <c r="C247" s="126">
        <f t="shared" si="313"/>
        <v>0</v>
      </c>
      <c r="D247" s="126"/>
      <c r="E247" s="126"/>
      <c r="F247" s="126"/>
      <c r="G247" s="126">
        <v>0</v>
      </c>
      <c r="H247" s="126"/>
      <c r="I247" s="126"/>
      <c r="J247" s="126">
        <v>0</v>
      </c>
      <c r="K247" s="140">
        <v>0</v>
      </c>
      <c r="L247" s="140">
        <v>0</v>
      </c>
      <c r="M247" s="126">
        <v>0</v>
      </c>
      <c r="N247" s="126">
        <v>0</v>
      </c>
      <c r="O247" s="126"/>
      <c r="P247" s="126"/>
      <c r="Q247" s="126">
        <v>0</v>
      </c>
      <c r="R247" s="126"/>
      <c r="S247" s="126"/>
      <c r="T247" s="126">
        <v>0</v>
      </c>
      <c r="U247" s="126"/>
      <c r="V247" s="126"/>
      <c r="W247" s="126">
        <v>0</v>
      </c>
      <c r="X247" s="126">
        <v>0</v>
      </c>
      <c r="Y247" s="126">
        <v>0</v>
      </c>
    </row>
    <row r="248" spans="1:25" hidden="1">
      <c r="A248" s="137" t="s">
        <v>153</v>
      </c>
      <c r="B248" s="135" t="s">
        <v>154</v>
      </c>
      <c r="C248" s="126">
        <f t="shared" si="313"/>
        <v>0</v>
      </c>
      <c r="D248" s="126">
        <v>0</v>
      </c>
      <c r="E248" s="126">
        <v>0</v>
      </c>
      <c r="F248" s="126">
        <v>0</v>
      </c>
      <c r="G248" s="126">
        <v>0</v>
      </c>
      <c r="H248" s="126">
        <v>0</v>
      </c>
      <c r="I248" s="126">
        <v>0</v>
      </c>
      <c r="J248" s="126">
        <v>0</v>
      </c>
      <c r="K248" s="140">
        <v>0</v>
      </c>
      <c r="L248" s="140">
        <v>0</v>
      </c>
      <c r="M248" s="126">
        <v>0</v>
      </c>
      <c r="N248" s="126">
        <v>0</v>
      </c>
      <c r="O248" s="126">
        <v>0</v>
      </c>
      <c r="P248" s="126">
        <v>0</v>
      </c>
      <c r="Q248" s="126">
        <v>0</v>
      </c>
      <c r="R248" s="126">
        <v>0</v>
      </c>
      <c r="S248" s="126">
        <v>0</v>
      </c>
      <c r="T248" s="126">
        <v>0</v>
      </c>
      <c r="U248" s="126">
        <v>0</v>
      </c>
      <c r="V248" s="126">
        <v>0</v>
      </c>
      <c r="W248" s="126">
        <v>0</v>
      </c>
      <c r="X248" s="126">
        <v>0</v>
      </c>
      <c r="Y248" s="126">
        <v>0</v>
      </c>
    </row>
    <row r="249" spans="1:25" hidden="1">
      <c r="A249" s="137" t="s">
        <v>155</v>
      </c>
      <c r="B249" s="135" t="s">
        <v>808</v>
      </c>
      <c r="C249" s="126">
        <f t="shared" si="313"/>
        <v>0</v>
      </c>
      <c r="D249" s="126"/>
      <c r="E249" s="126"/>
      <c r="F249" s="126"/>
      <c r="G249" s="126"/>
      <c r="H249" s="126"/>
      <c r="I249" s="126"/>
      <c r="J249" s="126"/>
      <c r="K249" s="140"/>
      <c r="L249" s="140"/>
      <c r="M249" s="126"/>
      <c r="N249" s="126"/>
      <c r="O249" s="126"/>
      <c r="P249" s="126"/>
      <c r="Q249" s="126"/>
      <c r="R249" s="126"/>
      <c r="S249" s="126"/>
      <c r="T249" s="126"/>
      <c r="U249" s="126">
        <v>0</v>
      </c>
      <c r="V249" s="126"/>
      <c r="W249" s="126"/>
      <c r="X249" s="126"/>
      <c r="Y249" s="126"/>
    </row>
    <row r="250" spans="1:25" hidden="1">
      <c r="A250" s="137" t="s">
        <v>291</v>
      </c>
      <c r="B250" s="135" t="s">
        <v>315</v>
      </c>
      <c r="C250" s="126">
        <f t="shared" si="313"/>
        <v>0</v>
      </c>
      <c r="D250" s="126">
        <v>0</v>
      </c>
      <c r="E250" s="126">
        <v>0</v>
      </c>
      <c r="F250" s="126">
        <v>0</v>
      </c>
      <c r="G250" s="126">
        <v>0</v>
      </c>
      <c r="H250" s="126">
        <v>0</v>
      </c>
      <c r="I250" s="126">
        <v>0</v>
      </c>
      <c r="J250" s="126">
        <v>0</v>
      </c>
      <c r="K250" s="140">
        <v>0</v>
      </c>
      <c r="L250" s="140">
        <v>0</v>
      </c>
      <c r="M250" s="126">
        <v>0</v>
      </c>
      <c r="N250" s="126">
        <v>0</v>
      </c>
      <c r="O250" s="126">
        <v>0</v>
      </c>
      <c r="P250" s="126">
        <v>0</v>
      </c>
      <c r="Q250" s="126">
        <v>0</v>
      </c>
      <c r="R250" s="126">
        <v>0</v>
      </c>
      <c r="S250" s="126">
        <v>0</v>
      </c>
      <c r="T250" s="126">
        <v>0</v>
      </c>
      <c r="U250" s="126">
        <v>0</v>
      </c>
      <c r="V250" s="126">
        <v>0</v>
      </c>
      <c r="W250" s="126">
        <v>0</v>
      </c>
      <c r="X250" s="126">
        <v>0</v>
      </c>
      <c r="Y250" s="126">
        <v>0</v>
      </c>
    </row>
    <row r="251" spans="1:25" ht="12" customHeight="1">
      <c r="A251" s="137"/>
      <c r="B251" s="125"/>
      <c r="C251" s="126"/>
      <c r="D251" s="126"/>
      <c r="E251" s="126"/>
      <c r="F251" s="126"/>
      <c r="G251" s="126"/>
      <c r="H251" s="126"/>
      <c r="I251" s="126"/>
      <c r="J251" s="126"/>
      <c r="K251" s="140"/>
      <c r="L251" s="140"/>
      <c r="M251" s="126"/>
      <c r="N251" s="126"/>
      <c r="O251" s="126"/>
      <c r="P251" s="126"/>
      <c r="Q251" s="126"/>
      <c r="R251" s="126"/>
      <c r="S251" s="126"/>
      <c r="T251" s="126"/>
      <c r="U251" s="126"/>
      <c r="V251" s="126"/>
      <c r="W251" s="126"/>
      <c r="X251" s="126"/>
      <c r="Y251" s="126"/>
    </row>
    <row r="252" spans="1:25" ht="12" customHeight="1">
      <c r="A252" s="137"/>
      <c r="B252" s="125"/>
      <c r="C252" s="126"/>
      <c r="D252" s="126"/>
      <c r="E252" s="126"/>
      <c r="F252" s="126"/>
      <c r="G252" s="126"/>
      <c r="H252" s="126"/>
      <c r="I252" s="126"/>
      <c r="J252" s="126"/>
      <c r="K252" s="140"/>
      <c r="L252" s="140"/>
      <c r="M252" s="126"/>
      <c r="N252" s="126"/>
      <c r="O252" s="126"/>
      <c r="P252" s="126"/>
      <c r="Q252" s="126"/>
      <c r="R252" s="126"/>
      <c r="S252" s="126"/>
      <c r="T252" s="126"/>
      <c r="U252" s="126"/>
      <c r="V252" s="126"/>
      <c r="W252" s="126"/>
      <c r="X252" s="126"/>
      <c r="Y252" s="126"/>
    </row>
    <row r="253" spans="1:25" ht="12">
      <c r="A253" s="162">
        <v>5</v>
      </c>
      <c r="B253" s="128" t="s">
        <v>745</v>
      </c>
      <c r="C253" s="129">
        <f>+C255+C265+C262</f>
        <v>10000000</v>
      </c>
      <c r="D253" s="129">
        <f>+D255+D265</f>
        <v>0</v>
      </c>
      <c r="E253" s="129">
        <f>+E255+E265</f>
        <v>0</v>
      </c>
      <c r="F253" s="129">
        <f>+F255+F265</f>
        <v>0</v>
      </c>
      <c r="G253" s="129">
        <f t="shared" ref="G253:Q253" si="314">+G255+G265</f>
        <v>0</v>
      </c>
      <c r="H253" s="129">
        <f t="shared" si="314"/>
        <v>0</v>
      </c>
      <c r="I253" s="129">
        <f t="shared" si="314"/>
        <v>0</v>
      </c>
      <c r="J253" s="129">
        <f t="shared" si="314"/>
        <v>0</v>
      </c>
      <c r="K253" s="141">
        <f>+K255+K265+K262</f>
        <v>0</v>
      </c>
      <c r="L253" s="141">
        <f t="shared" ref="L253" si="315">+L255+L265</f>
        <v>7000000</v>
      </c>
      <c r="M253" s="129">
        <f t="shared" si="314"/>
        <v>0</v>
      </c>
      <c r="N253" s="129">
        <f t="shared" ref="N253" si="316">+N255+N265</f>
        <v>0</v>
      </c>
      <c r="O253" s="129">
        <f t="shared" si="314"/>
        <v>0</v>
      </c>
      <c r="P253" s="129">
        <f t="shared" si="314"/>
        <v>0</v>
      </c>
      <c r="Q253" s="129">
        <f t="shared" si="314"/>
        <v>3000000</v>
      </c>
      <c r="R253" s="129">
        <f t="shared" ref="R253:Y253" si="317">+R255</f>
        <v>0</v>
      </c>
      <c r="S253" s="129">
        <f t="shared" si="317"/>
        <v>0</v>
      </c>
      <c r="T253" s="129">
        <f t="shared" ref="T253:U253" si="318">+T255</f>
        <v>0</v>
      </c>
      <c r="U253" s="129">
        <f t="shared" si="318"/>
        <v>0</v>
      </c>
      <c r="V253" s="129">
        <f t="shared" si="317"/>
        <v>0</v>
      </c>
      <c r="W253" s="129">
        <f t="shared" si="317"/>
        <v>0</v>
      </c>
      <c r="X253" s="129">
        <f t="shared" ref="X253" si="319">+X255</f>
        <v>0</v>
      </c>
      <c r="Y253" s="129">
        <f t="shared" si="317"/>
        <v>0</v>
      </c>
    </row>
    <row r="254" spans="1:25">
      <c r="A254" s="137"/>
      <c r="B254" s="125"/>
      <c r="C254" s="126"/>
      <c r="D254" s="126"/>
      <c r="E254" s="126"/>
      <c r="F254" s="126"/>
      <c r="G254" s="126"/>
      <c r="H254" s="126"/>
      <c r="I254" s="126"/>
      <c r="J254" s="126"/>
      <c r="K254" s="140"/>
      <c r="L254" s="140"/>
      <c r="M254" s="126"/>
      <c r="N254" s="126"/>
      <c r="O254" s="126"/>
      <c r="P254" s="126"/>
      <c r="Q254" s="126"/>
      <c r="R254" s="126"/>
      <c r="S254" s="126"/>
      <c r="T254" s="126"/>
      <c r="U254" s="126"/>
      <c r="V254" s="126"/>
      <c r="W254" s="126"/>
      <c r="X254" s="126"/>
      <c r="Y254" s="126"/>
    </row>
    <row r="255" spans="1:25" ht="12">
      <c r="A255" s="136" t="s">
        <v>159</v>
      </c>
      <c r="B255" s="132" t="s">
        <v>160</v>
      </c>
      <c r="C255" s="133">
        <f>SUM(C256:C260)</f>
        <v>10000000</v>
      </c>
      <c r="D255" s="133">
        <f>SUM(D256:D260)</f>
        <v>0</v>
      </c>
      <c r="E255" s="133">
        <f t="shared" ref="E255" si="320">SUM(E256:E260)</f>
        <v>0</v>
      </c>
      <c r="F255" s="133">
        <f t="shared" ref="F255:Y255" si="321">SUM(F256:F260)</f>
        <v>0</v>
      </c>
      <c r="G255" s="133">
        <f t="shared" si="321"/>
        <v>0</v>
      </c>
      <c r="H255" s="133">
        <f t="shared" si="321"/>
        <v>0</v>
      </c>
      <c r="I255" s="133">
        <f t="shared" si="321"/>
        <v>0</v>
      </c>
      <c r="J255" s="133">
        <f t="shared" si="321"/>
        <v>0</v>
      </c>
      <c r="K255" s="133">
        <f t="shared" si="321"/>
        <v>0</v>
      </c>
      <c r="L255" s="133">
        <f t="shared" ref="L255" si="322">SUM(L256:L260)</f>
        <v>7000000</v>
      </c>
      <c r="M255" s="133">
        <f t="shared" si="321"/>
        <v>0</v>
      </c>
      <c r="N255" s="133">
        <f t="shared" ref="N255" si="323">SUM(N256:N260)</f>
        <v>0</v>
      </c>
      <c r="O255" s="133">
        <f t="shared" si="321"/>
        <v>0</v>
      </c>
      <c r="P255" s="133">
        <f t="shared" si="321"/>
        <v>0</v>
      </c>
      <c r="Q255" s="133">
        <f t="shared" si="321"/>
        <v>3000000</v>
      </c>
      <c r="R255" s="133">
        <f t="shared" si="321"/>
        <v>0</v>
      </c>
      <c r="S255" s="133">
        <f t="shared" ref="S255:U255" si="324">SUM(S256:S260)</f>
        <v>0</v>
      </c>
      <c r="T255" s="133">
        <f t="shared" si="324"/>
        <v>0</v>
      </c>
      <c r="U255" s="133">
        <f t="shared" si="324"/>
        <v>0</v>
      </c>
      <c r="V255" s="133">
        <f t="shared" si="321"/>
        <v>0</v>
      </c>
      <c r="W255" s="133">
        <f t="shared" si="321"/>
        <v>0</v>
      </c>
      <c r="X255" s="133">
        <f t="shared" ref="X255" si="325">SUM(X256:X260)</f>
        <v>0</v>
      </c>
      <c r="Y255" s="133">
        <f t="shared" si="321"/>
        <v>0</v>
      </c>
    </row>
    <row r="256" spans="1:25" hidden="1">
      <c r="A256" s="137" t="s">
        <v>163</v>
      </c>
      <c r="B256" s="125" t="s">
        <v>164</v>
      </c>
      <c r="C256" s="126">
        <f>SUM(D256:Y256)</f>
        <v>0</v>
      </c>
      <c r="D256" s="126">
        <v>0</v>
      </c>
      <c r="E256" s="126">
        <v>0</v>
      </c>
      <c r="F256" s="126">
        <v>0</v>
      </c>
      <c r="G256" s="126">
        <v>0</v>
      </c>
      <c r="H256" s="126">
        <v>0</v>
      </c>
      <c r="I256" s="126">
        <v>0</v>
      </c>
      <c r="J256" s="126">
        <v>0</v>
      </c>
      <c r="K256" s="140">
        <v>0</v>
      </c>
      <c r="L256" s="140">
        <v>0</v>
      </c>
      <c r="M256" s="126">
        <v>0</v>
      </c>
      <c r="N256" s="126">
        <v>0</v>
      </c>
      <c r="O256" s="126">
        <v>0</v>
      </c>
      <c r="P256" s="126">
        <v>0</v>
      </c>
      <c r="Q256" s="126">
        <v>0</v>
      </c>
      <c r="R256" s="126">
        <v>0</v>
      </c>
      <c r="S256" s="126">
        <v>0</v>
      </c>
      <c r="T256" s="126">
        <v>0</v>
      </c>
      <c r="U256" s="126">
        <v>0</v>
      </c>
      <c r="V256" s="126">
        <v>0</v>
      </c>
      <c r="W256" s="126">
        <v>0</v>
      </c>
      <c r="X256" s="126">
        <v>0</v>
      </c>
      <c r="Y256" s="126">
        <v>0</v>
      </c>
    </row>
    <row r="257" spans="1:25">
      <c r="A257" s="137" t="s">
        <v>165</v>
      </c>
      <c r="B257" s="125" t="s">
        <v>166</v>
      </c>
      <c r="C257" s="126">
        <f t="shared" ref="C257:C260" si="326">SUM(D257:Y257)</f>
        <v>10000000</v>
      </c>
      <c r="D257" s="126"/>
      <c r="E257" s="126"/>
      <c r="F257" s="126"/>
      <c r="G257" s="126">
        <v>0</v>
      </c>
      <c r="H257" s="126">
        <v>0</v>
      </c>
      <c r="I257" s="126"/>
      <c r="J257" s="126">
        <v>0</v>
      </c>
      <c r="K257" s="140">
        <v>0</v>
      </c>
      <c r="L257" s="140">
        <v>7000000</v>
      </c>
      <c r="M257" s="126">
        <v>0</v>
      </c>
      <c r="N257" s="126">
        <v>0</v>
      </c>
      <c r="O257" s="126"/>
      <c r="P257" s="126">
        <v>0</v>
      </c>
      <c r="Q257" s="126">
        <v>3000000</v>
      </c>
      <c r="R257" s="126"/>
      <c r="S257" s="126">
        <v>0</v>
      </c>
      <c r="T257" s="126">
        <v>0</v>
      </c>
      <c r="U257" s="126">
        <v>0</v>
      </c>
      <c r="V257" s="126">
        <v>0</v>
      </c>
      <c r="W257" s="126">
        <v>0</v>
      </c>
      <c r="X257" s="126">
        <v>0</v>
      </c>
      <c r="Y257" s="126"/>
    </row>
    <row r="258" spans="1:25" hidden="1">
      <c r="A258" s="137" t="s">
        <v>167</v>
      </c>
      <c r="B258" s="125" t="s">
        <v>168</v>
      </c>
      <c r="C258" s="126">
        <f t="shared" si="326"/>
        <v>0</v>
      </c>
      <c r="D258" s="126">
        <v>0</v>
      </c>
      <c r="E258" s="126">
        <v>0</v>
      </c>
      <c r="F258" s="126">
        <v>0</v>
      </c>
      <c r="G258" s="126">
        <v>0</v>
      </c>
      <c r="H258" s="126">
        <v>0</v>
      </c>
      <c r="I258" s="126">
        <v>0</v>
      </c>
      <c r="J258" s="126">
        <v>0</v>
      </c>
      <c r="K258" s="140">
        <v>0</v>
      </c>
      <c r="L258" s="140">
        <v>0</v>
      </c>
      <c r="M258" s="126">
        <v>0</v>
      </c>
      <c r="N258" s="126">
        <v>0</v>
      </c>
      <c r="O258" s="126">
        <v>0</v>
      </c>
      <c r="P258" s="126">
        <v>0</v>
      </c>
      <c r="Q258" s="126">
        <v>0</v>
      </c>
      <c r="R258" s="126">
        <v>0</v>
      </c>
      <c r="S258" s="126">
        <v>0</v>
      </c>
      <c r="T258" s="126">
        <v>0</v>
      </c>
      <c r="U258" s="126">
        <v>0</v>
      </c>
      <c r="V258" s="126">
        <v>0</v>
      </c>
      <c r="W258" s="126">
        <v>0</v>
      </c>
      <c r="X258" s="126">
        <v>0</v>
      </c>
      <c r="Y258" s="126">
        <v>0</v>
      </c>
    </row>
    <row r="259" spans="1:25" hidden="1">
      <c r="A259" s="137" t="s">
        <v>293</v>
      </c>
      <c r="B259" s="125" t="s">
        <v>294</v>
      </c>
      <c r="C259" s="126">
        <f t="shared" si="326"/>
        <v>0</v>
      </c>
      <c r="D259" s="126">
        <v>0</v>
      </c>
      <c r="E259" s="126">
        <v>0</v>
      </c>
      <c r="F259" s="126">
        <v>0</v>
      </c>
      <c r="G259" s="126">
        <v>0</v>
      </c>
      <c r="H259" s="126">
        <v>0</v>
      </c>
      <c r="I259" s="126">
        <v>0</v>
      </c>
      <c r="J259" s="126">
        <v>0</v>
      </c>
      <c r="K259" s="140">
        <v>0</v>
      </c>
      <c r="L259" s="140">
        <v>0</v>
      </c>
      <c r="M259" s="126">
        <v>0</v>
      </c>
      <c r="N259" s="126">
        <v>0</v>
      </c>
      <c r="O259" s="126">
        <v>0</v>
      </c>
      <c r="P259" s="126">
        <v>0</v>
      </c>
      <c r="Q259" s="126">
        <v>0</v>
      </c>
      <c r="R259" s="126">
        <v>0</v>
      </c>
      <c r="S259" s="126">
        <v>0</v>
      </c>
      <c r="T259" s="126">
        <v>0</v>
      </c>
      <c r="U259" s="126">
        <v>0</v>
      </c>
      <c r="V259" s="126">
        <v>0</v>
      </c>
      <c r="W259" s="126">
        <v>0</v>
      </c>
      <c r="X259" s="126">
        <v>0</v>
      </c>
      <c r="Y259" s="126">
        <v>0</v>
      </c>
    </row>
    <row r="260" spans="1:25" hidden="1">
      <c r="A260" s="137" t="s">
        <v>169</v>
      </c>
      <c r="B260" s="125" t="s">
        <v>170</v>
      </c>
      <c r="C260" s="126">
        <f t="shared" si="326"/>
        <v>0</v>
      </c>
      <c r="D260" s="126">
        <v>0</v>
      </c>
      <c r="E260" s="126">
        <v>0</v>
      </c>
      <c r="F260" s="126">
        <v>0</v>
      </c>
      <c r="G260" s="126">
        <v>0</v>
      </c>
      <c r="H260" s="126">
        <v>0</v>
      </c>
      <c r="I260" s="126">
        <v>0</v>
      </c>
      <c r="J260" s="126">
        <v>0</v>
      </c>
      <c r="K260" s="140">
        <v>0</v>
      </c>
      <c r="L260" s="140">
        <v>0</v>
      </c>
      <c r="M260" s="126">
        <v>0</v>
      </c>
      <c r="N260" s="126">
        <v>0</v>
      </c>
      <c r="O260" s="126">
        <v>0</v>
      </c>
      <c r="P260" s="126">
        <v>0</v>
      </c>
      <c r="Q260" s="126">
        <v>0</v>
      </c>
      <c r="R260" s="126">
        <v>0</v>
      </c>
      <c r="S260" s="126">
        <v>0</v>
      </c>
      <c r="T260" s="126">
        <v>0</v>
      </c>
      <c r="U260" s="126">
        <v>0</v>
      </c>
      <c r="V260" s="126">
        <v>0</v>
      </c>
      <c r="W260" s="126">
        <v>0</v>
      </c>
      <c r="X260" s="126">
        <v>0</v>
      </c>
      <c r="Y260" s="126">
        <v>0</v>
      </c>
    </row>
    <row r="261" spans="1:25">
      <c r="A261" s="137"/>
      <c r="B261" s="125"/>
      <c r="C261" s="126"/>
      <c r="D261" s="126"/>
      <c r="E261" s="126"/>
      <c r="F261" s="126"/>
      <c r="G261" s="126"/>
      <c r="H261" s="126"/>
      <c r="I261" s="126"/>
      <c r="J261" s="126"/>
      <c r="K261" s="140"/>
      <c r="L261" s="140"/>
      <c r="M261" s="126"/>
      <c r="N261" s="126"/>
      <c r="O261" s="126"/>
      <c r="P261" s="126"/>
      <c r="Q261" s="126"/>
      <c r="R261" s="126"/>
      <c r="S261" s="126"/>
      <c r="T261" s="126"/>
      <c r="U261" s="126"/>
      <c r="V261" s="126"/>
      <c r="W261" s="126"/>
      <c r="X261" s="126"/>
      <c r="Y261" s="126"/>
    </row>
    <row r="262" spans="1:25" ht="12">
      <c r="A262" s="136" t="s">
        <v>171</v>
      </c>
      <c r="B262" s="132" t="s">
        <v>172</v>
      </c>
      <c r="C262" s="133">
        <f>SUM(C263)</f>
        <v>0</v>
      </c>
      <c r="D262" s="133">
        <f t="shared" ref="D262:Y262" si="327">SUM(D263)</f>
        <v>0</v>
      </c>
      <c r="E262" s="133">
        <f t="shared" si="327"/>
        <v>0</v>
      </c>
      <c r="F262" s="133">
        <f t="shared" si="327"/>
        <v>0</v>
      </c>
      <c r="G262" s="133">
        <f t="shared" si="327"/>
        <v>0</v>
      </c>
      <c r="H262" s="133">
        <f t="shared" si="327"/>
        <v>0</v>
      </c>
      <c r="I262" s="133">
        <f t="shared" si="327"/>
        <v>0</v>
      </c>
      <c r="J262" s="133">
        <f t="shared" si="327"/>
        <v>0</v>
      </c>
      <c r="K262" s="133">
        <f t="shared" si="327"/>
        <v>0</v>
      </c>
      <c r="L262" s="133">
        <f t="shared" si="327"/>
        <v>0</v>
      </c>
      <c r="M262" s="133">
        <f t="shared" si="327"/>
        <v>0</v>
      </c>
      <c r="N262" s="133">
        <f t="shared" si="327"/>
        <v>0</v>
      </c>
      <c r="O262" s="133">
        <f t="shared" si="327"/>
        <v>0</v>
      </c>
      <c r="P262" s="133">
        <f t="shared" si="327"/>
        <v>0</v>
      </c>
      <c r="Q262" s="133">
        <f t="shared" si="327"/>
        <v>0</v>
      </c>
      <c r="R262" s="133">
        <f t="shared" si="327"/>
        <v>0</v>
      </c>
      <c r="S262" s="133">
        <f t="shared" si="327"/>
        <v>0</v>
      </c>
      <c r="T262" s="133">
        <f t="shared" si="327"/>
        <v>0</v>
      </c>
      <c r="U262" s="133">
        <f t="shared" si="327"/>
        <v>0</v>
      </c>
      <c r="V262" s="133">
        <f t="shared" si="327"/>
        <v>0</v>
      </c>
      <c r="W262" s="133">
        <f t="shared" si="327"/>
        <v>0</v>
      </c>
      <c r="X262" s="133">
        <f t="shared" si="327"/>
        <v>0</v>
      </c>
      <c r="Y262" s="133">
        <f t="shared" si="327"/>
        <v>0</v>
      </c>
    </row>
    <row r="263" spans="1:25">
      <c r="A263" s="137" t="s">
        <v>182</v>
      </c>
      <c r="B263" s="125" t="s">
        <v>417</v>
      </c>
      <c r="C263" s="126">
        <f>SUM(D263:Y263)</f>
        <v>0</v>
      </c>
      <c r="D263" s="126">
        <v>0</v>
      </c>
      <c r="E263" s="126">
        <v>0</v>
      </c>
      <c r="F263" s="126">
        <v>0</v>
      </c>
      <c r="G263" s="126">
        <v>0</v>
      </c>
      <c r="H263" s="126">
        <v>0</v>
      </c>
      <c r="I263" s="126">
        <v>0</v>
      </c>
      <c r="J263" s="126">
        <v>0</v>
      </c>
      <c r="K263" s="140">
        <v>0</v>
      </c>
      <c r="L263" s="126">
        <v>0</v>
      </c>
      <c r="M263" s="126">
        <v>0</v>
      </c>
      <c r="N263" s="126">
        <v>0</v>
      </c>
      <c r="O263" s="126">
        <v>0</v>
      </c>
      <c r="P263" s="126">
        <v>0</v>
      </c>
      <c r="Q263" s="126">
        <v>0</v>
      </c>
      <c r="R263" s="126">
        <v>0</v>
      </c>
      <c r="S263" s="126">
        <v>0</v>
      </c>
      <c r="T263" s="126">
        <v>0</v>
      </c>
      <c r="U263" s="126"/>
      <c r="V263" s="126"/>
      <c r="W263" s="126"/>
      <c r="X263" s="126"/>
      <c r="Y263" s="126"/>
    </row>
    <row r="264" spans="1:25" hidden="1">
      <c r="A264" s="137"/>
      <c r="B264" s="125"/>
      <c r="C264" s="126"/>
      <c r="D264" s="126"/>
      <c r="E264" s="126"/>
      <c r="F264" s="126"/>
      <c r="G264" s="126"/>
      <c r="H264" s="126"/>
      <c r="I264" s="126"/>
      <c r="J264" s="126"/>
      <c r="K264" s="140"/>
      <c r="L264" s="140"/>
      <c r="M264" s="126"/>
      <c r="N264" s="126"/>
      <c r="O264" s="126"/>
      <c r="P264" s="126"/>
      <c r="Q264" s="126"/>
      <c r="R264" s="126"/>
      <c r="S264" s="126"/>
      <c r="T264" s="126"/>
      <c r="U264" s="126"/>
      <c r="V264" s="126"/>
      <c r="W264" s="126"/>
      <c r="X264" s="126"/>
      <c r="Y264" s="126"/>
    </row>
    <row r="265" spans="1:25" ht="12" hidden="1">
      <c r="A265" s="136" t="s">
        <v>176</v>
      </c>
      <c r="B265" s="132" t="s">
        <v>177</v>
      </c>
      <c r="C265" s="133">
        <f>SUM(C266:C267)</f>
        <v>0</v>
      </c>
      <c r="D265" s="133">
        <f t="shared" ref="D265:E265" si="328">SUM(D266:D267)</f>
        <v>0</v>
      </c>
      <c r="E265" s="133">
        <f t="shared" si="328"/>
        <v>0</v>
      </c>
      <c r="F265" s="133">
        <f t="shared" ref="F265:Q265" si="329">SUM(F266:F267)</f>
        <v>0</v>
      </c>
      <c r="G265" s="133">
        <f t="shared" si="329"/>
        <v>0</v>
      </c>
      <c r="H265" s="133">
        <f t="shared" si="329"/>
        <v>0</v>
      </c>
      <c r="I265" s="133">
        <f t="shared" si="329"/>
        <v>0</v>
      </c>
      <c r="J265" s="133">
        <f t="shared" si="329"/>
        <v>0</v>
      </c>
      <c r="K265" s="142">
        <f t="shared" si="329"/>
        <v>0</v>
      </c>
      <c r="L265" s="142">
        <f t="shared" ref="L265" si="330">SUM(L266:L267)</f>
        <v>0</v>
      </c>
      <c r="M265" s="133">
        <f t="shared" si="329"/>
        <v>0</v>
      </c>
      <c r="N265" s="133">
        <f t="shared" ref="N265" si="331">SUM(N266:N267)</f>
        <v>0</v>
      </c>
      <c r="O265" s="133">
        <f t="shared" si="329"/>
        <v>0</v>
      </c>
      <c r="P265" s="133">
        <f t="shared" si="329"/>
        <v>0</v>
      </c>
      <c r="Q265" s="133">
        <f t="shared" si="329"/>
        <v>0</v>
      </c>
      <c r="R265" s="126"/>
      <c r="S265" s="126"/>
      <c r="T265" s="126"/>
      <c r="U265" s="126"/>
      <c r="V265" s="126"/>
      <c r="W265" s="126"/>
      <c r="X265" s="126"/>
      <c r="Y265" s="133"/>
    </row>
    <row r="266" spans="1:25" hidden="1">
      <c r="A266" s="137" t="s">
        <v>179</v>
      </c>
      <c r="B266" s="125" t="s">
        <v>258</v>
      </c>
      <c r="C266" s="126">
        <f>SUM(F266:Y266)</f>
        <v>0</v>
      </c>
      <c r="D266" s="126">
        <v>0</v>
      </c>
      <c r="E266" s="126">
        <v>0</v>
      </c>
      <c r="F266" s="126">
        <v>0</v>
      </c>
      <c r="G266" s="126">
        <v>0</v>
      </c>
      <c r="H266" s="126">
        <v>0</v>
      </c>
      <c r="I266" s="126">
        <v>0</v>
      </c>
      <c r="J266" s="126">
        <v>0</v>
      </c>
      <c r="K266" s="140">
        <v>0</v>
      </c>
      <c r="L266" s="140">
        <v>0</v>
      </c>
      <c r="M266" s="126">
        <v>0</v>
      </c>
      <c r="N266" s="126">
        <v>0</v>
      </c>
      <c r="O266" s="126">
        <v>0</v>
      </c>
      <c r="P266" s="126">
        <v>0</v>
      </c>
      <c r="Q266" s="126">
        <v>0</v>
      </c>
      <c r="R266" s="126"/>
      <c r="S266" s="126"/>
      <c r="T266" s="126"/>
      <c r="U266" s="126"/>
      <c r="V266" s="126"/>
      <c r="W266" s="126"/>
      <c r="X266" s="126"/>
      <c r="Y266" s="126"/>
    </row>
    <row r="267" spans="1:25" hidden="1">
      <c r="A267" s="137"/>
      <c r="B267" s="125"/>
      <c r="C267" s="126"/>
      <c r="D267" s="126"/>
      <c r="E267" s="126"/>
      <c r="F267" s="126"/>
      <c r="G267" s="126"/>
      <c r="H267" s="126"/>
      <c r="I267" s="126"/>
      <c r="J267" s="126"/>
      <c r="K267" s="140"/>
      <c r="L267" s="140"/>
      <c r="M267" s="126"/>
      <c r="N267" s="126"/>
      <c r="O267" s="126"/>
      <c r="P267" s="126"/>
      <c r="Q267" s="126"/>
      <c r="R267" s="126"/>
      <c r="S267" s="126"/>
      <c r="T267" s="126"/>
      <c r="U267" s="126"/>
      <c r="V267" s="126"/>
      <c r="W267" s="126"/>
      <c r="X267" s="126"/>
      <c r="Y267" s="126"/>
    </row>
    <row r="268" spans="1:25" hidden="1">
      <c r="A268" s="137"/>
      <c r="B268" s="125"/>
      <c r="C268" s="126"/>
      <c r="D268" s="126"/>
      <c r="E268" s="126"/>
      <c r="F268" s="126"/>
      <c r="G268" s="126"/>
      <c r="H268" s="126"/>
      <c r="I268" s="126"/>
      <c r="J268" s="126"/>
      <c r="K268" s="140"/>
      <c r="L268" s="140"/>
      <c r="M268" s="126"/>
      <c r="N268" s="126"/>
      <c r="O268" s="126"/>
      <c r="P268" s="126"/>
      <c r="Q268" s="126"/>
      <c r="R268" s="126"/>
      <c r="S268" s="126"/>
      <c r="T268" s="126"/>
      <c r="U268" s="126"/>
      <c r="V268" s="126"/>
      <c r="W268" s="126"/>
      <c r="X268" s="126"/>
      <c r="Y268" s="126"/>
    </row>
    <row r="269" spans="1:25" ht="12" hidden="1">
      <c r="A269" s="162" t="s">
        <v>512</v>
      </c>
      <c r="B269" s="128" t="s">
        <v>185</v>
      </c>
      <c r="C269" s="129">
        <f>+C274+C271+C287</f>
        <v>0</v>
      </c>
      <c r="D269" s="129">
        <f>+D271+D274+D287</f>
        <v>0</v>
      </c>
      <c r="E269" s="129">
        <f>+E271+E274+E287</f>
        <v>0</v>
      </c>
      <c r="F269" s="129">
        <f>+F271+F274+F287</f>
        <v>0</v>
      </c>
      <c r="G269" s="129">
        <f t="shared" ref="G269:W269" si="332">+G271+G274+G287</f>
        <v>0</v>
      </c>
      <c r="H269" s="129">
        <f t="shared" si="332"/>
        <v>0</v>
      </c>
      <c r="I269" s="129">
        <f t="shared" si="332"/>
        <v>0</v>
      </c>
      <c r="J269" s="129">
        <f t="shared" si="332"/>
        <v>0</v>
      </c>
      <c r="K269" s="129">
        <f t="shared" si="332"/>
        <v>0</v>
      </c>
      <c r="L269" s="129">
        <f t="shared" ref="L269" si="333">+L271+L274+L287</f>
        <v>0</v>
      </c>
      <c r="M269" s="129">
        <f t="shared" si="332"/>
        <v>0</v>
      </c>
      <c r="N269" s="129">
        <f t="shared" ref="N269" si="334">+N271+N274+N287</f>
        <v>0</v>
      </c>
      <c r="O269" s="129">
        <f t="shared" si="332"/>
        <v>0</v>
      </c>
      <c r="P269" s="129">
        <f t="shared" si="332"/>
        <v>0</v>
      </c>
      <c r="Q269" s="129">
        <f t="shared" si="332"/>
        <v>0</v>
      </c>
      <c r="R269" s="129">
        <f t="shared" si="332"/>
        <v>0</v>
      </c>
      <c r="S269" s="129">
        <f t="shared" ref="S269:U269" si="335">+S271+S274+S287</f>
        <v>0</v>
      </c>
      <c r="T269" s="129">
        <f t="shared" si="335"/>
        <v>0</v>
      </c>
      <c r="U269" s="129">
        <f t="shared" si="335"/>
        <v>0</v>
      </c>
      <c r="V269" s="129">
        <f t="shared" si="332"/>
        <v>0</v>
      </c>
      <c r="W269" s="129">
        <f t="shared" si="332"/>
        <v>0</v>
      </c>
      <c r="X269" s="129">
        <f>+X274+X271+X287</f>
        <v>0</v>
      </c>
      <c r="Y269" s="129">
        <f>+Y274+Y271+Y287</f>
        <v>0</v>
      </c>
    </row>
    <row r="270" spans="1:25" hidden="1">
      <c r="A270" s="137"/>
      <c r="B270" s="125"/>
      <c r="C270" s="126"/>
      <c r="D270" s="126"/>
      <c r="E270" s="126"/>
      <c r="F270" s="126"/>
      <c r="G270" s="126"/>
      <c r="H270" s="126"/>
      <c r="I270" s="126"/>
      <c r="J270" s="126"/>
      <c r="K270" s="140"/>
      <c r="L270" s="140"/>
      <c r="M270" s="126"/>
      <c r="N270" s="126"/>
      <c r="O270" s="126"/>
      <c r="P270" s="126"/>
      <c r="Q270" s="126"/>
      <c r="R270" s="126"/>
      <c r="S270" s="126"/>
      <c r="T270" s="126"/>
      <c r="U270" s="126"/>
      <c r="V270" s="126"/>
      <c r="W270" s="126"/>
      <c r="X270" s="126"/>
      <c r="Y270" s="126"/>
    </row>
    <row r="271" spans="1:25" ht="12" hidden="1">
      <c r="A271" s="136" t="s">
        <v>513</v>
      </c>
      <c r="B271" s="134" t="s">
        <v>514</v>
      </c>
      <c r="C271" s="133">
        <f>SUM(G271:Y271)</f>
        <v>0</v>
      </c>
      <c r="D271" s="133">
        <f t="shared" ref="D271:F272" si="336">SUM(D272)</f>
        <v>0</v>
      </c>
      <c r="E271" s="133">
        <f t="shared" si="336"/>
        <v>0</v>
      </c>
      <c r="F271" s="133">
        <f t="shared" si="336"/>
        <v>0</v>
      </c>
      <c r="G271" s="133">
        <f t="shared" ref="G271:Y271" si="337">+G272+G280</f>
        <v>0</v>
      </c>
      <c r="H271" s="133">
        <f t="shared" si="337"/>
        <v>0</v>
      </c>
      <c r="I271" s="133">
        <f t="shared" si="337"/>
        <v>0</v>
      </c>
      <c r="J271" s="133">
        <f t="shared" si="337"/>
        <v>0</v>
      </c>
      <c r="K271" s="142">
        <f t="shared" si="337"/>
        <v>0</v>
      </c>
      <c r="L271" s="142">
        <f t="shared" ref="L271" si="338">+L272+L280</f>
        <v>0</v>
      </c>
      <c r="M271" s="133">
        <f t="shared" si="337"/>
        <v>0</v>
      </c>
      <c r="N271" s="133">
        <f t="shared" ref="N271" si="339">+N272+N280</f>
        <v>0</v>
      </c>
      <c r="O271" s="133">
        <f t="shared" si="337"/>
        <v>0</v>
      </c>
      <c r="P271" s="133">
        <f t="shared" si="337"/>
        <v>0</v>
      </c>
      <c r="Q271" s="133">
        <f t="shared" si="337"/>
        <v>0</v>
      </c>
      <c r="R271" s="133">
        <f t="shared" si="337"/>
        <v>0</v>
      </c>
      <c r="S271" s="133">
        <f t="shared" si="337"/>
        <v>0</v>
      </c>
      <c r="T271" s="133">
        <f t="shared" si="337"/>
        <v>0</v>
      </c>
      <c r="U271" s="133">
        <f t="shared" ref="U271" si="340">+U272+U280</f>
        <v>0</v>
      </c>
      <c r="V271" s="133">
        <f t="shared" si="337"/>
        <v>0</v>
      </c>
      <c r="W271" s="133">
        <f t="shared" si="337"/>
        <v>0</v>
      </c>
      <c r="X271" s="133">
        <f t="shared" ref="X271" si="341">+X272+X280</f>
        <v>0</v>
      </c>
      <c r="Y271" s="133">
        <f t="shared" si="337"/>
        <v>0</v>
      </c>
    </row>
    <row r="272" spans="1:25" hidden="1">
      <c r="A272" s="137" t="s">
        <v>466</v>
      </c>
      <c r="B272" s="125" t="s">
        <v>467</v>
      </c>
      <c r="C272" s="126">
        <f>SUM(G272:Y272)</f>
        <v>0</v>
      </c>
      <c r="D272" s="126">
        <f t="shared" si="336"/>
        <v>0</v>
      </c>
      <c r="E272" s="126">
        <f t="shared" si="336"/>
        <v>0</v>
      </c>
      <c r="F272" s="126">
        <f t="shared" si="336"/>
        <v>0</v>
      </c>
      <c r="G272" s="126">
        <v>0</v>
      </c>
      <c r="H272" s="126">
        <f t="shared" ref="H272:N272" si="342">SUM(H273:H279)</f>
        <v>0</v>
      </c>
      <c r="I272" s="126">
        <f t="shared" si="342"/>
        <v>0</v>
      </c>
      <c r="J272" s="126">
        <f t="shared" si="342"/>
        <v>0</v>
      </c>
      <c r="K272" s="140">
        <f t="shared" si="342"/>
        <v>0</v>
      </c>
      <c r="L272" s="140">
        <f t="shared" ref="L272" si="343">SUM(L273:L279)</f>
        <v>0</v>
      </c>
      <c r="M272" s="126">
        <f t="shared" si="342"/>
        <v>0</v>
      </c>
      <c r="N272" s="126">
        <f t="shared" si="342"/>
        <v>0</v>
      </c>
      <c r="O272" s="126">
        <v>0</v>
      </c>
      <c r="P272" s="126">
        <f>SUM(P273:P279)</f>
        <v>0</v>
      </c>
      <c r="Q272" s="126">
        <v>0</v>
      </c>
      <c r="R272" s="126">
        <f t="shared" ref="R272:Y272" si="344">SUM(R273:R279)</f>
        <v>0</v>
      </c>
      <c r="S272" s="126">
        <f t="shared" si="344"/>
        <v>0</v>
      </c>
      <c r="T272" s="126">
        <f t="shared" ref="T272:U272" si="345">SUM(T273:T279)</f>
        <v>0</v>
      </c>
      <c r="U272" s="126">
        <f t="shared" si="345"/>
        <v>0</v>
      </c>
      <c r="V272" s="126">
        <f t="shared" si="344"/>
        <v>0</v>
      </c>
      <c r="W272" s="126">
        <f t="shared" si="344"/>
        <v>0</v>
      </c>
      <c r="X272" s="126">
        <f t="shared" ref="X272" si="346">SUM(X273:X279)</f>
        <v>0</v>
      </c>
      <c r="Y272" s="126">
        <f t="shared" si="344"/>
        <v>0</v>
      </c>
    </row>
    <row r="273" spans="1:25" hidden="1">
      <c r="A273" s="137"/>
      <c r="B273" s="125"/>
      <c r="C273" s="126"/>
      <c r="D273" s="126"/>
      <c r="E273" s="126"/>
      <c r="F273" s="126"/>
      <c r="G273" s="126"/>
      <c r="H273" s="126"/>
      <c r="I273" s="126"/>
      <c r="J273" s="126"/>
      <c r="K273" s="140"/>
      <c r="L273" s="140"/>
      <c r="M273" s="126"/>
      <c r="N273" s="126"/>
      <c r="O273" s="126"/>
      <c r="P273" s="126"/>
      <c r="Q273" s="126"/>
      <c r="R273" s="126"/>
      <c r="S273" s="126"/>
      <c r="T273" s="126"/>
      <c r="U273" s="126"/>
      <c r="V273" s="126"/>
      <c r="W273" s="126"/>
      <c r="X273" s="126"/>
      <c r="Y273" s="126"/>
    </row>
    <row r="274" spans="1:25" ht="24" hidden="1">
      <c r="A274" s="136" t="s">
        <v>515</v>
      </c>
      <c r="B274" s="134" t="s">
        <v>516</v>
      </c>
      <c r="C274" s="133">
        <f>SUM(G274:Y274)</f>
        <v>0</v>
      </c>
      <c r="D274" s="133">
        <f t="shared" ref="D274:I274" si="347">+D275+D284</f>
        <v>0</v>
      </c>
      <c r="E274" s="133">
        <f t="shared" si="347"/>
        <v>0</v>
      </c>
      <c r="F274" s="133">
        <f t="shared" si="347"/>
        <v>0</v>
      </c>
      <c r="G274" s="133">
        <f t="shared" si="347"/>
        <v>0</v>
      </c>
      <c r="H274" s="133">
        <f t="shared" si="347"/>
        <v>0</v>
      </c>
      <c r="I274" s="133">
        <f t="shared" si="347"/>
        <v>0</v>
      </c>
      <c r="J274" s="133">
        <f t="shared" ref="J274:Y274" si="348">+J275+J284</f>
        <v>0</v>
      </c>
      <c r="K274" s="142">
        <f t="shared" si="348"/>
        <v>0</v>
      </c>
      <c r="L274" s="142">
        <f t="shared" ref="L274" si="349">+L275+L284</f>
        <v>0</v>
      </c>
      <c r="M274" s="133">
        <f t="shared" si="348"/>
        <v>0</v>
      </c>
      <c r="N274" s="133">
        <f t="shared" ref="N274:P274" si="350">+N275+N284</f>
        <v>0</v>
      </c>
      <c r="O274" s="133">
        <f t="shared" si="350"/>
        <v>0</v>
      </c>
      <c r="P274" s="133">
        <f t="shared" si="350"/>
        <v>0</v>
      </c>
      <c r="Q274" s="133">
        <f t="shared" si="348"/>
        <v>0</v>
      </c>
      <c r="R274" s="133">
        <f t="shared" si="348"/>
        <v>0</v>
      </c>
      <c r="S274" s="133">
        <f t="shared" si="348"/>
        <v>0</v>
      </c>
      <c r="T274" s="133">
        <f t="shared" si="348"/>
        <v>0</v>
      </c>
      <c r="U274" s="133">
        <f t="shared" ref="U274" si="351">+U275+U284</f>
        <v>0</v>
      </c>
      <c r="V274" s="133">
        <f t="shared" si="348"/>
        <v>0</v>
      </c>
      <c r="W274" s="133">
        <f t="shared" si="348"/>
        <v>0</v>
      </c>
      <c r="X274" s="133">
        <f t="shared" ref="X274" si="352">+X275+X284</f>
        <v>0</v>
      </c>
      <c r="Y274" s="133">
        <f t="shared" si="348"/>
        <v>0</v>
      </c>
    </row>
    <row r="275" spans="1:25" hidden="1">
      <c r="A275" s="137" t="s">
        <v>517</v>
      </c>
      <c r="B275" s="125" t="s">
        <v>518</v>
      </c>
      <c r="C275" s="126">
        <f>SUM(C276:C283)</f>
        <v>0</v>
      </c>
      <c r="D275" s="126">
        <f>SUM(D276:D283)</f>
        <v>0</v>
      </c>
      <c r="E275" s="126">
        <f>SUM(E276:E283)</f>
        <v>0</v>
      </c>
      <c r="F275" s="126">
        <f>SUM(F276:F283)</f>
        <v>0</v>
      </c>
      <c r="G275" s="126">
        <f t="shared" ref="G275:Y275" si="353">SUM(G276:G283)</f>
        <v>0</v>
      </c>
      <c r="H275" s="126">
        <f t="shared" si="353"/>
        <v>0</v>
      </c>
      <c r="I275" s="126">
        <f t="shared" si="353"/>
        <v>0</v>
      </c>
      <c r="J275" s="126">
        <f t="shared" si="353"/>
        <v>0</v>
      </c>
      <c r="K275" s="126">
        <f t="shared" si="353"/>
        <v>0</v>
      </c>
      <c r="L275" s="126">
        <f t="shared" ref="L275" si="354">SUM(L276:L283)</f>
        <v>0</v>
      </c>
      <c r="M275" s="126">
        <f t="shared" si="353"/>
        <v>0</v>
      </c>
      <c r="N275" s="126">
        <f t="shared" ref="N275" si="355">SUM(N276:N283)</f>
        <v>0</v>
      </c>
      <c r="O275" s="126">
        <f t="shared" si="353"/>
        <v>0</v>
      </c>
      <c r="P275" s="126">
        <f t="shared" si="353"/>
        <v>0</v>
      </c>
      <c r="Q275" s="126">
        <f t="shared" si="353"/>
        <v>0</v>
      </c>
      <c r="R275" s="126">
        <f t="shared" si="353"/>
        <v>0</v>
      </c>
      <c r="S275" s="126">
        <f t="shared" ref="S275:U275" si="356">SUM(S276:S283)</f>
        <v>0</v>
      </c>
      <c r="T275" s="126">
        <f t="shared" si="356"/>
        <v>0</v>
      </c>
      <c r="U275" s="126">
        <f t="shared" si="356"/>
        <v>0</v>
      </c>
      <c r="V275" s="126">
        <f t="shared" si="353"/>
        <v>0</v>
      </c>
      <c r="W275" s="126">
        <f t="shared" si="353"/>
        <v>0</v>
      </c>
      <c r="X275" s="126">
        <f t="shared" ref="X275" si="357">SUM(X276:X283)</f>
        <v>0</v>
      </c>
      <c r="Y275" s="126">
        <f t="shared" si="353"/>
        <v>0</v>
      </c>
    </row>
    <row r="276" spans="1:25" s="117" customFormat="1" hidden="1">
      <c r="A276" s="170" t="s">
        <v>527</v>
      </c>
      <c r="B276" s="171" t="s">
        <v>746</v>
      </c>
      <c r="C276" s="172">
        <f t="shared" ref="C276:C283" si="358">SUM(F276:Y276)</f>
        <v>0</v>
      </c>
      <c r="D276" s="172">
        <v>0</v>
      </c>
      <c r="E276" s="172">
        <v>0</v>
      </c>
      <c r="F276" s="172">
        <v>0</v>
      </c>
      <c r="G276" s="172">
        <v>0</v>
      </c>
      <c r="H276" s="172">
        <v>0</v>
      </c>
      <c r="I276" s="172">
        <v>0</v>
      </c>
      <c r="J276" s="172">
        <v>0</v>
      </c>
      <c r="K276" s="176">
        <v>0</v>
      </c>
      <c r="L276" s="176">
        <v>0</v>
      </c>
      <c r="M276" s="172">
        <v>0</v>
      </c>
      <c r="N276" s="172">
        <v>0</v>
      </c>
      <c r="O276" s="172">
        <v>0</v>
      </c>
      <c r="P276" s="172">
        <v>0</v>
      </c>
      <c r="Q276" s="172">
        <v>0</v>
      </c>
      <c r="R276" s="172">
        <v>0</v>
      </c>
      <c r="S276" s="172">
        <v>0</v>
      </c>
      <c r="T276" s="172">
        <v>0</v>
      </c>
      <c r="U276" s="172">
        <v>0</v>
      </c>
      <c r="V276" s="172">
        <v>0</v>
      </c>
      <c r="W276" s="172">
        <v>0</v>
      </c>
      <c r="X276" s="172">
        <v>0</v>
      </c>
      <c r="Y276" s="172">
        <v>0</v>
      </c>
    </row>
    <row r="277" spans="1:25" s="117" customFormat="1" ht="21" hidden="1" customHeight="1">
      <c r="A277" s="170" t="s">
        <v>519</v>
      </c>
      <c r="B277" s="171" t="s">
        <v>520</v>
      </c>
      <c r="C277" s="172">
        <f t="shared" si="358"/>
        <v>0</v>
      </c>
      <c r="D277" s="172">
        <v>0</v>
      </c>
      <c r="E277" s="172">
        <v>0</v>
      </c>
      <c r="F277" s="172">
        <v>0</v>
      </c>
      <c r="G277" s="172">
        <v>0</v>
      </c>
      <c r="H277" s="172">
        <v>0</v>
      </c>
      <c r="I277" s="172">
        <v>0</v>
      </c>
      <c r="J277" s="172">
        <v>0</v>
      </c>
      <c r="K277" s="176">
        <v>0</v>
      </c>
      <c r="L277" s="176">
        <v>0</v>
      </c>
      <c r="M277" s="172">
        <v>0</v>
      </c>
      <c r="N277" s="172">
        <v>0</v>
      </c>
      <c r="O277" s="172">
        <v>0</v>
      </c>
      <c r="P277" s="172">
        <v>0</v>
      </c>
      <c r="Q277" s="172">
        <v>0</v>
      </c>
      <c r="R277" s="172">
        <v>0</v>
      </c>
      <c r="S277" s="172">
        <v>0</v>
      </c>
      <c r="T277" s="172">
        <v>0</v>
      </c>
      <c r="U277" s="172">
        <v>0</v>
      </c>
      <c r="V277" s="172">
        <v>0</v>
      </c>
      <c r="W277" s="172">
        <v>0</v>
      </c>
      <c r="X277" s="172">
        <v>0</v>
      </c>
      <c r="Y277" s="172">
        <v>0</v>
      </c>
    </row>
    <row r="278" spans="1:25" s="117" customFormat="1" ht="20.399999999999999" hidden="1">
      <c r="A278" s="170" t="s">
        <v>747</v>
      </c>
      <c r="B278" s="171" t="s">
        <v>748</v>
      </c>
      <c r="C278" s="172">
        <f t="shared" si="358"/>
        <v>0</v>
      </c>
      <c r="D278" s="172">
        <v>0</v>
      </c>
      <c r="E278" s="172">
        <v>0</v>
      </c>
      <c r="F278" s="172">
        <v>0</v>
      </c>
      <c r="G278" s="172">
        <v>0</v>
      </c>
      <c r="H278" s="172">
        <v>0</v>
      </c>
      <c r="I278" s="172">
        <v>0</v>
      </c>
      <c r="J278" s="172">
        <v>0</v>
      </c>
      <c r="K278" s="176">
        <v>0</v>
      </c>
      <c r="L278" s="176">
        <v>0</v>
      </c>
      <c r="M278" s="172">
        <v>0</v>
      </c>
      <c r="N278" s="172">
        <v>0</v>
      </c>
      <c r="O278" s="172">
        <v>0</v>
      </c>
      <c r="P278" s="172">
        <v>0</v>
      </c>
      <c r="Q278" s="172">
        <v>0</v>
      </c>
      <c r="R278" s="172">
        <v>0</v>
      </c>
      <c r="S278" s="172">
        <v>0</v>
      </c>
      <c r="T278" s="172">
        <v>0</v>
      </c>
      <c r="U278" s="172">
        <v>0</v>
      </c>
      <c r="V278" s="172">
        <v>0</v>
      </c>
      <c r="W278" s="172">
        <v>0</v>
      </c>
      <c r="X278" s="172">
        <v>0</v>
      </c>
      <c r="Y278" s="172">
        <v>0</v>
      </c>
    </row>
    <row r="279" spans="1:25" s="117" customFormat="1" hidden="1">
      <c r="A279" s="170" t="s">
        <v>379</v>
      </c>
      <c r="B279" s="171" t="s">
        <v>749</v>
      </c>
      <c r="C279" s="172">
        <f t="shared" si="358"/>
        <v>0</v>
      </c>
      <c r="D279" s="172">
        <v>0</v>
      </c>
      <c r="E279" s="172">
        <v>0</v>
      </c>
      <c r="F279" s="172">
        <v>0</v>
      </c>
      <c r="G279" s="172">
        <v>0</v>
      </c>
      <c r="H279" s="172">
        <v>0</v>
      </c>
      <c r="I279" s="172">
        <v>0</v>
      </c>
      <c r="J279" s="172">
        <v>0</v>
      </c>
      <c r="K279" s="176">
        <v>0</v>
      </c>
      <c r="L279" s="176">
        <v>0</v>
      </c>
      <c r="M279" s="172">
        <v>0</v>
      </c>
      <c r="N279" s="172">
        <v>0</v>
      </c>
      <c r="O279" s="172">
        <v>0</v>
      </c>
      <c r="P279" s="172">
        <v>0</v>
      </c>
      <c r="Q279" s="172">
        <v>0</v>
      </c>
      <c r="R279" s="172">
        <v>0</v>
      </c>
      <c r="S279" s="172">
        <v>0</v>
      </c>
      <c r="T279" s="172">
        <v>0</v>
      </c>
      <c r="U279" s="172">
        <v>0</v>
      </c>
      <c r="V279" s="172">
        <v>0</v>
      </c>
      <c r="W279" s="172">
        <v>0</v>
      </c>
      <c r="X279" s="172">
        <v>0</v>
      </c>
      <c r="Y279" s="172">
        <v>0</v>
      </c>
    </row>
    <row r="280" spans="1:25" s="117" customFormat="1" hidden="1">
      <c r="A280" s="170" t="s">
        <v>750</v>
      </c>
      <c r="B280" s="171" t="s">
        <v>751</v>
      </c>
      <c r="C280" s="172">
        <f t="shared" si="358"/>
        <v>0</v>
      </c>
      <c r="D280" s="172">
        <v>0</v>
      </c>
      <c r="E280" s="172">
        <v>0</v>
      </c>
      <c r="F280" s="172">
        <v>0</v>
      </c>
      <c r="G280" s="172">
        <v>0</v>
      </c>
      <c r="H280" s="172">
        <v>0</v>
      </c>
      <c r="I280" s="172">
        <v>0</v>
      </c>
      <c r="J280" s="172">
        <v>0</v>
      </c>
      <c r="K280" s="176">
        <v>0</v>
      </c>
      <c r="L280" s="176">
        <v>0</v>
      </c>
      <c r="M280" s="172">
        <v>0</v>
      </c>
      <c r="N280" s="172">
        <v>0</v>
      </c>
      <c r="O280" s="172">
        <v>0</v>
      </c>
      <c r="P280" s="172">
        <v>0</v>
      </c>
      <c r="Q280" s="172">
        <v>0</v>
      </c>
      <c r="R280" s="172">
        <v>0</v>
      </c>
      <c r="S280" s="172">
        <v>0</v>
      </c>
      <c r="T280" s="172">
        <v>0</v>
      </c>
      <c r="U280" s="172">
        <v>0</v>
      </c>
      <c r="V280" s="172">
        <v>0</v>
      </c>
      <c r="W280" s="172">
        <v>0</v>
      </c>
      <c r="X280" s="172">
        <v>0</v>
      </c>
      <c r="Y280" s="172">
        <v>0</v>
      </c>
    </row>
    <row r="281" spans="1:25" s="117" customFormat="1" hidden="1">
      <c r="A281" s="170" t="s">
        <v>752</v>
      </c>
      <c r="B281" s="171" t="s">
        <v>753</v>
      </c>
      <c r="C281" s="172">
        <f t="shared" si="358"/>
        <v>0</v>
      </c>
      <c r="D281" s="172">
        <v>0</v>
      </c>
      <c r="E281" s="172">
        <v>0</v>
      </c>
      <c r="F281" s="172">
        <v>0</v>
      </c>
      <c r="G281" s="172">
        <v>0</v>
      </c>
      <c r="H281" s="172">
        <v>0</v>
      </c>
      <c r="I281" s="172">
        <v>0</v>
      </c>
      <c r="J281" s="172">
        <v>0</v>
      </c>
      <c r="K281" s="176">
        <v>0</v>
      </c>
      <c r="L281" s="176">
        <v>0</v>
      </c>
      <c r="M281" s="172">
        <v>0</v>
      </c>
      <c r="N281" s="172">
        <v>0</v>
      </c>
      <c r="O281" s="172">
        <v>0</v>
      </c>
      <c r="P281" s="172">
        <v>0</v>
      </c>
      <c r="Q281" s="172">
        <v>0</v>
      </c>
      <c r="R281" s="172">
        <v>0</v>
      </c>
      <c r="S281" s="172">
        <v>0</v>
      </c>
      <c r="T281" s="172">
        <v>0</v>
      </c>
      <c r="U281" s="172">
        <v>0</v>
      </c>
      <c r="V281" s="172">
        <v>0</v>
      </c>
      <c r="W281" s="172">
        <v>0</v>
      </c>
      <c r="X281" s="172">
        <v>0</v>
      </c>
      <c r="Y281" s="172">
        <v>0</v>
      </c>
    </row>
    <row r="282" spans="1:25" s="117" customFormat="1" hidden="1">
      <c r="A282" s="170" t="s">
        <v>754</v>
      </c>
      <c r="B282" s="171" t="s">
        <v>755</v>
      </c>
      <c r="C282" s="172">
        <f t="shared" si="358"/>
        <v>0</v>
      </c>
      <c r="D282" s="172">
        <v>0</v>
      </c>
      <c r="E282" s="172">
        <v>0</v>
      </c>
      <c r="F282" s="172">
        <v>0</v>
      </c>
      <c r="G282" s="172">
        <v>0</v>
      </c>
      <c r="H282" s="172">
        <v>0</v>
      </c>
      <c r="I282" s="172">
        <v>0</v>
      </c>
      <c r="J282" s="172">
        <v>0</v>
      </c>
      <c r="K282" s="176">
        <v>0</v>
      </c>
      <c r="L282" s="176">
        <v>0</v>
      </c>
      <c r="M282" s="172">
        <v>0</v>
      </c>
      <c r="N282" s="172">
        <v>0</v>
      </c>
      <c r="O282" s="172">
        <v>0</v>
      </c>
      <c r="P282" s="172">
        <v>0</v>
      </c>
      <c r="Q282" s="172">
        <v>0</v>
      </c>
      <c r="R282" s="172">
        <v>0</v>
      </c>
      <c r="S282" s="172">
        <v>0</v>
      </c>
      <c r="T282" s="172">
        <v>0</v>
      </c>
      <c r="U282" s="172">
        <v>0</v>
      </c>
      <c r="V282" s="172">
        <v>0</v>
      </c>
      <c r="W282" s="172">
        <v>0</v>
      </c>
      <c r="X282" s="172">
        <v>0</v>
      </c>
      <c r="Y282" s="172">
        <v>0</v>
      </c>
    </row>
    <row r="283" spans="1:25" s="117" customFormat="1" hidden="1">
      <c r="A283" s="170" t="s">
        <v>645</v>
      </c>
      <c r="B283" s="171" t="s">
        <v>756</v>
      </c>
      <c r="C283" s="172">
        <f t="shared" si="358"/>
        <v>0</v>
      </c>
      <c r="D283" s="172">
        <v>0</v>
      </c>
      <c r="E283" s="172">
        <v>0</v>
      </c>
      <c r="F283" s="172">
        <v>0</v>
      </c>
      <c r="G283" s="172">
        <v>0</v>
      </c>
      <c r="H283" s="172">
        <v>0</v>
      </c>
      <c r="I283" s="172">
        <v>0</v>
      </c>
      <c r="J283" s="172">
        <v>0</v>
      </c>
      <c r="K283" s="176">
        <v>0</v>
      </c>
      <c r="L283" s="176">
        <v>0</v>
      </c>
      <c r="M283" s="172">
        <v>0</v>
      </c>
      <c r="N283" s="172">
        <v>0</v>
      </c>
      <c r="O283" s="172">
        <v>0</v>
      </c>
      <c r="P283" s="172">
        <v>0</v>
      </c>
      <c r="Q283" s="172">
        <v>0</v>
      </c>
      <c r="R283" s="172">
        <v>0</v>
      </c>
      <c r="S283" s="172">
        <v>0</v>
      </c>
      <c r="T283" s="172">
        <v>0</v>
      </c>
      <c r="U283" s="172">
        <v>0</v>
      </c>
      <c r="V283" s="172">
        <v>0</v>
      </c>
      <c r="W283" s="172">
        <v>0</v>
      </c>
      <c r="X283" s="172">
        <v>0</v>
      </c>
      <c r="Y283" s="172">
        <v>0</v>
      </c>
    </row>
    <row r="284" spans="1:25" ht="22.8" hidden="1">
      <c r="A284" s="137" t="s">
        <v>757</v>
      </c>
      <c r="B284" s="135" t="s">
        <v>758</v>
      </c>
      <c r="C284" s="126">
        <f>+C285</f>
        <v>0</v>
      </c>
      <c r="D284" s="126">
        <f t="shared" ref="D284:Y284" si="359">+D285</f>
        <v>0</v>
      </c>
      <c r="E284" s="126">
        <f t="shared" si="359"/>
        <v>0</v>
      </c>
      <c r="F284" s="126">
        <f t="shared" si="359"/>
        <v>0</v>
      </c>
      <c r="G284" s="126">
        <f t="shared" si="359"/>
        <v>0</v>
      </c>
      <c r="H284" s="126">
        <f t="shared" si="359"/>
        <v>0</v>
      </c>
      <c r="I284" s="126">
        <f t="shared" si="359"/>
        <v>0</v>
      </c>
      <c r="J284" s="126">
        <f t="shared" si="359"/>
        <v>0</v>
      </c>
      <c r="K284" s="126">
        <f t="shared" si="359"/>
        <v>0</v>
      </c>
      <c r="L284" s="126">
        <f t="shared" si="359"/>
        <v>0</v>
      </c>
      <c r="M284" s="126">
        <f t="shared" si="359"/>
        <v>0</v>
      </c>
      <c r="N284" s="126">
        <f t="shared" si="359"/>
        <v>0</v>
      </c>
      <c r="O284" s="126">
        <f t="shared" si="359"/>
        <v>0</v>
      </c>
      <c r="P284" s="126">
        <f t="shared" si="359"/>
        <v>0</v>
      </c>
      <c r="Q284" s="126">
        <f t="shared" si="359"/>
        <v>0</v>
      </c>
      <c r="R284" s="126">
        <f t="shared" si="359"/>
        <v>0</v>
      </c>
      <c r="S284" s="126">
        <f t="shared" si="359"/>
        <v>0</v>
      </c>
      <c r="T284" s="126">
        <f t="shared" si="359"/>
        <v>0</v>
      </c>
      <c r="U284" s="126">
        <f t="shared" si="359"/>
        <v>0</v>
      </c>
      <c r="V284" s="126">
        <f t="shared" si="359"/>
        <v>0</v>
      </c>
      <c r="W284" s="126">
        <f t="shared" si="359"/>
        <v>0</v>
      </c>
      <c r="X284" s="126">
        <f t="shared" si="359"/>
        <v>0</v>
      </c>
      <c r="Y284" s="126">
        <f t="shared" si="359"/>
        <v>0</v>
      </c>
    </row>
    <row r="285" spans="1:25" s="117" customFormat="1" hidden="1">
      <c r="A285" s="170" t="s">
        <v>527</v>
      </c>
      <c r="B285" s="171" t="s">
        <v>759</v>
      </c>
      <c r="C285" s="172">
        <f>SUM(F285:Y285)</f>
        <v>0</v>
      </c>
      <c r="D285" s="172">
        <v>0</v>
      </c>
      <c r="E285" s="172">
        <v>0</v>
      </c>
      <c r="F285" s="172">
        <v>0</v>
      </c>
      <c r="G285" s="172">
        <v>0</v>
      </c>
      <c r="H285" s="172">
        <v>0</v>
      </c>
      <c r="I285" s="172">
        <v>0</v>
      </c>
      <c r="J285" s="172">
        <v>0</v>
      </c>
      <c r="K285" s="176">
        <v>0</v>
      </c>
      <c r="L285" s="176">
        <v>0</v>
      </c>
      <c r="M285" s="172">
        <v>0</v>
      </c>
      <c r="N285" s="172">
        <v>0</v>
      </c>
      <c r="O285" s="172">
        <v>0</v>
      </c>
      <c r="P285" s="172">
        <v>0</v>
      </c>
      <c r="Q285" s="172">
        <v>0</v>
      </c>
      <c r="R285" s="172">
        <v>0</v>
      </c>
      <c r="S285" s="172">
        <v>0</v>
      </c>
      <c r="T285" s="172">
        <v>0</v>
      </c>
      <c r="U285" s="172">
        <v>0</v>
      </c>
      <c r="V285" s="172">
        <v>0</v>
      </c>
      <c r="W285" s="172">
        <v>0</v>
      </c>
      <c r="X285" s="172">
        <v>0</v>
      </c>
      <c r="Y285" s="172">
        <v>0</v>
      </c>
    </row>
    <row r="286" spans="1:25" s="117" customFormat="1" hidden="1">
      <c r="A286" s="170"/>
      <c r="B286" s="171"/>
      <c r="C286" s="172"/>
      <c r="D286" s="172"/>
      <c r="E286" s="172"/>
      <c r="F286" s="172"/>
      <c r="G286" s="172"/>
      <c r="H286" s="172"/>
      <c r="I286" s="172"/>
      <c r="J286" s="172"/>
      <c r="K286" s="176"/>
      <c r="L286" s="176"/>
      <c r="M286" s="172"/>
      <c r="N286" s="172"/>
      <c r="O286" s="172"/>
      <c r="P286" s="172"/>
      <c r="Q286" s="172"/>
      <c r="R286" s="172"/>
      <c r="S286" s="172"/>
      <c r="T286" s="172"/>
      <c r="U286" s="172"/>
      <c r="V286" s="172"/>
      <c r="W286" s="172"/>
      <c r="X286" s="172"/>
      <c r="Y286" s="172"/>
    </row>
    <row r="287" spans="1:25" ht="24" hidden="1">
      <c r="A287" s="136">
        <v>6.06</v>
      </c>
      <c r="B287" s="134" t="s">
        <v>187</v>
      </c>
      <c r="C287" s="133">
        <f>SUM(G287:Y287)</f>
        <v>0</v>
      </c>
      <c r="D287" s="133">
        <f>SUM(D288)</f>
        <v>0</v>
      </c>
      <c r="E287" s="133">
        <f>SUM(E288)</f>
        <v>0</v>
      </c>
      <c r="F287" s="133">
        <f>SUM(F288)</f>
        <v>0</v>
      </c>
      <c r="G287" s="133">
        <f>SUM(G288)</f>
        <v>0</v>
      </c>
      <c r="H287" s="133">
        <f t="shared" ref="H287:Y287" si="360">SUM(H288)</f>
        <v>0</v>
      </c>
      <c r="I287" s="133">
        <f t="shared" si="360"/>
        <v>0</v>
      </c>
      <c r="J287" s="133">
        <f t="shared" si="360"/>
        <v>0</v>
      </c>
      <c r="K287" s="133">
        <f t="shared" si="360"/>
        <v>0</v>
      </c>
      <c r="L287" s="133">
        <f t="shared" si="360"/>
        <v>0</v>
      </c>
      <c r="M287" s="133">
        <f t="shared" si="360"/>
        <v>0</v>
      </c>
      <c r="N287" s="133">
        <f t="shared" si="360"/>
        <v>0</v>
      </c>
      <c r="O287" s="133">
        <f t="shared" si="360"/>
        <v>0</v>
      </c>
      <c r="P287" s="133">
        <f t="shared" si="360"/>
        <v>0</v>
      </c>
      <c r="Q287" s="133">
        <f t="shared" si="360"/>
        <v>0</v>
      </c>
      <c r="R287" s="133">
        <f t="shared" si="360"/>
        <v>0</v>
      </c>
      <c r="S287" s="133">
        <f t="shared" si="360"/>
        <v>0</v>
      </c>
      <c r="T287" s="133">
        <f t="shared" si="360"/>
        <v>0</v>
      </c>
      <c r="U287" s="133">
        <f t="shared" si="360"/>
        <v>0</v>
      </c>
      <c r="V287" s="133">
        <f t="shared" si="360"/>
        <v>0</v>
      </c>
      <c r="W287" s="133">
        <f t="shared" si="360"/>
        <v>0</v>
      </c>
      <c r="X287" s="133">
        <f t="shared" si="360"/>
        <v>0</v>
      </c>
      <c r="Y287" s="133">
        <f t="shared" si="360"/>
        <v>0</v>
      </c>
    </row>
    <row r="288" spans="1:25" hidden="1">
      <c r="A288" s="137" t="s">
        <v>349</v>
      </c>
      <c r="B288" s="135" t="s">
        <v>350</v>
      </c>
      <c r="C288" s="126">
        <f>SUM(G288:Y288)</f>
        <v>0</v>
      </c>
      <c r="D288" s="126">
        <f>SUM(H288:Y288)</f>
        <v>0</v>
      </c>
      <c r="E288" s="126">
        <f>SUM(H288:Y288)</f>
        <v>0</v>
      </c>
      <c r="F288" s="126">
        <f>SUM(I288:Z288)</f>
        <v>0</v>
      </c>
      <c r="G288" s="782">
        <v>0</v>
      </c>
      <c r="H288" s="126">
        <f>SUM(J288:AA288)</f>
        <v>0</v>
      </c>
      <c r="I288" s="126">
        <f>SUM(K288:AB288)</f>
        <v>0</v>
      </c>
      <c r="J288" s="126">
        <f>SUM(M288:AC288)</f>
        <v>0</v>
      </c>
      <c r="K288" s="126">
        <f>SUM(O288:AD288)</f>
        <v>0</v>
      </c>
      <c r="L288" s="126">
        <f>SUM(P288:AE288)</f>
        <v>0</v>
      </c>
      <c r="M288" s="126">
        <f>SUM(P288:AE288)</f>
        <v>0</v>
      </c>
      <c r="N288" s="126">
        <f>SUM(Q288:AF288)</f>
        <v>0</v>
      </c>
      <c r="O288" s="126">
        <f>SUM(Q288:AF288)</f>
        <v>0</v>
      </c>
      <c r="P288" s="126">
        <f>SUM(R288:AG288)</f>
        <v>0</v>
      </c>
      <c r="Q288" s="126">
        <f>SUM(V288:AH288)</f>
        <v>0</v>
      </c>
      <c r="R288" s="126">
        <f>SUM(W288:AI288)</f>
        <v>0</v>
      </c>
      <c r="S288" s="126">
        <f>SUM(W288:AI288)</f>
        <v>0</v>
      </c>
      <c r="T288" s="126">
        <f>SUM(W288:AI288)</f>
        <v>0</v>
      </c>
      <c r="U288" s="126">
        <f>SUM(W288:AI288)</f>
        <v>0</v>
      </c>
      <c r="V288" s="126">
        <f>SUM(Y288:AJ288)</f>
        <v>0</v>
      </c>
      <c r="W288" s="126">
        <f>SUM(Y288:AK288)</f>
        <v>0</v>
      </c>
      <c r="X288" s="126">
        <v>0</v>
      </c>
      <c r="Y288" s="126">
        <v>0</v>
      </c>
    </row>
    <row r="289" spans="1:28" hidden="1">
      <c r="A289" s="137"/>
      <c r="B289" s="125"/>
      <c r="C289" s="126"/>
      <c r="D289" s="126"/>
      <c r="E289" s="126"/>
      <c r="F289" s="126"/>
      <c r="G289" s="126"/>
      <c r="H289" s="126"/>
      <c r="I289" s="126"/>
      <c r="J289" s="126"/>
      <c r="K289" s="140"/>
      <c r="L289" s="140"/>
      <c r="M289" s="126"/>
      <c r="N289" s="126"/>
      <c r="O289" s="126"/>
      <c r="P289" s="126"/>
      <c r="Q289" s="126"/>
      <c r="R289" s="126"/>
      <c r="S289" s="126"/>
      <c r="T289" s="126"/>
      <c r="U289" s="126"/>
      <c r="V289" s="126"/>
      <c r="W289" s="126"/>
      <c r="X289" s="126"/>
      <c r="Y289" s="126"/>
    </row>
    <row r="290" spans="1:28" hidden="1">
      <c r="A290" s="137"/>
      <c r="B290" s="125"/>
      <c r="C290" s="126"/>
      <c r="D290" s="126"/>
      <c r="E290" s="126"/>
      <c r="F290" s="126"/>
      <c r="G290" s="126"/>
      <c r="H290" s="126"/>
      <c r="I290" s="126"/>
      <c r="J290" s="126"/>
      <c r="K290" s="140"/>
      <c r="L290" s="140"/>
      <c r="M290" s="126"/>
      <c r="N290" s="126"/>
      <c r="O290" s="126"/>
      <c r="P290" s="126"/>
      <c r="Q290" s="126"/>
      <c r="R290" s="126"/>
      <c r="S290" s="126"/>
      <c r="T290" s="126"/>
      <c r="U290" s="126"/>
      <c r="V290" s="126"/>
      <c r="W290" s="126"/>
      <c r="X290" s="126"/>
      <c r="Y290" s="126"/>
    </row>
    <row r="291" spans="1:28" s="114" customFormat="1" ht="12" hidden="1">
      <c r="A291" s="162">
        <v>7</v>
      </c>
      <c r="B291" s="128" t="s">
        <v>521</v>
      </c>
      <c r="C291" s="129">
        <f t="shared" ref="C291:Y291" si="361">+C293</f>
        <v>0</v>
      </c>
      <c r="D291" s="129">
        <f t="shared" ref="D291:E291" si="362">+D293</f>
        <v>0</v>
      </c>
      <c r="E291" s="129">
        <f t="shared" si="362"/>
        <v>0</v>
      </c>
      <c r="F291" s="129">
        <f t="shared" si="361"/>
        <v>0</v>
      </c>
      <c r="G291" s="129">
        <f t="shared" si="361"/>
        <v>0</v>
      </c>
      <c r="H291" s="129">
        <f t="shared" si="361"/>
        <v>0</v>
      </c>
      <c r="I291" s="129">
        <f t="shared" si="361"/>
        <v>0</v>
      </c>
      <c r="J291" s="129">
        <f t="shared" si="361"/>
        <v>0</v>
      </c>
      <c r="K291" s="141">
        <f t="shared" si="361"/>
        <v>0</v>
      </c>
      <c r="L291" s="141">
        <f t="shared" ref="L291" si="363">+L293</f>
        <v>0</v>
      </c>
      <c r="M291" s="129">
        <f t="shared" si="361"/>
        <v>0</v>
      </c>
      <c r="N291" s="129">
        <f t="shared" ref="N291" si="364">+N293</f>
        <v>0</v>
      </c>
      <c r="O291" s="129">
        <f t="shared" si="361"/>
        <v>0</v>
      </c>
      <c r="P291" s="129">
        <f t="shared" si="361"/>
        <v>0</v>
      </c>
      <c r="Q291" s="129">
        <f t="shared" si="361"/>
        <v>0</v>
      </c>
      <c r="R291" s="129">
        <f t="shared" si="361"/>
        <v>0</v>
      </c>
      <c r="S291" s="129">
        <f t="shared" ref="S291:U291" si="365">+S293</f>
        <v>0</v>
      </c>
      <c r="T291" s="129">
        <f t="shared" si="365"/>
        <v>0</v>
      </c>
      <c r="U291" s="129">
        <f t="shared" si="365"/>
        <v>0</v>
      </c>
      <c r="V291" s="129">
        <f t="shared" si="361"/>
        <v>0</v>
      </c>
      <c r="W291" s="129">
        <f t="shared" si="361"/>
        <v>0</v>
      </c>
      <c r="X291" s="129">
        <f t="shared" ref="X291" si="366">+X293</f>
        <v>0</v>
      </c>
      <c r="Y291" s="129">
        <f t="shared" si="361"/>
        <v>0</v>
      </c>
    </row>
    <row r="292" spans="1:28" hidden="1">
      <c r="A292" s="137"/>
      <c r="B292" s="125"/>
      <c r="C292" s="126"/>
      <c r="D292" s="126"/>
      <c r="E292" s="126"/>
      <c r="F292" s="126"/>
      <c r="G292" s="126"/>
      <c r="H292" s="126"/>
      <c r="I292" s="126"/>
      <c r="J292" s="126"/>
      <c r="K292" s="140"/>
      <c r="L292" s="140"/>
      <c r="M292" s="126"/>
      <c r="N292" s="126"/>
      <c r="O292" s="126"/>
      <c r="P292" s="126"/>
      <c r="Q292" s="126"/>
      <c r="R292" s="126"/>
      <c r="S292" s="126"/>
      <c r="T292" s="126"/>
      <c r="U292" s="126"/>
      <c r="V292" s="126"/>
      <c r="W292" s="126"/>
      <c r="X292" s="126"/>
      <c r="Y292" s="126"/>
    </row>
    <row r="293" spans="1:28" ht="24" hidden="1">
      <c r="A293" s="136" t="s">
        <v>523</v>
      </c>
      <c r="B293" s="134" t="s">
        <v>524</v>
      </c>
      <c r="C293" s="133">
        <f t="shared" ref="C293:I293" si="367">+C294</f>
        <v>0</v>
      </c>
      <c r="D293" s="133">
        <f t="shared" si="367"/>
        <v>0</v>
      </c>
      <c r="E293" s="133">
        <f t="shared" si="367"/>
        <v>0</v>
      </c>
      <c r="F293" s="133">
        <f t="shared" si="367"/>
        <v>0</v>
      </c>
      <c r="G293" s="133">
        <f t="shared" si="367"/>
        <v>0</v>
      </c>
      <c r="H293" s="133">
        <f t="shared" si="367"/>
        <v>0</v>
      </c>
      <c r="I293" s="133">
        <f t="shared" si="367"/>
        <v>0</v>
      </c>
      <c r="J293" s="133">
        <f t="shared" ref="J293:Y293" si="368">+J294</f>
        <v>0</v>
      </c>
      <c r="K293" s="142">
        <f t="shared" si="368"/>
        <v>0</v>
      </c>
      <c r="L293" s="142">
        <f t="shared" si="368"/>
        <v>0</v>
      </c>
      <c r="M293" s="133">
        <f t="shared" si="368"/>
        <v>0</v>
      </c>
      <c r="N293" s="133">
        <f t="shared" si="368"/>
        <v>0</v>
      </c>
      <c r="O293" s="133">
        <f t="shared" si="368"/>
        <v>0</v>
      </c>
      <c r="P293" s="133">
        <f t="shared" si="368"/>
        <v>0</v>
      </c>
      <c r="Q293" s="133">
        <f t="shared" si="368"/>
        <v>0</v>
      </c>
      <c r="R293" s="133">
        <f t="shared" si="368"/>
        <v>0</v>
      </c>
      <c r="S293" s="133">
        <f t="shared" si="368"/>
        <v>0</v>
      </c>
      <c r="T293" s="133">
        <f t="shared" si="368"/>
        <v>0</v>
      </c>
      <c r="U293" s="133">
        <f t="shared" si="368"/>
        <v>0</v>
      </c>
      <c r="V293" s="133">
        <f t="shared" si="368"/>
        <v>0</v>
      </c>
      <c r="W293" s="133">
        <f t="shared" si="368"/>
        <v>0</v>
      </c>
      <c r="X293" s="133">
        <f t="shared" si="368"/>
        <v>0</v>
      </c>
      <c r="Y293" s="133">
        <f t="shared" si="368"/>
        <v>0</v>
      </c>
    </row>
    <row r="294" spans="1:28" hidden="1">
      <c r="A294" s="137" t="s">
        <v>525</v>
      </c>
      <c r="B294" s="125" t="s">
        <v>526</v>
      </c>
      <c r="C294" s="126">
        <f>SUM(G294:Y294)</f>
        <v>0</v>
      </c>
      <c r="D294" s="126">
        <f t="shared" ref="D294:Y294" si="369">+D295</f>
        <v>0</v>
      </c>
      <c r="E294" s="126">
        <f t="shared" si="369"/>
        <v>0</v>
      </c>
      <c r="F294" s="126">
        <f t="shared" si="369"/>
        <v>0</v>
      </c>
      <c r="G294" s="126">
        <f t="shared" si="369"/>
        <v>0</v>
      </c>
      <c r="H294" s="126">
        <f t="shared" si="369"/>
        <v>0</v>
      </c>
      <c r="I294" s="126">
        <f t="shared" si="369"/>
        <v>0</v>
      </c>
      <c r="J294" s="126">
        <f t="shared" si="369"/>
        <v>0</v>
      </c>
      <c r="K294" s="140">
        <f t="shared" si="369"/>
        <v>0</v>
      </c>
      <c r="L294" s="140">
        <f t="shared" si="369"/>
        <v>0</v>
      </c>
      <c r="M294" s="126">
        <v>0</v>
      </c>
      <c r="N294" s="126">
        <v>0</v>
      </c>
      <c r="O294" s="126">
        <f t="shared" si="369"/>
        <v>0</v>
      </c>
      <c r="P294" s="126">
        <f t="shared" si="369"/>
        <v>0</v>
      </c>
      <c r="Q294" s="126">
        <f t="shared" si="369"/>
        <v>0</v>
      </c>
      <c r="R294" s="126">
        <f t="shared" si="369"/>
        <v>0</v>
      </c>
      <c r="S294" s="126">
        <f t="shared" si="369"/>
        <v>0</v>
      </c>
      <c r="T294" s="126">
        <f t="shared" si="369"/>
        <v>0</v>
      </c>
      <c r="U294" s="126">
        <f t="shared" si="369"/>
        <v>0</v>
      </c>
      <c r="V294" s="126">
        <f t="shared" si="369"/>
        <v>0</v>
      </c>
      <c r="W294" s="126">
        <f t="shared" si="369"/>
        <v>0</v>
      </c>
      <c r="X294" s="126">
        <f t="shared" si="369"/>
        <v>0</v>
      </c>
      <c r="Y294" s="126">
        <f t="shared" si="369"/>
        <v>0</v>
      </c>
    </row>
    <row r="295" spans="1:28" s="117" customFormat="1" ht="20.399999999999999" hidden="1">
      <c r="A295" s="170" t="s">
        <v>527</v>
      </c>
      <c r="B295" s="171" t="s">
        <v>528</v>
      </c>
      <c r="C295" s="172">
        <f>SUM(F295:Y295)</f>
        <v>0</v>
      </c>
      <c r="D295" s="172">
        <v>0</v>
      </c>
      <c r="E295" s="172">
        <v>0</v>
      </c>
      <c r="F295" s="172">
        <v>0</v>
      </c>
      <c r="G295" s="172">
        <v>0</v>
      </c>
      <c r="H295" s="172">
        <v>0</v>
      </c>
      <c r="I295" s="172">
        <v>0</v>
      </c>
      <c r="J295" s="172">
        <v>0</v>
      </c>
      <c r="K295" s="176">
        <v>0</v>
      </c>
      <c r="L295" s="176">
        <v>0</v>
      </c>
      <c r="M295" s="172">
        <v>0</v>
      </c>
      <c r="N295" s="172">
        <v>0</v>
      </c>
      <c r="O295" s="172">
        <v>0</v>
      </c>
      <c r="P295" s="172">
        <v>0</v>
      </c>
      <c r="Q295" s="172">
        <v>0</v>
      </c>
      <c r="R295" s="172">
        <v>0</v>
      </c>
      <c r="S295" s="172">
        <v>0</v>
      </c>
      <c r="T295" s="172">
        <v>0</v>
      </c>
      <c r="U295" s="172">
        <v>0</v>
      </c>
      <c r="V295" s="172">
        <v>0</v>
      </c>
      <c r="W295" s="172">
        <v>0</v>
      </c>
      <c r="X295" s="172">
        <v>0</v>
      </c>
      <c r="Y295" s="172">
        <v>0</v>
      </c>
    </row>
    <row r="296" spans="1:28">
      <c r="A296" s="173"/>
      <c r="B296" s="174"/>
      <c r="C296" s="175"/>
      <c r="D296" s="175"/>
      <c r="E296" s="175"/>
      <c r="F296" s="175"/>
      <c r="G296" s="175"/>
      <c r="H296" s="175"/>
      <c r="I296" s="175"/>
      <c r="J296" s="175"/>
      <c r="K296" s="177"/>
      <c r="L296" s="177"/>
      <c r="M296" s="175"/>
      <c r="N296" s="175"/>
      <c r="O296" s="175"/>
      <c r="P296" s="175"/>
      <c r="Q296" s="175"/>
      <c r="R296" s="175"/>
      <c r="S296" s="175"/>
      <c r="T296" s="175"/>
      <c r="U296" s="175"/>
      <c r="V296" s="175"/>
      <c r="W296" s="175"/>
      <c r="X296" s="175"/>
      <c r="Y296" s="175"/>
    </row>
    <row r="297" spans="1:28" ht="25.2" customHeight="1">
      <c r="A297" s="844" t="s">
        <v>760</v>
      </c>
      <c r="B297" s="845"/>
      <c r="C297" s="153">
        <f>+C187+C291+C157+C253+C269+C228</f>
        <v>20510000</v>
      </c>
      <c r="D297" s="153">
        <f t="shared" ref="D297:E297" si="370">+D187+D291+D157+D253+D269+D228</f>
        <v>0</v>
      </c>
      <c r="E297" s="153">
        <f t="shared" si="370"/>
        <v>0</v>
      </c>
      <c r="F297" s="153">
        <f t="shared" ref="F297:Y297" si="371">+F187+F291+F157+F253+F269+F228</f>
        <v>0</v>
      </c>
      <c r="G297" s="153">
        <f t="shared" si="371"/>
        <v>0</v>
      </c>
      <c r="H297" s="153">
        <f t="shared" si="371"/>
        <v>0</v>
      </c>
      <c r="I297" s="153">
        <f t="shared" si="371"/>
        <v>0</v>
      </c>
      <c r="J297" s="153">
        <f t="shared" si="371"/>
        <v>0</v>
      </c>
      <c r="K297" s="178">
        <f>+K187+K291+K157+K253+K269+K228</f>
        <v>4010000</v>
      </c>
      <c r="L297" s="178">
        <f t="shared" ref="L297" si="372">+L187+L291+L157+L253+L269+L228</f>
        <v>8000000</v>
      </c>
      <c r="M297" s="153">
        <f t="shared" si="371"/>
        <v>0</v>
      </c>
      <c r="N297" s="153">
        <f t="shared" ref="N297" si="373">+N187+N291+N157+N253+N269+N228</f>
        <v>0</v>
      </c>
      <c r="O297" s="153">
        <f t="shared" si="371"/>
        <v>0</v>
      </c>
      <c r="P297" s="153">
        <f t="shared" si="371"/>
        <v>0</v>
      </c>
      <c r="Q297" s="153">
        <f t="shared" si="371"/>
        <v>5000000</v>
      </c>
      <c r="R297" s="153">
        <f t="shared" si="371"/>
        <v>0</v>
      </c>
      <c r="S297" s="153">
        <f t="shared" ref="S297:U297" si="374">+S187+S291+S157+S253+S269+S228</f>
        <v>0</v>
      </c>
      <c r="T297" s="153">
        <f t="shared" si="374"/>
        <v>3500000</v>
      </c>
      <c r="U297" s="153">
        <f t="shared" si="374"/>
        <v>0</v>
      </c>
      <c r="V297" s="153">
        <f t="shared" si="371"/>
        <v>0</v>
      </c>
      <c r="W297" s="153">
        <f t="shared" si="371"/>
        <v>0</v>
      </c>
      <c r="X297" s="153">
        <f t="shared" ref="X297" si="375">+X187+X291+X157+X253+X269+X228</f>
        <v>0</v>
      </c>
      <c r="Y297" s="153">
        <f t="shared" si="371"/>
        <v>0</v>
      </c>
      <c r="AB297" s="120"/>
    </row>
    <row r="298" spans="1:28" hidden="1"/>
    <row r="299" spans="1:28" hidden="1">
      <c r="B299" s="157"/>
      <c r="C299" s="158">
        <f>SUM(D297:Y297)</f>
        <v>20510000</v>
      </c>
      <c r="D299" s="158"/>
      <c r="E299" s="158"/>
      <c r="F299" s="158"/>
      <c r="G299" s="158"/>
      <c r="H299" s="158"/>
      <c r="I299" s="158"/>
      <c r="J299" s="158"/>
      <c r="K299" s="158"/>
      <c r="L299" s="158"/>
      <c r="M299" s="158"/>
      <c r="N299" s="158"/>
      <c r="O299" s="158"/>
      <c r="P299" s="158"/>
      <c r="Q299" s="158"/>
      <c r="R299" s="158"/>
      <c r="S299" s="158"/>
      <c r="T299" s="158"/>
      <c r="U299" s="158"/>
      <c r="V299" s="158"/>
      <c r="W299" s="158"/>
      <c r="X299" s="158"/>
    </row>
    <row r="300" spans="1:28" hidden="1">
      <c r="B300" s="116"/>
      <c r="C300" s="158">
        <f>+C297-C299</f>
        <v>0</v>
      </c>
      <c r="D300" s="158"/>
      <c r="E300" s="158"/>
      <c r="F300" s="158"/>
      <c r="G300" s="155"/>
      <c r="H300" s="155"/>
      <c r="I300" s="155"/>
      <c r="J300" s="155"/>
      <c r="K300" s="155"/>
      <c r="L300" s="155"/>
      <c r="M300" s="155"/>
      <c r="N300" s="155"/>
      <c r="O300" s="155"/>
      <c r="P300" s="155"/>
      <c r="Q300" s="155"/>
      <c r="R300" s="155"/>
      <c r="S300" s="155"/>
      <c r="T300" s="155"/>
      <c r="U300" s="155"/>
      <c r="V300" s="155"/>
      <c r="W300" s="155"/>
      <c r="X300" s="155"/>
    </row>
    <row r="301" spans="1:28" hidden="1">
      <c r="B301" s="116"/>
      <c r="C301" s="116"/>
      <c r="D301" s="116"/>
      <c r="E301" s="116"/>
      <c r="F301" s="116"/>
      <c r="G301" s="116"/>
      <c r="H301" s="116"/>
      <c r="I301" s="116"/>
      <c r="J301" s="116"/>
      <c r="K301" s="116"/>
      <c r="L301" s="116"/>
      <c r="M301" s="116"/>
      <c r="N301" s="116"/>
      <c r="O301" s="116"/>
      <c r="P301" s="116"/>
      <c r="Q301" s="116"/>
      <c r="R301" s="116"/>
      <c r="S301" s="116"/>
      <c r="T301" s="116"/>
      <c r="U301" s="116"/>
      <c r="V301" s="116"/>
      <c r="W301" s="116"/>
      <c r="X301" s="116"/>
      <c r="Z301" s="120"/>
    </row>
    <row r="302" spans="1:28" hidden="1">
      <c r="B302" s="157" t="s">
        <v>743</v>
      </c>
      <c r="C302" s="158">
        <f>+'MODIFICACION N° 04'!E140</f>
        <v>20510000</v>
      </c>
      <c r="D302" s="158"/>
      <c r="E302" s="158"/>
      <c r="F302" s="158"/>
      <c r="G302" s="158"/>
      <c r="H302" s="158"/>
      <c r="I302" s="158"/>
      <c r="J302" s="158"/>
      <c r="K302" s="158"/>
      <c r="L302" s="158"/>
      <c r="M302" s="158"/>
      <c r="N302" s="158"/>
      <c r="O302" s="158"/>
      <c r="P302" s="158"/>
      <c r="Q302" s="158"/>
      <c r="R302" s="158"/>
      <c r="S302" s="158"/>
      <c r="T302" s="158"/>
      <c r="U302" s="158"/>
      <c r="V302" s="158"/>
      <c r="W302" s="158"/>
      <c r="X302" s="158"/>
    </row>
    <row r="303" spans="1:28" hidden="1">
      <c r="B303" s="160"/>
      <c r="C303" s="158">
        <f>+C297-C302</f>
        <v>0</v>
      </c>
      <c r="D303" s="158"/>
      <c r="E303" s="158"/>
      <c r="F303" s="158"/>
      <c r="G303" s="158"/>
      <c r="H303" s="158"/>
      <c r="I303" s="158"/>
      <c r="J303" s="158"/>
      <c r="K303" s="158"/>
      <c r="L303" s="158"/>
      <c r="M303" s="158"/>
      <c r="N303" s="158"/>
      <c r="O303" s="158"/>
      <c r="P303" s="158"/>
      <c r="Q303" s="158"/>
      <c r="R303" s="158"/>
      <c r="S303" s="158"/>
      <c r="T303" s="158"/>
      <c r="U303" s="158"/>
      <c r="V303" s="158"/>
      <c r="W303" s="158"/>
      <c r="X303" s="158"/>
    </row>
  </sheetData>
  <mergeCells count="13">
    <mergeCell ref="A153:Y153"/>
    <mergeCell ref="A297:B297"/>
    <mergeCell ref="A6:A7"/>
    <mergeCell ref="A154:A155"/>
    <mergeCell ref="B6:B7"/>
    <mergeCell ref="B154:B155"/>
    <mergeCell ref="C6:C7"/>
    <mergeCell ref="C154:C155"/>
    <mergeCell ref="A1:Y1"/>
    <mergeCell ref="A4:Y4"/>
    <mergeCell ref="A5:Y5"/>
    <mergeCell ref="A138:B138"/>
    <mergeCell ref="A152:Y152"/>
  </mergeCells>
  <printOptions horizontalCentered="1"/>
  <pageMargins left="0.39370078740157483" right="0.39370078740157483" top="0.39370078740157483" bottom="0.39370078740157483" header="0.31496062992125984" footer="0.31496062992125984"/>
  <pageSetup scale="64" fitToHeight="4" orientation="landscape" verticalDpi="597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9"/>
  </sheetPr>
  <dimension ref="A1:F48"/>
  <sheetViews>
    <sheetView showGridLines="0" workbookViewId="0">
      <selection activeCell="H8" sqref="H8"/>
    </sheetView>
  </sheetViews>
  <sheetFormatPr baseColWidth="10" defaultColWidth="11.44140625" defaultRowHeight="13.2"/>
  <cols>
    <col min="1" max="1" width="9.33203125" style="5" customWidth="1"/>
    <col min="2" max="2" width="44.88671875" style="6" customWidth="1"/>
    <col min="3" max="3" width="19.109375" style="7" customWidth="1"/>
    <col min="4" max="4" width="34.5546875" style="6" customWidth="1"/>
    <col min="5" max="5" width="16.5546875" style="6" customWidth="1"/>
    <col min="6" max="6" width="22.44140625" style="6" customWidth="1"/>
    <col min="7" max="16384" width="11.44140625" style="6"/>
  </cols>
  <sheetData>
    <row r="1" spans="1:6" ht="15.6">
      <c r="A1" s="852" t="s">
        <v>16</v>
      </c>
      <c r="B1" s="853"/>
      <c r="C1" s="853"/>
      <c r="D1" s="853"/>
      <c r="E1" s="853"/>
      <c r="F1" s="853"/>
    </row>
    <row r="4" spans="1:6" ht="13.8">
      <c r="A4" s="854" t="s">
        <v>770</v>
      </c>
      <c r="B4" s="854"/>
      <c r="C4" s="854"/>
      <c r="D4" s="854"/>
      <c r="E4" s="854"/>
      <c r="F4" s="854"/>
    </row>
    <row r="5" spans="1:6" ht="13.8">
      <c r="A5" s="855" t="s">
        <v>771</v>
      </c>
      <c r="B5" s="855"/>
      <c r="C5" s="855"/>
      <c r="D5" s="855"/>
      <c r="E5" s="855"/>
      <c r="F5" s="855"/>
    </row>
    <row r="6" spans="1:6">
      <c r="A6" s="8"/>
      <c r="B6" s="8"/>
      <c r="C6" s="8"/>
      <c r="D6" s="8"/>
      <c r="E6" s="8"/>
      <c r="F6" s="8"/>
    </row>
    <row r="7" spans="1:6">
      <c r="A7" s="9"/>
      <c r="B7" s="9"/>
      <c r="C7" s="9"/>
      <c r="D7" s="9"/>
      <c r="E7" s="9"/>
      <c r="F7" s="9"/>
    </row>
    <row r="8" spans="1:6" ht="36">
      <c r="A8" s="10" t="s">
        <v>772</v>
      </c>
      <c r="B8" s="10" t="s">
        <v>773</v>
      </c>
      <c r="C8" s="10" t="s">
        <v>774</v>
      </c>
      <c r="D8" s="10" t="s">
        <v>775</v>
      </c>
      <c r="E8" s="11" t="s">
        <v>776</v>
      </c>
      <c r="F8" s="11" t="s">
        <v>777</v>
      </c>
    </row>
    <row r="9" spans="1:6" s="1" customFormat="1">
      <c r="A9" s="12">
        <v>6</v>
      </c>
      <c r="B9" s="13" t="s">
        <v>185</v>
      </c>
      <c r="C9" s="14"/>
      <c r="D9" s="15"/>
      <c r="E9" s="16">
        <f>E10</f>
        <v>0</v>
      </c>
      <c r="F9" s="17"/>
    </row>
    <row r="10" spans="1:6" ht="24">
      <c r="A10" s="18" t="s">
        <v>515</v>
      </c>
      <c r="B10" s="19" t="s">
        <v>644</v>
      </c>
      <c r="C10" s="20"/>
      <c r="D10" s="19"/>
      <c r="E10" s="21">
        <f>SUM(E11:E30)</f>
        <v>0</v>
      </c>
      <c r="F10" s="21"/>
    </row>
    <row r="11" spans="1:6" s="2" customFormat="1">
      <c r="A11" s="22" t="s">
        <v>517</v>
      </c>
      <c r="B11" s="23" t="s">
        <v>518</v>
      </c>
      <c r="C11" s="24"/>
      <c r="D11" s="23"/>
      <c r="E11" s="25"/>
      <c r="F11" s="25"/>
    </row>
    <row r="12" spans="1:6">
      <c r="A12" s="26"/>
      <c r="B12" s="27"/>
      <c r="C12" s="28"/>
      <c r="D12" s="27"/>
      <c r="E12" s="29"/>
      <c r="F12" s="30"/>
    </row>
    <row r="13" spans="1:6">
      <c r="A13" s="26"/>
      <c r="B13" s="27"/>
      <c r="C13" s="28"/>
      <c r="D13" s="28"/>
      <c r="E13" s="29"/>
      <c r="F13" s="30"/>
    </row>
    <row r="14" spans="1:6">
      <c r="A14" s="26"/>
      <c r="B14" s="27"/>
      <c r="C14" s="28"/>
      <c r="D14" s="28"/>
      <c r="E14" s="29"/>
      <c r="F14" s="30"/>
    </row>
    <row r="15" spans="1:6">
      <c r="A15" s="26"/>
      <c r="B15" s="27"/>
      <c r="C15" s="28"/>
      <c r="D15" s="28"/>
      <c r="E15" s="29"/>
      <c r="F15" s="30"/>
    </row>
    <row r="16" spans="1:6">
      <c r="A16" s="26"/>
      <c r="B16" s="27"/>
      <c r="C16" s="28"/>
      <c r="D16" s="28"/>
      <c r="E16" s="29"/>
      <c r="F16" s="30"/>
    </row>
    <row r="17" spans="1:6">
      <c r="A17" s="26"/>
      <c r="B17" s="27"/>
      <c r="C17" s="28"/>
      <c r="D17" s="28"/>
      <c r="E17" s="29"/>
      <c r="F17" s="30"/>
    </row>
    <row r="18" spans="1:6">
      <c r="A18" s="26"/>
      <c r="B18" s="27"/>
      <c r="C18" s="28"/>
      <c r="D18" s="28"/>
      <c r="E18" s="29"/>
      <c r="F18" s="30"/>
    </row>
    <row r="19" spans="1:6">
      <c r="A19" s="26"/>
      <c r="B19" s="27"/>
      <c r="C19" s="28"/>
      <c r="D19" s="28"/>
      <c r="E19" s="29"/>
      <c r="F19" s="30"/>
    </row>
    <row r="20" spans="1:6">
      <c r="A20" s="26"/>
      <c r="B20" s="27"/>
      <c r="C20" s="28"/>
      <c r="D20" s="28"/>
      <c r="E20" s="29"/>
      <c r="F20" s="30"/>
    </row>
    <row r="21" spans="1:6">
      <c r="A21" s="26"/>
      <c r="B21" s="27"/>
      <c r="C21" s="28"/>
      <c r="D21" s="28"/>
      <c r="E21" s="29"/>
      <c r="F21" s="30"/>
    </row>
    <row r="22" spans="1:6">
      <c r="A22" s="26"/>
      <c r="B22" s="27"/>
      <c r="C22" s="28"/>
      <c r="D22" s="28"/>
      <c r="E22" s="29"/>
      <c r="F22" s="30"/>
    </row>
    <row r="23" spans="1:6">
      <c r="A23" s="26"/>
      <c r="B23" s="27"/>
      <c r="C23" s="28"/>
      <c r="D23" s="27"/>
      <c r="E23" s="29"/>
      <c r="F23" s="30"/>
    </row>
    <row r="24" spans="1:6">
      <c r="A24" s="26"/>
      <c r="B24" s="27"/>
      <c r="C24" s="28"/>
      <c r="D24" s="27"/>
      <c r="E24" s="29"/>
      <c r="F24" s="30"/>
    </row>
    <row r="25" spans="1:6">
      <c r="A25" s="26"/>
      <c r="B25" s="27"/>
      <c r="C25" s="28"/>
      <c r="D25" s="27"/>
      <c r="E25" s="29"/>
      <c r="F25" s="30"/>
    </row>
    <row r="26" spans="1:6">
      <c r="A26" s="26"/>
      <c r="B26" s="31"/>
      <c r="C26" s="32"/>
      <c r="D26" s="31"/>
      <c r="E26" s="33"/>
      <c r="F26" s="34"/>
    </row>
    <row r="27" spans="1:6" s="2" customFormat="1">
      <c r="A27" s="35" t="s">
        <v>778</v>
      </c>
      <c r="B27" s="36" t="s">
        <v>779</v>
      </c>
      <c r="C27" s="37"/>
      <c r="D27" s="36"/>
      <c r="E27" s="38"/>
      <c r="F27" s="39"/>
    </row>
    <row r="28" spans="1:6">
      <c r="A28" s="26"/>
      <c r="B28" s="31"/>
      <c r="C28" s="32"/>
      <c r="D28" s="31"/>
      <c r="E28" s="33"/>
      <c r="F28" s="34"/>
    </row>
    <row r="29" spans="1:6" s="2" customFormat="1" ht="24">
      <c r="A29" s="35" t="s">
        <v>757</v>
      </c>
      <c r="B29" s="36" t="s">
        <v>758</v>
      </c>
      <c r="C29" s="37"/>
      <c r="D29" s="36"/>
      <c r="E29" s="38"/>
      <c r="F29" s="39"/>
    </row>
    <row r="30" spans="1:6">
      <c r="A30" s="26"/>
      <c r="B30" s="27"/>
      <c r="C30" s="28"/>
      <c r="D30" s="27"/>
      <c r="E30" s="29"/>
      <c r="F30" s="30"/>
    </row>
    <row r="31" spans="1:6">
      <c r="A31" s="40"/>
      <c r="B31" s="41"/>
      <c r="C31" s="42"/>
      <c r="D31" s="41"/>
      <c r="E31" s="43"/>
      <c r="F31" s="44"/>
    </row>
    <row r="32" spans="1:6" s="1" customFormat="1">
      <c r="A32" s="45">
        <v>7</v>
      </c>
      <c r="B32" s="46" t="s">
        <v>521</v>
      </c>
      <c r="C32" s="47"/>
      <c r="D32" s="48"/>
      <c r="E32" s="49">
        <f>E33</f>
        <v>0</v>
      </c>
      <c r="F32" s="50"/>
    </row>
    <row r="33" spans="1:6" ht="24">
      <c r="A33" s="18" t="s">
        <v>523</v>
      </c>
      <c r="B33" s="19" t="s">
        <v>524</v>
      </c>
      <c r="C33" s="51"/>
      <c r="D33" s="52"/>
      <c r="E33" s="53">
        <f>SUM(E34:E43)</f>
        <v>0</v>
      </c>
      <c r="F33" s="54"/>
    </row>
    <row r="34" spans="1:6">
      <c r="A34" s="22" t="s">
        <v>525</v>
      </c>
      <c r="B34" s="23" t="s">
        <v>526</v>
      </c>
      <c r="C34" s="24"/>
      <c r="D34" s="23"/>
      <c r="E34" s="25"/>
      <c r="F34" s="55"/>
    </row>
    <row r="35" spans="1:6" s="3" customFormat="1" ht="11.4">
      <c r="A35" s="26"/>
      <c r="B35" s="27"/>
      <c r="C35" s="28"/>
      <c r="D35" s="856"/>
      <c r="E35" s="29"/>
      <c r="F35" s="30"/>
    </row>
    <row r="36" spans="1:6" s="3" customFormat="1" ht="11.4">
      <c r="A36" s="26"/>
      <c r="B36" s="27"/>
      <c r="C36" s="28"/>
      <c r="D36" s="857"/>
      <c r="E36" s="29"/>
      <c r="F36" s="30"/>
    </row>
    <row r="37" spans="1:6" s="3" customFormat="1" ht="11.4">
      <c r="A37" s="26"/>
      <c r="B37" s="27"/>
      <c r="C37" s="28"/>
      <c r="D37" s="857"/>
      <c r="E37" s="29"/>
      <c r="F37" s="30"/>
    </row>
    <row r="38" spans="1:6" s="3" customFormat="1" ht="11.4">
      <c r="A38" s="26"/>
      <c r="B38" s="27"/>
      <c r="C38" s="28"/>
      <c r="D38" s="857"/>
      <c r="E38" s="29"/>
      <c r="F38" s="30"/>
    </row>
    <row r="39" spans="1:6" s="3" customFormat="1" ht="11.4">
      <c r="A39" s="26"/>
      <c r="B39" s="27"/>
      <c r="C39" s="28"/>
      <c r="D39" s="858"/>
      <c r="E39" s="29"/>
      <c r="F39" s="30"/>
    </row>
    <row r="40" spans="1:6">
      <c r="A40" s="26"/>
      <c r="B40" s="27"/>
      <c r="C40" s="28"/>
      <c r="D40" s="27"/>
      <c r="E40" s="29"/>
      <c r="F40" s="30"/>
    </row>
    <row r="41" spans="1:6">
      <c r="A41" s="22" t="s">
        <v>780</v>
      </c>
      <c r="B41" s="23" t="s">
        <v>781</v>
      </c>
      <c r="C41" s="24"/>
      <c r="D41" s="23"/>
      <c r="E41" s="25"/>
      <c r="F41" s="55"/>
    </row>
    <row r="42" spans="1:6" s="3" customFormat="1" ht="11.4">
      <c r="A42" s="26"/>
      <c r="B42" s="27"/>
      <c r="C42" s="28"/>
      <c r="D42" s="27"/>
      <c r="E42" s="29"/>
      <c r="F42" s="30"/>
    </row>
    <row r="43" spans="1:6">
      <c r="A43" s="26"/>
      <c r="B43" s="56"/>
      <c r="C43" s="57"/>
      <c r="D43" s="56"/>
      <c r="E43" s="58"/>
      <c r="F43" s="58"/>
    </row>
    <row r="44" spans="1:6" s="4" customFormat="1" ht="15.6">
      <c r="A44" s="59"/>
      <c r="B44" s="60" t="s">
        <v>265</v>
      </c>
      <c r="C44" s="61"/>
      <c r="D44" s="60"/>
      <c r="E44" s="62">
        <f>E32+E9</f>
        <v>0</v>
      </c>
      <c r="F44" s="62"/>
    </row>
    <row r="47" spans="1:6">
      <c r="A47" s="2" t="s">
        <v>782</v>
      </c>
    </row>
    <row r="48" spans="1:6">
      <c r="A48" s="2" t="s">
        <v>783</v>
      </c>
    </row>
  </sheetData>
  <mergeCells count="4">
    <mergeCell ref="A1:F1"/>
    <mergeCell ref="A4:F4"/>
    <mergeCell ref="A5:F5"/>
    <mergeCell ref="D35:D39"/>
  </mergeCells>
  <printOptions horizontalCentered="1"/>
  <pageMargins left="0.39370078740157499" right="0.39370078740157499" top="0.78740157480314998" bottom="0.39370078740157499" header="0" footer="0"/>
  <pageSetup scale="90" firstPageNumber="21" orientation="landscape" useFirstPageNumber="1" horizontalDpi="1200" verticalDpi="1200"/>
  <headerFooter alignWithMargins="0"/>
  <legacy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10e1c339-da24-47f8-84dc-8f96006ac166">QMK34KSRWMNZ-1-49074</_dlc_DocId>
    <_dlc_DocIdUrl xmlns="10e1c339-da24-47f8-84dc-8f96006ac166">
      <Url>http://svcapmr01:8095/sitios/planeamiento/_layouts/15/DocIdRedir.aspx?ID=QMK34KSRWMNZ-1-49074</Url>
      <Description>QMK34KSRWMNZ-1-49074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47DCA6F5505F14CB0E72BC09EF0EC1B" ma:contentTypeVersion="2" ma:contentTypeDescription="Crear nuevo documento." ma:contentTypeScope="" ma:versionID="7f5ee5c9547ed1e5aaa4f58a12ff3c5e">
  <xsd:schema xmlns:xsd="http://www.w3.org/2001/XMLSchema" xmlns:xs="http://www.w3.org/2001/XMLSchema" xmlns:p="http://schemas.microsoft.com/office/2006/metadata/properties" xmlns:ns2="10e1c339-da24-47f8-84dc-8f96006ac166" targetNamespace="http://schemas.microsoft.com/office/2006/metadata/properties" ma:root="true" ma:fieldsID="87965d3200c916d50b73fb37ff8d1bec" ns2:_="">
    <xsd:import namespace="10e1c339-da24-47f8-84dc-8f96006ac166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e1c339-da24-47f8-84dc-8f96006ac166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Identificador persistente" ma:description="Mantener el identificador al agregar." ma:hidden="true" ma:internalName="_dlc_DocIdPersistId" ma:readOnly="true">
      <xsd:simpleType>
        <xsd:restriction base="dms:Boolean"/>
      </xsd:simpleType>
    </xsd:element>
    <xsd:element name="SharedWithUsers" ma:index="11" nillable="true" ma:displayName="Compartido con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713E5EC-9ECD-458E-897F-5EE2E6589C9C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7D09A37C-ED65-4631-9D98-F39766A53BDF}">
  <ds:schemaRefs>
    <ds:schemaRef ds:uri="http://schemas.microsoft.com/office/2006/documentManagement/types"/>
    <ds:schemaRef ds:uri="http://purl.org/dc/elements/1.1/"/>
    <ds:schemaRef ds:uri="http://purl.org/dc/dcmitype/"/>
    <ds:schemaRef ds:uri="10e1c339-da24-47f8-84dc-8f96006ac166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61726C1F-31F7-4FA5-ACE8-79CA2EB0E432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DC246DD6-15E9-4C2D-8FCA-A4678431FDB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0e1c339-da24-47f8-84dc-8f96006ac16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13</vt:i4>
      </vt:variant>
    </vt:vector>
  </HeadingPairs>
  <TitlesOfParts>
    <vt:vector size="21" baseType="lpstr">
      <vt:lpstr>IND-ESTR-CLASIF </vt:lpstr>
      <vt:lpstr>EGR x PART GRAL (DISMINUCIONES)</vt:lpstr>
      <vt:lpstr>MODIFICACION N° 04</vt:lpstr>
      <vt:lpstr>EGR x PART GRAL (AUMENTOS)</vt:lpstr>
      <vt:lpstr>CLASIF.ECONOM.GASTO</vt:lpstr>
      <vt:lpstr>CAPITALIZACIÓN DE G.CORRIENTE</vt:lpstr>
      <vt:lpstr>Detalle Prog I</vt:lpstr>
      <vt:lpstr>ANEXO Transf </vt:lpstr>
      <vt:lpstr>'ANEXO Transf '!Área_de_impresión</vt:lpstr>
      <vt:lpstr>'CAPITALIZACIÓN DE G.CORRIENTE'!Área_de_impresión</vt:lpstr>
      <vt:lpstr>CLASIF.ECONOM.GASTO!Área_de_impresión</vt:lpstr>
      <vt:lpstr>'Detalle Prog I'!Área_de_impresión</vt:lpstr>
      <vt:lpstr>'EGR x PART GRAL (AUMENTOS)'!Área_de_impresión</vt:lpstr>
      <vt:lpstr>'EGR x PART GRAL (DISMINUCIONES)'!Área_de_impresión</vt:lpstr>
      <vt:lpstr>'IND-ESTR-CLASIF '!Área_de_impresión</vt:lpstr>
      <vt:lpstr>'MODIFICACION N° 04'!Área_de_impresión</vt:lpstr>
      <vt:lpstr>'ANEXO Transf '!Títulos_a_imprimir</vt:lpstr>
      <vt:lpstr>CLASIF.ECONOM.GASTO!Títulos_a_imprimir</vt:lpstr>
      <vt:lpstr>'Detalle Prog I'!Títulos_a_imprimir</vt:lpstr>
      <vt:lpstr>'EGR x PART GRAL (AUMENTOS)'!Títulos_a_imprimir</vt:lpstr>
      <vt:lpstr>'EGR x PART GRAL (DISMINUCIONES)'!Títulos_a_imprimir</vt:lpstr>
    </vt:vector>
  </TitlesOfParts>
  <Company>DTK Computer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Municipalidad de Cartago</dc:creator>
  <cp:lastModifiedBy>Daniela Araya Molina</cp:lastModifiedBy>
  <cp:lastPrinted>2025-06-27T22:51:37Z</cp:lastPrinted>
  <dcterms:created xsi:type="dcterms:W3CDTF">2001-02-23T17:16:00Z</dcterms:created>
  <dcterms:modified xsi:type="dcterms:W3CDTF">2025-06-27T22:51:44Z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0x010100B47DCA6F5505F14CB0E72BC09EF0EC1B</vt:lpwstr>
  </property>
  <property fmtid="{D5CDD505-2E9C-101B-9397-08002B2CF9AE}" pid="3" name="_dlc_DocIdItemGuid">
    <vt:lpwstr>839abfad-cbe0-4791-9659-3a133d5c7e4c</vt:lpwstr>
  </property>
  <property fmtid="{D5CDD505-2E9C-101B-9397-08002B2CF9AE}" pid="4" name="ICV">
    <vt:lpwstr>E9E87C715F2B48C5BCBBCFCB2272D94B_12</vt:lpwstr>
  </property>
  <property fmtid="{D5CDD505-2E9C-101B-9397-08002B2CF9AE}" pid="5" name="KSOProductBuildVer">
    <vt:lpwstr>2058-12.2.0.18607</vt:lpwstr>
  </property>
</Properties>
</file>