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vcapmr01:8095/sitios/planeamiento/Presupuesto/SECRETARIA/ARCHIVOS 2026/PAO-PRESUPUESTO 2026/1-PRESUPUESTO (APROBADO CGR)/"/>
    </mc:Choice>
  </mc:AlternateContent>
  <xr:revisionPtr revIDLastSave="0" documentId="8_{52A99A5E-72A1-4807-A74F-3A5814C7212E}" xr6:coauthVersionLast="47" xr6:coauthVersionMax="47" xr10:uidLastSave="{00000000-0000-0000-0000-000000000000}"/>
  <bookViews>
    <workbookView xWindow="-108" yWindow="-108" windowWidth="23256" windowHeight="13896" xr2:uid="{00000000-000D-0000-FFFF-FFFF00000000}"/>
  </bookViews>
  <sheets>
    <sheet name="INDICE" sheetId="110" r:id="rId1"/>
    <sheet name="INGRESOS" sheetId="118" r:id="rId2"/>
    <sheet name="EGR x PART GRAL" sheetId="37" r:id="rId3"/>
    <sheet name="EGR DETALLADOS" sheetId="38" r:id="rId4"/>
    <sheet name="CLASIF.ECONOM.GASTO" sheetId="59" r:id="rId5"/>
    <sheet name="CAPITALIZACIÓN DE G.CORRIENTE" sheetId="60" r:id="rId6"/>
    <sheet name="Cuadro 1 OyA" sheetId="116" r:id="rId7"/>
    <sheet name="Cuadro 2 Apl.Rec. Superávit" sheetId="117" r:id="rId8"/>
    <sheet name="Cuadro 3 Plazas Nuevas" sheetId="119" r:id="rId9"/>
    <sheet name="Cuadro 4  Servicios Especiales " sheetId="120" r:id="rId10"/>
    <sheet name="Cuadro 5 Dietas Regidores" sheetId="112" r:id="rId11"/>
    <sheet name="Cuadro 6 Deudas" sheetId="115" r:id="rId12"/>
    <sheet name="INFORMACIÓN PLURIANUAL" sheetId="121" r:id="rId13"/>
    <sheet name="Cuadro 6 Aportes Especie" sheetId="101" state="hidden" r:id="rId14"/>
    <sheet name="Contribuc patronales " sheetId="77" state="hidden" r:id="rId15"/>
    <sheet name="1CUADRO 5 Transf " sheetId="58" state="hidden" r:id="rId16"/>
  </sheets>
  <definedNames>
    <definedName name="_xlnm._FilterDatabase" localSheetId="6" hidden="1">'Cuadro 1 OyA'!$A$9:$I$538</definedName>
    <definedName name="_xlnm.Print_Area" localSheetId="15">'1CUADRO 5 Transf '!$A$1:$F$33</definedName>
    <definedName name="_xlnm.Print_Area" localSheetId="5">'CAPITALIZACIÓN DE G.CORRIENTE'!$A$1:$J$39</definedName>
    <definedName name="_xlnm.Print_Area" localSheetId="4">'CLASIF.ECONOM.GASTO'!$B$1:$H$84</definedName>
    <definedName name="_xlnm.Print_Area" localSheetId="14">'Contribuc patronales '!$A$1:$L$31</definedName>
    <definedName name="_xlnm.Print_Area" localSheetId="6">'Cuadro 1 OyA'!$A$1:$I$549</definedName>
    <definedName name="_xlnm.Print_Area" localSheetId="7">'Cuadro 2 Apl.Rec. Superávit'!$A$1:$H$47</definedName>
    <definedName name="_xlnm.Print_Area" localSheetId="9">'Cuadro 4  Servicios Especiales '!$A$1:$J$33</definedName>
    <definedName name="_xlnm.Print_Area" localSheetId="10">'Cuadro 5 Dietas Regidores'!$A$1:$F$28</definedName>
    <definedName name="_xlnm.Print_Area" localSheetId="2">'EGR x PART GRAL'!$B$1:$G$33</definedName>
    <definedName name="_xlnm.Print_Area" localSheetId="0">INDICE!$A$1:$B$50</definedName>
    <definedName name="_xlnm.Print_Area" localSheetId="12">'INFORMACIÓN PLURIANUAL'!$A$1:$J$113</definedName>
    <definedName name="_xlnm.Print_Area" localSheetId="1">INGRESOS!$A$1:$D$174</definedName>
    <definedName name="MENÚ">#REF!</definedName>
    <definedName name="_xlnm.Print_Titles" localSheetId="4">'CLASIF.ECONOM.GASTO'!$8:$10</definedName>
    <definedName name="_xlnm.Print_Titles" localSheetId="3">'EGR DETALLADOS'!$9:$10</definedName>
    <definedName name="_xlnm.Print_Titles" localSheetId="1">INGRESOS!$6:$7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2" i="38" l="1"/>
  <c r="E77" i="121" l="1"/>
  <c r="D77" i="121"/>
  <c r="C77" i="121"/>
  <c r="B77" i="121"/>
  <c r="D63" i="121"/>
  <c r="E55" i="121"/>
  <c r="D55" i="121"/>
  <c r="C55" i="121"/>
  <c r="B55" i="121"/>
  <c r="B41" i="121"/>
  <c r="E41" i="121"/>
  <c r="D41" i="121"/>
  <c r="C41" i="121"/>
  <c r="B63" i="121" l="1"/>
  <c r="B84" i="121" s="1"/>
  <c r="C63" i="121"/>
  <c r="E63" i="121"/>
  <c r="E84" i="121" s="1"/>
  <c r="E27" i="121"/>
  <c r="C12" i="121"/>
  <c r="D12" i="121"/>
  <c r="E12" i="121"/>
  <c r="E51" i="121" s="1"/>
  <c r="B12" i="121"/>
  <c r="B27" i="121"/>
  <c r="C27" i="121"/>
  <c r="D27" i="121"/>
  <c r="C84" i="121"/>
  <c r="D84" i="121"/>
  <c r="C51" i="121" l="1"/>
  <c r="D51" i="121"/>
  <c r="B51" i="121"/>
  <c r="F33" i="117"/>
  <c r="F32" i="117"/>
  <c r="F31" i="117"/>
  <c r="F26" i="117" l="1"/>
  <c r="F23" i="117"/>
  <c r="F12" i="117"/>
  <c r="F11" i="117"/>
  <c r="F9" i="117"/>
  <c r="F15" i="116" l="1"/>
  <c r="I538" i="116"/>
  <c r="C533" i="116"/>
  <c r="C523" i="116"/>
  <c r="C515" i="116"/>
  <c r="C508" i="116"/>
  <c r="C501" i="116"/>
  <c r="C494" i="116"/>
  <c r="C481" i="116"/>
  <c r="C471" i="116"/>
  <c r="C460" i="116"/>
  <c r="C445" i="116"/>
  <c r="C438" i="116"/>
  <c r="C429" i="116"/>
  <c r="C422" i="116"/>
  <c r="C415" i="116"/>
  <c r="C408" i="116"/>
  <c r="C398" i="116"/>
  <c r="C390" i="116"/>
  <c r="C361" i="116"/>
  <c r="C346" i="116"/>
  <c r="C337" i="116"/>
  <c r="C329" i="116"/>
  <c r="C312" i="116"/>
  <c r="C297" i="116"/>
  <c r="C284" i="116"/>
  <c r="C266" i="116"/>
  <c r="C255" i="116"/>
  <c r="C241" i="116"/>
  <c r="C234" i="116"/>
  <c r="C222" i="116"/>
  <c r="C206" i="116"/>
  <c r="C190" i="116"/>
  <c r="C171" i="116"/>
  <c r="C159" i="116"/>
  <c r="C152" i="116"/>
  <c r="C145" i="116"/>
  <c r="C118" i="116"/>
  <c r="C111" i="116"/>
  <c r="C104" i="116"/>
  <c r="C97" i="116"/>
  <c r="J538" i="116"/>
  <c r="F534" i="116"/>
  <c r="F533" i="116" s="1"/>
  <c r="F536" i="116" s="1"/>
  <c r="F527" i="116"/>
  <c r="F526" i="116" s="1"/>
  <c r="F524" i="116"/>
  <c r="F523" i="116" s="1"/>
  <c r="F517" i="116"/>
  <c r="F516" i="116"/>
  <c r="F509" i="116"/>
  <c r="F508" i="116" s="1"/>
  <c r="F511" i="116" s="1"/>
  <c r="F502" i="116"/>
  <c r="F501" i="116" s="1"/>
  <c r="F504" i="116" s="1"/>
  <c r="F495" i="116"/>
  <c r="F494" i="116" s="1"/>
  <c r="F497" i="116" s="1"/>
  <c r="F488" i="116"/>
  <c r="F487" i="116" s="1"/>
  <c r="F485" i="116"/>
  <c r="F484" i="116" s="1"/>
  <c r="F482" i="116"/>
  <c r="F481" i="116" s="1"/>
  <c r="F475" i="116"/>
  <c r="F474" i="116" s="1"/>
  <c r="F472" i="116"/>
  <c r="F471" i="116" s="1"/>
  <c r="F465" i="116"/>
  <c r="F464" i="116" s="1"/>
  <c r="F462" i="116"/>
  <c r="F461" i="116"/>
  <c r="F454" i="116"/>
  <c r="F453" i="116"/>
  <c r="F450" i="116"/>
  <c r="F449" i="116"/>
  <c r="F448" i="116"/>
  <c r="F447" i="116"/>
  <c r="F446" i="116"/>
  <c r="F439" i="116"/>
  <c r="F438" i="116" s="1"/>
  <c r="F441" i="116" s="1"/>
  <c r="F432" i="116"/>
  <c r="F431" i="116"/>
  <c r="F430" i="116"/>
  <c r="F423" i="116"/>
  <c r="F422" i="116" s="1"/>
  <c r="F425" i="116" s="1"/>
  <c r="F416" i="116"/>
  <c r="F415" i="116" s="1"/>
  <c r="F418" i="116" s="1"/>
  <c r="F409" i="116"/>
  <c r="F408" i="116"/>
  <c r="F411" i="116" s="1"/>
  <c r="F402" i="116"/>
  <c r="F401" i="116"/>
  <c r="F399" i="116"/>
  <c r="F398" i="116" s="1"/>
  <c r="F392" i="116"/>
  <c r="F391" i="116"/>
  <c r="F384" i="116"/>
  <c r="F383" i="116" s="1"/>
  <c r="F381" i="116"/>
  <c r="F380" i="116" s="1"/>
  <c r="F378" i="116"/>
  <c r="F377" i="116"/>
  <c r="F374" i="116"/>
  <c r="F373" i="116" s="1"/>
  <c r="F371" i="116"/>
  <c r="F370" i="116" s="1"/>
  <c r="F368" i="116"/>
  <c r="F367" i="116" s="1"/>
  <c r="F365" i="116"/>
  <c r="F364" i="116" s="1"/>
  <c r="G362" i="116"/>
  <c r="F362" i="116" s="1"/>
  <c r="F361" i="116" s="1"/>
  <c r="F355" i="116"/>
  <c r="F354" i="116" s="1"/>
  <c r="F352" i="116"/>
  <c r="F351" i="116"/>
  <c r="F350" i="116"/>
  <c r="F347" i="116"/>
  <c r="F346" i="116"/>
  <c r="F340" i="116"/>
  <c r="F339" i="116"/>
  <c r="F338" i="116"/>
  <c r="F331" i="116"/>
  <c r="F330" i="116"/>
  <c r="F323" i="116"/>
  <c r="F322" i="116"/>
  <c r="F319" i="116"/>
  <c r="F318" i="116"/>
  <c r="F317" i="116"/>
  <c r="F316" i="116"/>
  <c r="F313" i="116"/>
  <c r="F312" i="116" s="1"/>
  <c r="F306" i="116"/>
  <c r="F305" i="116"/>
  <c r="F302" i="116"/>
  <c r="F301" i="116"/>
  <c r="F298" i="116"/>
  <c r="F297" i="116" s="1"/>
  <c r="F291" i="116"/>
  <c r="F290" i="116" s="1"/>
  <c r="F288" i="116"/>
  <c r="F287" i="116" s="1"/>
  <c r="F285" i="116"/>
  <c r="F284" i="116" s="1"/>
  <c r="F278" i="116"/>
  <c r="F277" i="116" s="1"/>
  <c r="F275" i="116"/>
  <c r="F274" i="116"/>
  <c r="F273" i="116"/>
  <c r="F272" i="116"/>
  <c r="F271" i="116"/>
  <c r="F270" i="116"/>
  <c r="F267" i="116"/>
  <c r="F266" i="116" s="1"/>
  <c r="F260" i="116"/>
  <c r="F259" i="116" s="1"/>
  <c r="F257" i="116"/>
  <c r="F256" i="116"/>
  <c r="F249" i="116"/>
  <c r="F248" i="116" s="1"/>
  <c r="F246" i="116"/>
  <c r="F245" i="116"/>
  <c r="F242" i="116"/>
  <c r="F241" i="116" s="1"/>
  <c r="F235" i="116"/>
  <c r="F234" i="116" s="1"/>
  <c r="F237" i="116" s="1"/>
  <c r="F228" i="116"/>
  <c r="F227" i="116" s="1"/>
  <c r="F225" i="116"/>
  <c r="F224" i="116"/>
  <c r="F223" i="116"/>
  <c r="F216" i="116"/>
  <c r="F215" i="116" s="1"/>
  <c r="F213" i="116"/>
  <c r="F212" i="116"/>
  <c r="F211" i="116"/>
  <c r="F210" i="116"/>
  <c r="F207" i="116"/>
  <c r="F206" i="116" s="1"/>
  <c r="F200" i="116"/>
  <c r="F199" i="116" s="1"/>
  <c r="F197" i="116"/>
  <c r="F196" i="116"/>
  <c r="F195" i="116"/>
  <c r="F194" i="116"/>
  <c r="F191" i="116"/>
  <c r="F190" i="116" s="1"/>
  <c r="F184" i="116"/>
  <c r="F183" i="116"/>
  <c r="F182" i="116" s="1"/>
  <c r="F180" i="116"/>
  <c r="F179" i="116"/>
  <c r="F178" i="116"/>
  <c r="F177" i="116"/>
  <c r="F176" i="116"/>
  <c r="F175" i="116"/>
  <c r="F172" i="116"/>
  <c r="F171" i="116" s="1"/>
  <c r="F165" i="116"/>
  <c r="F164" i="116"/>
  <c r="F161" i="116"/>
  <c r="F160" i="116"/>
  <c r="F153" i="116"/>
  <c r="F152" i="116" s="1"/>
  <c r="F155" i="116" s="1"/>
  <c r="F146" i="116"/>
  <c r="F145" i="116" s="1"/>
  <c r="F148" i="116" s="1"/>
  <c r="F139" i="116"/>
  <c r="F138" i="116" s="1"/>
  <c r="F136" i="116"/>
  <c r="F135" i="116"/>
  <c r="F132" i="116"/>
  <c r="F131" i="116" s="1"/>
  <c r="F129" i="116"/>
  <c r="F128" i="116" s="1"/>
  <c r="F126" i="116"/>
  <c r="F125" i="116"/>
  <c r="F122" i="116"/>
  <c r="F121" i="116"/>
  <c r="F120" i="116"/>
  <c r="F119" i="116"/>
  <c r="F112" i="116"/>
  <c r="F111" i="116" s="1"/>
  <c r="F114" i="116" s="1"/>
  <c r="F105" i="116"/>
  <c r="F104" i="116" s="1"/>
  <c r="F107" i="116" s="1"/>
  <c r="F98" i="116"/>
  <c r="F97" i="116" s="1"/>
  <c r="F100" i="116" s="1"/>
  <c r="F91" i="116"/>
  <c r="F90" i="116" s="1"/>
  <c r="F93" i="116" s="1"/>
  <c r="F86" i="116"/>
  <c r="F85" i="116"/>
  <c r="F84" i="116"/>
  <c r="F83" i="116"/>
  <c r="F82" i="116"/>
  <c r="F79" i="116"/>
  <c r="F78" i="116"/>
  <c r="F77" i="116"/>
  <c r="F76" i="116"/>
  <c r="F73" i="116"/>
  <c r="F72" i="116" s="1"/>
  <c r="F70" i="116"/>
  <c r="F69" i="116"/>
  <c r="F68" i="116"/>
  <c r="F67" i="116"/>
  <c r="F66" i="116"/>
  <c r="H63" i="116"/>
  <c r="H538" i="116" s="1"/>
  <c r="G62" i="116"/>
  <c r="F62" i="116" s="1"/>
  <c r="G61" i="116"/>
  <c r="F61" i="116" s="1"/>
  <c r="G60" i="116"/>
  <c r="F60" i="116" s="1"/>
  <c r="F57" i="116"/>
  <c r="F56" i="116"/>
  <c r="F55" i="116"/>
  <c r="F52" i="116"/>
  <c r="F51" i="116"/>
  <c r="F50" i="116"/>
  <c r="F47" i="116"/>
  <c r="F46" i="116"/>
  <c r="F45" i="116"/>
  <c r="F42" i="116"/>
  <c r="F41" i="116" s="1"/>
  <c r="F39" i="116"/>
  <c r="F38" i="116"/>
  <c r="F37" i="116"/>
  <c r="F36" i="116"/>
  <c r="F35" i="116"/>
  <c r="F32" i="116"/>
  <c r="F31" i="116"/>
  <c r="F30" i="116"/>
  <c r="F27" i="116"/>
  <c r="F26" i="116"/>
  <c r="F25" i="116"/>
  <c r="F24" i="116"/>
  <c r="G21" i="116"/>
  <c r="F21" i="116" s="1"/>
  <c r="F25" i="117"/>
  <c r="F37" i="117"/>
  <c r="F35" i="117"/>
  <c r="F30" i="117"/>
  <c r="F29" i="117"/>
  <c r="F28" i="117"/>
  <c r="F21" i="117"/>
  <c r="F19" i="117"/>
  <c r="F14" i="117"/>
  <c r="G39" i="117"/>
  <c r="H39" i="117"/>
  <c r="I39" i="117"/>
  <c r="J39" i="117"/>
  <c r="C39" i="117"/>
  <c r="F255" i="116" l="1"/>
  <c r="F262" i="116" s="1"/>
  <c r="F63" i="116"/>
  <c r="F59" i="116" s="1"/>
  <c r="F515" i="116"/>
  <c r="F519" i="116" s="1"/>
  <c r="F118" i="116"/>
  <c r="F304" i="116"/>
  <c r="F159" i="116"/>
  <c r="F300" i="116"/>
  <c r="F244" i="116"/>
  <c r="F251" i="116" s="1"/>
  <c r="F29" i="116"/>
  <c r="F193" i="116"/>
  <c r="F202" i="116" s="1"/>
  <c r="F429" i="116"/>
  <c r="F434" i="116" s="1"/>
  <c r="F14" i="116"/>
  <c r="F321" i="116"/>
  <c r="F390" i="116"/>
  <c r="F394" i="116" s="1"/>
  <c r="F44" i="116"/>
  <c r="F163" i="116"/>
  <c r="F349" i="116"/>
  <c r="F357" i="116" s="1"/>
  <c r="F452" i="116"/>
  <c r="F460" i="116"/>
  <c r="F467" i="116" s="1"/>
  <c r="F315" i="116"/>
  <c r="F337" i="116"/>
  <c r="F342" i="116" s="1"/>
  <c r="F222" i="116"/>
  <c r="F230" i="116" s="1"/>
  <c r="F404" i="116"/>
  <c r="F490" i="116"/>
  <c r="F54" i="116"/>
  <c r="F23" i="116"/>
  <c r="F376" i="116"/>
  <c r="F386" i="116" s="1"/>
  <c r="F445" i="116"/>
  <c r="F174" i="116"/>
  <c r="F186" i="116" s="1"/>
  <c r="F124" i="116"/>
  <c r="F209" i="116"/>
  <c r="F218" i="116" s="1"/>
  <c r="F81" i="116"/>
  <c r="F269" i="116"/>
  <c r="F280" i="116" s="1"/>
  <c r="F134" i="116"/>
  <c r="F477" i="116"/>
  <c r="F34" i="116"/>
  <c r="F329" i="116"/>
  <c r="F333" i="116" s="1"/>
  <c r="F75" i="116"/>
  <c r="F49" i="116"/>
  <c r="F293" i="116"/>
  <c r="F65" i="116"/>
  <c r="F529" i="116"/>
  <c r="C538" i="116"/>
  <c r="F10" i="116"/>
  <c r="G11" i="116"/>
  <c r="F17" i="116"/>
  <c r="G18" i="116"/>
  <c r="F18" i="116" s="1"/>
  <c r="F20" i="116"/>
  <c r="F39" i="117"/>
  <c r="F308" i="116" l="1"/>
  <c r="F13" i="116"/>
  <c r="F88" i="116" s="1"/>
  <c r="F167" i="116"/>
  <c r="F325" i="116"/>
  <c r="F456" i="116"/>
  <c r="F141" i="116"/>
  <c r="G538" i="116"/>
  <c r="F11" i="116"/>
  <c r="C108" i="118"/>
  <c r="C70" i="118"/>
  <c r="C36" i="118"/>
  <c r="F538" i="116" l="1"/>
  <c r="F539" i="116" l="1"/>
  <c r="H11" i="115" l="1"/>
  <c r="H12" i="115"/>
  <c r="H13" i="115"/>
  <c r="H10" i="115"/>
  <c r="A2" i="38"/>
  <c r="B2" i="59"/>
  <c r="D14" i="60"/>
  <c r="D12" i="60"/>
  <c r="J14" i="115"/>
  <c r="D22" i="60"/>
  <c r="F13" i="115"/>
  <c r="F12" i="115"/>
  <c r="C171" i="118" l="1"/>
  <c r="C167" i="118"/>
  <c r="C164" i="118"/>
  <c r="C163" i="118"/>
  <c r="C158" i="118"/>
  <c r="C156" i="118"/>
  <c r="C147" i="118"/>
  <c r="C143" i="118"/>
  <c r="C142" i="118" s="1"/>
  <c r="C140" i="118" s="1"/>
  <c r="C137" i="118"/>
  <c r="C131" i="118"/>
  <c r="C127" i="118"/>
  <c r="C125" i="118"/>
  <c r="C124" i="118"/>
  <c r="C122" i="118" s="1"/>
  <c r="C119" i="118"/>
  <c r="C118" i="118" s="1"/>
  <c r="C117" i="118" s="1"/>
  <c r="C113" i="118"/>
  <c r="C107" i="118"/>
  <c r="C102" i="118" s="1"/>
  <c r="C100" i="118" s="1"/>
  <c r="C105" i="118"/>
  <c r="C103" i="118"/>
  <c r="C97" i="118"/>
  <c r="C95" i="118" s="1"/>
  <c r="C90" i="118"/>
  <c r="C89" i="118" s="1"/>
  <c r="C86" i="118"/>
  <c r="C85" i="118"/>
  <c r="C80" i="118"/>
  <c r="C79" i="118" s="1"/>
  <c r="C76" i="118"/>
  <c r="C75" i="118" s="1"/>
  <c r="C67" i="118"/>
  <c r="C60" i="118"/>
  <c r="C59" i="118"/>
  <c r="C52" i="118"/>
  <c r="C43" i="118"/>
  <c r="C41" i="118"/>
  <c r="C38" i="118"/>
  <c r="C35" i="118" s="1"/>
  <c r="C32" i="118"/>
  <c r="C31" i="118"/>
  <c r="C26" i="118"/>
  <c r="C24" i="118"/>
  <c r="C17" i="118"/>
  <c r="C15" i="118"/>
  <c r="F99" i="38"/>
  <c r="J22" i="60"/>
  <c r="C161" i="118" l="1"/>
  <c r="C83" i="118"/>
  <c r="C135" i="118"/>
  <c r="C155" i="118"/>
  <c r="C93" i="118"/>
  <c r="C66" i="118"/>
  <c r="C22" i="118"/>
  <c r="C57" i="118" l="1"/>
  <c r="C153" i="118"/>
  <c r="C20" i="118"/>
  <c r="F29" i="60"/>
  <c r="F24" i="60"/>
  <c r="F18" i="60"/>
  <c r="F16" i="60" s="1"/>
  <c r="C13" i="118" l="1"/>
  <c r="C151" i="118"/>
  <c r="C50" i="118"/>
  <c r="F14" i="60"/>
  <c r="F12" i="60" s="1"/>
  <c r="G38" i="59" s="1"/>
  <c r="C48" i="118" l="1"/>
  <c r="C11" i="118" l="1"/>
  <c r="A2" i="115"/>
  <c r="A2" i="117"/>
  <c r="A2" i="116"/>
  <c r="H16" i="115"/>
  <c r="G14" i="115"/>
  <c r="G18" i="115" s="1"/>
  <c r="F14" i="115"/>
  <c r="F18" i="115" s="1"/>
  <c r="E14" i="115"/>
  <c r="E18" i="115" s="1"/>
  <c r="H14" i="115" l="1"/>
  <c r="H18" i="115" s="1"/>
  <c r="C9" i="118"/>
  <c r="C539" i="116" s="1"/>
  <c r="A2" i="112"/>
  <c r="C18" i="112"/>
  <c r="F18" i="112" s="1"/>
  <c r="C17" i="112"/>
  <c r="F17" i="112" s="1"/>
  <c r="C16" i="112"/>
  <c r="F16" i="112" s="1"/>
  <c r="C15" i="112"/>
  <c r="F15" i="112" s="1"/>
  <c r="F11" i="112"/>
  <c r="D114" i="118" l="1"/>
  <c r="D53" i="118"/>
  <c r="D172" i="118"/>
  <c r="D111" i="118"/>
  <c r="D71" i="118"/>
  <c r="D28" i="118"/>
  <c r="D69" i="118"/>
  <c r="D148" i="118"/>
  <c r="D87" i="118"/>
  <c r="D147" i="118"/>
  <c r="D62" i="118"/>
  <c r="D61" i="118"/>
  <c r="D120" i="118"/>
  <c r="D159" i="118"/>
  <c r="D115" i="118"/>
  <c r="D33" i="118"/>
  <c r="D132" i="118"/>
  <c r="D74" i="118"/>
  <c r="D91" i="118"/>
  <c r="D130" i="118"/>
  <c r="D109" i="118"/>
  <c r="D128" i="118"/>
  <c r="D44" i="118"/>
  <c r="D98" i="118"/>
  <c r="D77" i="118"/>
  <c r="D173" i="118"/>
  <c r="D73" i="118"/>
  <c r="D72" i="118"/>
  <c r="D110" i="118"/>
  <c r="D129" i="118"/>
  <c r="D27" i="118"/>
  <c r="D169" i="118"/>
  <c r="D168" i="118"/>
  <c r="D68" i="118"/>
  <c r="D45" i="118"/>
  <c r="D167" i="118"/>
  <c r="D86" i="118"/>
  <c r="D67" i="118"/>
  <c r="D144" i="118"/>
  <c r="D104" i="118"/>
  <c r="D63" i="118"/>
  <c r="D18" i="118"/>
  <c r="D39" i="118"/>
  <c r="D37" i="118"/>
  <c r="D55" i="118"/>
  <c r="D54" i="118"/>
  <c r="D126" i="118"/>
  <c r="D171" i="118"/>
  <c r="D170" i="118"/>
  <c r="D106" i="118"/>
  <c r="D166" i="118"/>
  <c r="D146" i="118"/>
  <c r="D165" i="118"/>
  <c r="D145" i="118"/>
  <c r="D81" i="118"/>
  <c r="D138" i="118"/>
  <c r="D103" i="118"/>
  <c r="D38" i="118"/>
  <c r="D157" i="118"/>
  <c r="D80" i="118"/>
  <c r="D100" i="118"/>
  <c r="D31" i="118"/>
  <c r="D161" i="118"/>
  <c r="D17" i="118"/>
  <c r="D163" i="118"/>
  <c r="D36" i="118"/>
  <c r="D108" i="118"/>
  <c r="D32" i="118"/>
  <c r="D113" i="118"/>
  <c r="D43" i="118"/>
  <c r="D41" i="118"/>
  <c r="D52" i="118"/>
  <c r="D117" i="118"/>
  <c r="D59" i="118"/>
  <c r="D118" i="118"/>
  <c r="D60" i="118"/>
  <c r="D119" i="118"/>
  <c r="D70" i="118"/>
  <c r="D122" i="118"/>
  <c r="D131" i="118"/>
  <c r="D124" i="118"/>
  <c r="D79" i="118"/>
  <c r="D125" i="118"/>
  <c r="D142" i="118"/>
  <c r="D127" i="118"/>
  <c r="D85" i="118"/>
  <c r="D140" i="118"/>
  <c r="D89" i="118"/>
  <c r="D75" i="118"/>
  <c r="D83" i="118"/>
  <c r="D90" i="118"/>
  <c r="D135" i="118"/>
  <c r="D158" i="118"/>
  <c r="D95" i="118"/>
  <c r="D143" i="118"/>
  <c r="D24" i="118"/>
  <c r="D76" i="118"/>
  <c r="D156" i="118"/>
  <c r="D137" i="118"/>
  <c r="D26" i="118"/>
  <c r="D97" i="118"/>
  <c r="D15" i="118"/>
  <c r="D105" i="118"/>
  <c r="D35" i="118"/>
  <c r="D107" i="118"/>
  <c r="D164" i="118"/>
  <c r="D102" i="118"/>
  <c r="D93" i="118"/>
  <c r="D66" i="118"/>
  <c r="D155" i="118"/>
  <c r="D22" i="118"/>
  <c r="D20" i="118"/>
  <c r="D153" i="118"/>
  <c r="D57" i="118"/>
  <c r="D151" i="118"/>
  <c r="D50" i="118"/>
  <c r="D13" i="118"/>
  <c r="D48" i="118"/>
  <c r="D11" i="118"/>
  <c r="F21" i="112"/>
  <c r="E15" i="112"/>
  <c r="E16" i="112"/>
  <c r="E17" i="112"/>
  <c r="E18" i="112"/>
  <c r="I29" i="60"/>
  <c r="H29" i="60"/>
  <c r="G29" i="60"/>
  <c r="E29" i="60"/>
  <c r="D29" i="60"/>
  <c r="J33" i="60"/>
  <c r="J32" i="60"/>
  <c r="J31" i="60"/>
  <c r="J27" i="60"/>
  <c r="J26" i="60"/>
  <c r="I24" i="60"/>
  <c r="H24" i="60"/>
  <c r="G24" i="60"/>
  <c r="E24" i="60"/>
  <c r="D24" i="60"/>
  <c r="J29" i="60" l="1"/>
  <c r="J24" i="60"/>
  <c r="E21" i="112"/>
  <c r="A1" i="60" l="1"/>
  <c r="B1" i="59"/>
  <c r="A1" i="38"/>
  <c r="B1" i="37"/>
  <c r="G18" i="38" l="1"/>
  <c r="G17" i="38"/>
  <c r="A2" i="60" l="1"/>
  <c r="H18" i="60" l="1"/>
  <c r="H16" i="60" s="1"/>
  <c r="H14" i="60" l="1"/>
  <c r="H12" i="60" s="1"/>
  <c r="F23" i="77" l="1"/>
  <c r="I22" i="77"/>
  <c r="F21" i="101"/>
  <c r="G96" i="38" l="1"/>
  <c r="G103" i="38"/>
  <c r="E88" i="38" l="1"/>
  <c r="J20" i="60" l="1"/>
  <c r="J19" i="60"/>
  <c r="G248" i="38" l="1"/>
  <c r="G247" i="38"/>
  <c r="F246" i="38"/>
  <c r="F244" i="38" s="1"/>
  <c r="E246" i="38"/>
  <c r="E244" i="38" s="1"/>
  <c r="D246" i="38"/>
  <c r="D244" i="38" s="1"/>
  <c r="G241" i="38"/>
  <c r="G240" i="38"/>
  <c r="G239" i="38"/>
  <c r="F238" i="38"/>
  <c r="F236" i="38" s="1"/>
  <c r="E238" i="38"/>
  <c r="E236" i="38" s="1"/>
  <c r="D238" i="38"/>
  <c r="D236" i="38" s="1"/>
  <c r="G226" i="38"/>
  <c r="G225" i="38"/>
  <c r="F224" i="38"/>
  <c r="E224" i="38"/>
  <c r="D224" i="38"/>
  <c r="G207" i="38"/>
  <c r="F206" i="38"/>
  <c r="E206" i="38"/>
  <c r="D206" i="38"/>
  <c r="G204" i="38"/>
  <c r="G203" i="38"/>
  <c r="G202" i="38"/>
  <c r="F201" i="38"/>
  <c r="E201" i="38"/>
  <c r="D201" i="38"/>
  <c r="G199" i="38"/>
  <c r="G198" i="38"/>
  <c r="G197" i="38"/>
  <c r="G195" i="38"/>
  <c r="G193" i="38"/>
  <c r="G192" i="38"/>
  <c r="G191" i="38"/>
  <c r="G190" i="38"/>
  <c r="G189" i="38"/>
  <c r="G187" i="38"/>
  <c r="E188" i="38"/>
  <c r="D196" i="38"/>
  <c r="D194" i="38"/>
  <c r="D188" i="38"/>
  <c r="D186" i="38"/>
  <c r="G180" i="38"/>
  <c r="G179" i="38"/>
  <c r="F178" i="38"/>
  <c r="E178" i="38"/>
  <c r="D178" i="38"/>
  <c r="G176" i="38"/>
  <c r="F175" i="38"/>
  <c r="E175" i="38"/>
  <c r="D175" i="38"/>
  <c r="G173" i="38"/>
  <c r="G171" i="38"/>
  <c r="G170" i="38"/>
  <c r="F169" i="38"/>
  <c r="E169" i="38"/>
  <c r="D169" i="38"/>
  <c r="G167" i="38"/>
  <c r="G166" i="38"/>
  <c r="G165" i="38"/>
  <c r="G164" i="38"/>
  <c r="G163" i="38"/>
  <c r="G162" i="38"/>
  <c r="G161" i="38"/>
  <c r="G160" i="38"/>
  <c r="F159" i="38"/>
  <c r="E159" i="38"/>
  <c r="D159" i="38"/>
  <c r="G151" i="38"/>
  <c r="G150" i="38"/>
  <c r="G149" i="38"/>
  <c r="F148" i="38"/>
  <c r="G24" i="59" s="1"/>
  <c r="E148" i="38"/>
  <c r="D148" i="38"/>
  <c r="G143" i="38"/>
  <c r="G142" i="38"/>
  <c r="G141" i="38"/>
  <c r="G140" i="38"/>
  <c r="G139" i="38"/>
  <c r="G138" i="38"/>
  <c r="G137" i="38"/>
  <c r="G136" i="38"/>
  <c r="F135" i="38"/>
  <c r="E135" i="38"/>
  <c r="D135" i="38"/>
  <c r="G133" i="38"/>
  <c r="G132" i="38"/>
  <c r="F131" i="38"/>
  <c r="E131" i="38"/>
  <c r="D131" i="38"/>
  <c r="G129" i="38"/>
  <c r="G128" i="38"/>
  <c r="G127" i="38"/>
  <c r="G126" i="38"/>
  <c r="G125" i="38"/>
  <c r="G124" i="38"/>
  <c r="G123" i="38"/>
  <c r="F122" i="38"/>
  <c r="E122" i="38"/>
  <c r="D122" i="38"/>
  <c r="G120" i="38"/>
  <c r="G119" i="38"/>
  <c r="G118" i="38"/>
  <c r="G117" i="38"/>
  <c r="F116" i="38"/>
  <c r="E116" i="38"/>
  <c r="D116" i="38"/>
  <c r="G114" i="38"/>
  <c r="G113" i="38"/>
  <c r="G112" i="38"/>
  <c r="G111" i="38"/>
  <c r="G110" i="38"/>
  <c r="F109" i="38"/>
  <c r="E109" i="38"/>
  <c r="D109" i="38"/>
  <c r="G104" i="38"/>
  <c r="F102" i="38"/>
  <c r="E102" i="38"/>
  <c r="D102" i="38"/>
  <c r="G100" i="38"/>
  <c r="E99" i="38"/>
  <c r="D99" i="38"/>
  <c r="G97" i="38"/>
  <c r="G95" i="38"/>
  <c r="G94" i="38"/>
  <c r="G93" i="38"/>
  <c r="G92" i="38"/>
  <c r="G91" i="38"/>
  <c r="G90" i="38"/>
  <c r="G89" i="38"/>
  <c r="F88" i="38"/>
  <c r="D88" i="38"/>
  <c r="G86" i="38"/>
  <c r="G85" i="38"/>
  <c r="G84" i="38"/>
  <c r="F83" i="38"/>
  <c r="E83" i="38"/>
  <c r="D83" i="38"/>
  <c r="G81" i="38"/>
  <c r="F80" i="38"/>
  <c r="E80" i="38"/>
  <c r="D80" i="38"/>
  <c r="G78" i="38"/>
  <c r="G77" i="38"/>
  <c r="G76" i="38"/>
  <c r="G75" i="38"/>
  <c r="F74" i="38"/>
  <c r="E74" i="38"/>
  <c r="D74" i="38"/>
  <c r="G72" i="38"/>
  <c r="G71" i="38"/>
  <c r="G70" i="38"/>
  <c r="G69" i="38"/>
  <c r="G68" i="38"/>
  <c r="G67" i="38"/>
  <c r="G66" i="38"/>
  <c r="F65" i="38"/>
  <c r="E65" i="38"/>
  <c r="D65" i="38"/>
  <c r="G63" i="38"/>
  <c r="G62" i="38"/>
  <c r="G61" i="38"/>
  <c r="G60" i="38"/>
  <c r="G59" i="38"/>
  <c r="G58" i="38"/>
  <c r="F57" i="38"/>
  <c r="E57" i="38"/>
  <c r="D57" i="38"/>
  <c r="G55" i="38"/>
  <c r="G54" i="38"/>
  <c r="G53" i="38"/>
  <c r="G52" i="38"/>
  <c r="G51" i="38"/>
  <c r="F50" i="38"/>
  <c r="E50" i="38"/>
  <c r="D50" i="38"/>
  <c r="D44" i="38"/>
  <c r="E44" i="38"/>
  <c r="F44" i="38"/>
  <c r="G48" i="38"/>
  <c r="G47" i="38"/>
  <c r="G46" i="38"/>
  <c r="G45" i="38"/>
  <c r="G39" i="38"/>
  <c r="G38" i="38"/>
  <c r="G37" i="38"/>
  <c r="F36" i="38"/>
  <c r="E36" i="38"/>
  <c r="D36" i="38"/>
  <c r="G34" i="38"/>
  <c r="G33" i="38"/>
  <c r="F32" i="38"/>
  <c r="G18" i="59" s="1"/>
  <c r="E32" i="38"/>
  <c r="D32" i="38"/>
  <c r="G30" i="38"/>
  <c r="G29" i="38"/>
  <c r="G28" i="38"/>
  <c r="G27" i="38"/>
  <c r="G26" i="38"/>
  <c r="F25" i="38"/>
  <c r="E25" i="38"/>
  <c r="D25" i="38"/>
  <c r="G23" i="38"/>
  <c r="G22" i="38"/>
  <c r="G21" i="38"/>
  <c r="F20" i="38"/>
  <c r="E20" i="38"/>
  <c r="D20" i="38"/>
  <c r="G16" i="38"/>
  <c r="G15" i="38"/>
  <c r="F14" i="38"/>
  <c r="E14" i="38"/>
  <c r="D14" i="38"/>
  <c r="G17" i="59" l="1"/>
  <c r="G14" i="38"/>
  <c r="G206" i="38"/>
  <c r="G175" i="38"/>
  <c r="D157" i="38"/>
  <c r="G169" i="38"/>
  <c r="G102" i="38"/>
  <c r="G88" i="38"/>
  <c r="F42" i="38"/>
  <c r="G116" i="38"/>
  <c r="G99" i="38"/>
  <c r="G178" i="38"/>
  <c r="G109" i="38"/>
  <c r="G131" i="38"/>
  <c r="G80" i="38"/>
  <c r="G246" i="38"/>
  <c r="G201" i="38"/>
  <c r="G224" i="38"/>
  <c r="G25" i="38"/>
  <c r="G32" i="38"/>
  <c r="G83" i="38"/>
  <c r="D107" i="38"/>
  <c r="G44" i="38"/>
  <c r="G135" i="38"/>
  <c r="D185" i="38"/>
  <c r="G20" i="38"/>
  <c r="G50" i="38"/>
  <c r="G57" i="38"/>
  <c r="G122" i="38"/>
  <c r="E157" i="38"/>
  <c r="G65" i="38"/>
  <c r="G74" i="38"/>
  <c r="E17" i="59"/>
  <c r="G36" i="38"/>
  <c r="G244" i="38"/>
  <c r="G238" i="38"/>
  <c r="G148" i="38"/>
  <c r="G236" i="38"/>
  <c r="F157" i="38"/>
  <c r="F107" i="38"/>
  <c r="E107" i="38"/>
  <c r="E42" i="38"/>
  <c r="D42" i="38"/>
  <c r="G107" i="38" l="1"/>
  <c r="D153" i="38" l="1"/>
  <c r="D146" i="38" s="1"/>
  <c r="D210" i="38"/>
  <c r="D219" i="38"/>
  <c r="D221" i="38"/>
  <c r="D231" i="38"/>
  <c r="D229" i="38" s="1"/>
  <c r="I18" i="60"/>
  <c r="I16" i="60" s="1"/>
  <c r="I14" i="60" s="1"/>
  <c r="I12" i="60" s="1"/>
  <c r="G42" i="59" s="1"/>
  <c r="D209" i="38" l="1"/>
  <c r="D183" i="38" s="1"/>
  <c r="D12" i="38"/>
  <c r="D10" i="38" l="1"/>
  <c r="A1" i="77" l="1"/>
  <c r="F41" i="59" l="1"/>
  <c r="D23" i="77"/>
  <c r="F24" i="77" s="1"/>
  <c r="B12" i="77" l="1"/>
  <c r="J10" i="77"/>
  <c r="J12" i="77" s="1"/>
  <c r="H10" i="77"/>
  <c r="H12" i="77" s="1"/>
  <c r="F10" i="77"/>
  <c r="F12" i="77" s="1"/>
  <c r="D10" i="77"/>
  <c r="D12" i="77" s="1"/>
  <c r="B10" i="77"/>
  <c r="L10" i="77" l="1"/>
  <c r="L12" i="77" s="1"/>
  <c r="E194" i="38" l="1"/>
  <c r="F194" i="38"/>
  <c r="F188" i="38"/>
  <c r="G188" i="38" s="1"/>
  <c r="G194" i="38" l="1"/>
  <c r="F50" i="59"/>
  <c r="F39" i="59" l="1"/>
  <c r="E18" i="60" l="1"/>
  <c r="E16" i="60" s="1"/>
  <c r="E14" i="60" s="1"/>
  <c r="E12" i="60" l="1"/>
  <c r="F42" i="59" l="1"/>
  <c r="E42" i="59"/>
  <c r="E153" i="38"/>
  <c r="E146" i="38" s="1"/>
  <c r="F153" i="38" l="1"/>
  <c r="G20" i="59" s="1"/>
  <c r="G154" i="38"/>
  <c r="G153" i="38" l="1"/>
  <c r="G146" i="38" s="1"/>
  <c r="F146" i="38"/>
  <c r="D18" i="60" l="1"/>
  <c r="D16" i="60" s="1"/>
  <c r="G18" i="60"/>
  <c r="G16" i="60" s="1"/>
  <c r="G14" i="60" s="1"/>
  <c r="G12" i="60" s="1"/>
  <c r="G41" i="59" s="1"/>
  <c r="J18" i="60" l="1"/>
  <c r="J16" i="60" l="1"/>
  <c r="G39" i="59"/>
  <c r="H42" i="59"/>
  <c r="J14" i="60" l="1"/>
  <c r="J12" i="60" s="1"/>
  <c r="A1" i="58"/>
  <c r="H77" i="59" l="1"/>
  <c r="H74" i="59"/>
  <c r="H65" i="59"/>
  <c r="H62" i="59"/>
  <c r="H71" i="59"/>
  <c r="G49" i="59" l="1"/>
  <c r="F49" i="59"/>
  <c r="E49" i="59"/>
  <c r="G47" i="59"/>
  <c r="F47" i="59"/>
  <c r="E47" i="59"/>
  <c r="H50" i="59"/>
  <c r="H48" i="59"/>
  <c r="H49" i="59" l="1"/>
  <c r="H47" i="59"/>
  <c r="E41" i="59"/>
  <c r="E39" i="59"/>
  <c r="F38" i="59"/>
  <c r="E38" i="59"/>
  <c r="E36" i="59" l="1"/>
  <c r="F36" i="59"/>
  <c r="G36" i="59"/>
  <c r="G46" i="59"/>
  <c r="G44" i="59" s="1"/>
  <c r="F70" i="59"/>
  <c r="F68" i="59" s="1"/>
  <c r="F60" i="59" s="1"/>
  <c r="F24" i="59"/>
  <c r="F22" i="59" s="1"/>
  <c r="E18" i="59" l="1"/>
  <c r="H41" i="59"/>
  <c r="H36" i="59" l="1"/>
  <c r="H39" i="59"/>
  <c r="H38" i="59"/>
  <c r="E232" i="38" l="1"/>
  <c r="E231" i="38" s="1"/>
  <c r="F232" i="38"/>
  <c r="F231" i="38" s="1"/>
  <c r="G233" i="38"/>
  <c r="G232" i="38" s="1"/>
  <c r="G231" i="38" s="1"/>
  <c r="G229" i="38" s="1"/>
  <c r="G26" i="37" s="1"/>
  <c r="E26" i="58"/>
  <c r="E25" i="58" s="1"/>
  <c r="E10" i="58"/>
  <c r="E9" i="58" s="1"/>
  <c r="D26" i="37" l="1"/>
  <c r="E56" i="59"/>
  <c r="F229" i="38"/>
  <c r="F26" i="37" s="1"/>
  <c r="G56" i="59"/>
  <c r="G53" i="59" s="1"/>
  <c r="G34" i="59" s="1"/>
  <c r="E229" i="38"/>
  <c r="E26" i="37" s="1"/>
  <c r="F56" i="59"/>
  <c r="F53" i="59" s="1"/>
  <c r="E31" i="58"/>
  <c r="E53" i="59" l="1"/>
  <c r="H53" i="59" s="1"/>
  <c r="H56" i="59"/>
  <c r="G70" i="59" l="1"/>
  <c r="G68" i="59" s="1"/>
  <c r="G60" i="59" s="1"/>
  <c r="E70" i="59"/>
  <c r="E68" i="59" l="1"/>
  <c r="H70" i="59"/>
  <c r="E60" i="59" l="1"/>
  <c r="H60" i="59" s="1"/>
  <c r="I539" i="116" s="1"/>
  <c r="H68" i="59"/>
  <c r="F80" i="59" l="1"/>
  <c r="G80" i="59"/>
  <c r="E80" i="59"/>
  <c r="H80" i="59" l="1"/>
  <c r="E30" i="37"/>
  <c r="D30" i="37"/>
  <c r="G30" i="37" l="1"/>
  <c r="F30" i="37"/>
  <c r="E219" i="38" l="1"/>
  <c r="F219" i="38"/>
  <c r="G219" i="38"/>
  <c r="G217" i="38" l="1"/>
  <c r="G216" i="38"/>
  <c r="G214" i="38" l="1"/>
  <c r="G215" i="38"/>
  <c r="E196" i="38"/>
  <c r="F196" i="38"/>
  <c r="E186" i="38"/>
  <c r="F186" i="38"/>
  <c r="E46" i="59"/>
  <c r="F28" i="37"/>
  <c r="E28" i="37"/>
  <c r="D28" i="37"/>
  <c r="G222" i="38"/>
  <c r="F221" i="38"/>
  <c r="F209" i="38" s="1"/>
  <c r="E221" i="38"/>
  <c r="E209" i="38" s="1"/>
  <c r="G213" i="38"/>
  <c r="G212" i="38"/>
  <c r="G211" i="38"/>
  <c r="F20" i="37"/>
  <c r="G186" i="38" l="1"/>
  <c r="E185" i="38"/>
  <c r="G196" i="38"/>
  <c r="F46" i="59"/>
  <c r="F44" i="59" s="1"/>
  <c r="F34" i="59" s="1"/>
  <c r="D20" i="37"/>
  <c r="F18" i="59"/>
  <c r="E30" i="59"/>
  <c r="F30" i="59"/>
  <c r="G30" i="59"/>
  <c r="E44" i="59"/>
  <c r="E24" i="59"/>
  <c r="F17" i="59"/>
  <c r="F22" i="37"/>
  <c r="G28" i="37"/>
  <c r="F12" i="38"/>
  <c r="F18" i="37"/>
  <c r="E12" i="38"/>
  <c r="E20" i="37"/>
  <c r="G159" i="38"/>
  <c r="G210" i="38"/>
  <c r="G12" i="38" l="1"/>
  <c r="E183" i="38"/>
  <c r="H18" i="59"/>
  <c r="H17" i="59"/>
  <c r="H46" i="59"/>
  <c r="F16" i="59"/>
  <c r="H30" i="59"/>
  <c r="G16" i="59"/>
  <c r="E16" i="59"/>
  <c r="E22" i="59"/>
  <c r="H24" i="59"/>
  <c r="E34" i="59"/>
  <c r="H34" i="59" s="1"/>
  <c r="H539" i="116" s="1"/>
  <c r="H44" i="59"/>
  <c r="F16" i="37"/>
  <c r="D22" i="37"/>
  <c r="E14" i="37"/>
  <c r="F14" i="37"/>
  <c r="G157" i="38"/>
  <c r="D14" i="37"/>
  <c r="G20" i="37"/>
  <c r="G42" i="38"/>
  <c r="G221" i="38"/>
  <c r="G209" i="38" s="1"/>
  <c r="G14" i="59" l="1"/>
  <c r="H16" i="59"/>
  <c r="F20" i="59"/>
  <c r="E20" i="59"/>
  <c r="E14" i="59" s="1"/>
  <c r="E16" i="37"/>
  <c r="G14" i="37"/>
  <c r="E18" i="37"/>
  <c r="D16" i="37"/>
  <c r="E22" i="37"/>
  <c r="G22" i="37" s="1"/>
  <c r="D18" i="37"/>
  <c r="G16" i="37" l="1"/>
  <c r="F14" i="59"/>
  <c r="H20" i="59"/>
  <c r="G18" i="37"/>
  <c r="H14" i="59" l="1"/>
  <c r="E29" i="59"/>
  <c r="E27" i="59" l="1"/>
  <c r="D24" i="37"/>
  <c r="D11" i="37" l="1"/>
  <c r="E12" i="59"/>
  <c r="E9" i="59" l="1"/>
  <c r="F185" i="38"/>
  <c r="G29" i="59" l="1"/>
  <c r="G27" i="59" s="1"/>
  <c r="F183" i="38"/>
  <c r="G183" i="38" s="1"/>
  <c r="G10" i="38" s="1"/>
  <c r="G185" i="38"/>
  <c r="E10" i="38"/>
  <c r="E24" i="37"/>
  <c r="F29" i="59"/>
  <c r="F24" i="37" l="1"/>
  <c r="F11" i="37" s="1"/>
  <c r="F10" i="38"/>
  <c r="H51" i="38"/>
  <c r="H22" i="38"/>
  <c r="H32" i="38"/>
  <c r="H44" i="38"/>
  <c r="H54" i="38"/>
  <c r="H63" i="38"/>
  <c r="H72" i="38"/>
  <c r="H92" i="38"/>
  <c r="H102" i="38"/>
  <c r="H113" i="38"/>
  <c r="H123" i="38"/>
  <c r="H132" i="38"/>
  <c r="H141" i="38"/>
  <c r="H153" i="38"/>
  <c r="H164" i="38"/>
  <c r="H173" i="38"/>
  <c r="H186" i="38"/>
  <c r="H194" i="38"/>
  <c r="H203" i="38"/>
  <c r="H213" i="38"/>
  <c r="H224" i="38"/>
  <c r="H238" i="38"/>
  <c r="H12" i="38"/>
  <c r="H70" i="38"/>
  <c r="H99" i="38"/>
  <c r="H162" i="38"/>
  <c r="H211" i="38"/>
  <c r="H30" i="38"/>
  <c r="H131" i="38"/>
  <c r="H202" i="38"/>
  <c r="H14" i="38"/>
  <c r="H23" i="38"/>
  <c r="H33" i="38"/>
  <c r="H45" i="38"/>
  <c r="H55" i="38"/>
  <c r="H65" i="38"/>
  <c r="H74" i="38"/>
  <c r="H93" i="38"/>
  <c r="H103" i="38"/>
  <c r="H114" i="38"/>
  <c r="H124" i="38"/>
  <c r="H133" i="38"/>
  <c r="H142" i="38"/>
  <c r="H154" i="38"/>
  <c r="H165" i="38"/>
  <c r="H175" i="38"/>
  <c r="H187" i="38"/>
  <c r="H195" i="38"/>
  <c r="H204" i="38"/>
  <c r="H214" i="38"/>
  <c r="H225" i="38"/>
  <c r="H239" i="38"/>
  <c r="H10" i="38"/>
  <c r="H29" i="38"/>
  <c r="H111" i="38"/>
  <c r="H183" i="38"/>
  <c r="H21" i="38"/>
  <c r="H100" i="38"/>
  <c r="H172" i="38"/>
  <c r="H15" i="38"/>
  <c r="H25" i="38"/>
  <c r="H34" i="38"/>
  <c r="H46" i="38"/>
  <c r="H57" i="38"/>
  <c r="H66" i="38"/>
  <c r="H75" i="38"/>
  <c r="H85" i="38"/>
  <c r="H94" i="38"/>
  <c r="H104" i="38"/>
  <c r="H116" i="38"/>
  <c r="H125" i="38"/>
  <c r="H135" i="38"/>
  <c r="H143" i="38"/>
  <c r="H157" i="38"/>
  <c r="H166" i="38"/>
  <c r="H176" i="38"/>
  <c r="H188" i="38"/>
  <c r="H196" i="38"/>
  <c r="H206" i="38"/>
  <c r="H215" i="38"/>
  <c r="H226" i="38"/>
  <c r="H240" i="38"/>
  <c r="H20" i="38"/>
  <c r="H80" i="38"/>
  <c r="H150" i="38"/>
  <c r="H221" i="38"/>
  <c r="H71" i="38"/>
  <c r="H151" i="38"/>
  <c r="H236" i="38"/>
  <c r="H16" i="38"/>
  <c r="H26" i="38"/>
  <c r="H36" i="38"/>
  <c r="H47" i="38"/>
  <c r="H58" i="38"/>
  <c r="H67" i="38"/>
  <c r="H76" i="38"/>
  <c r="H86" i="38"/>
  <c r="H95" i="38"/>
  <c r="H107" i="38"/>
  <c r="H117" i="38"/>
  <c r="H126" i="38"/>
  <c r="H136" i="38"/>
  <c r="H146" i="38"/>
  <c r="H159" i="38"/>
  <c r="H167" i="38"/>
  <c r="H178" i="38"/>
  <c r="H189" i="38"/>
  <c r="H197" i="38"/>
  <c r="H207" i="38"/>
  <c r="H216" i="38"/>
  <c r="H229" i="38"/>
  <c r="H241" i="38"/>
  <c r="H61" i="38"/>
  <c r="H120" i="38"/>
  <c r="H171" i="38"/>
  <c r="H233" i="38"/>
  <c r="H122" i="38"/>
  <c r="H185" i="38"/>
  <c r="H248" i="38"/>
  <c r="H17" i="38"/>
  <c r="H27" i="38"/>
  <c r="H37" i="38"/>
  <c r="H48" i="38"/>
  <c r="H59" i="38"/>
  <c r="H68" i="38"/>
  <c r="H77" i="38"/>
  <c r="H88" i="38"/>
  <c r="H96" i="38"/>
  <c r="H109" i="38"/>
  <c r="H118" i="38"/>
  <c r="H127" i="38"/>
  <c r="H137" i="38"/>
  <c r="H148" i="38"/>
  <c r="H160" i="38"/>
  <c r="H169" i="38"/>
  <c r="H179" i="38"/>
  <c r="H190" i="38"/>
  <c r="H198" i="38"/>
  <c r="H209" i="38"/>
  <c r="H217" i="38"/>
  <c r="H231" i="38"/>
  <c r="H244" i="38"/>
  <c r="H52" i="38"/>
  <c r="H129" i="38"/>
  <c r="H201" i="38"/>
  <c r="H62" i="38"/>
  <c r="H140" i="38"/>
  <c r="H212" i="38"/>
  <c r="H18" i="38"/>
  <c r="H28" i="38"/>
  <c r="H38" i="38"/>
  <c r="H50" i="38"/>
  <c r="H60" i="38"/>
  <c r="H69" i="38"/>
  <c r="H78" i="38"/>
  <c r="H89" i="38"/>
  <c r="H97" i="38"/>
  <c r="H110" i="38"/>
  <c r="H119" i="38"/>
  <c r="H128" i="38"/>
  <c r="H138" i="38"/>
  <c r="H149" i="38"/>
  <c r="H161" i="38"/>
  <c r="H170" i="38"/>
  <c r="H180" i="38"/>
  <c r="H191" i="38"/>
  <c r="H199" i="38"/>
  <c r="H210" i="38"/>
  <c r="H219" i="38"/>
  <c r="H232" i="38"/>
  <c r="H246" i="38"/>
  <c r="H39" i="38"/>
  <c r="H90" i="38"/>
  <c r="H139" i="38"/>
  <c r="H192" i="38"/>
  <c r="H247" i="38"/>
  <c r="H53" i="38"/>
  <c r="H91" i="38"/>
  <c r="H112" i="38"/>
  <c r="H163" i="38"/>
  <c r="H193" i="38"/>
  <c r="H222" i="38"/>
  <c r="H81" i="38"/>
  <c r="H84" i="38"/>
  <c r="H83" i="38"/>
  <c r="H42" i="38"/>
  <c r="F27" i="59"/>
  <c r="H29" i="59"/>
  <c r="H25" i="59"/>
  <c r="G22" i="59"/>
  <c r="G12" i="59" s="1"/>
  <c r="E11" i="37"/>
  <c r="H27" i="59" l="1"/>
  <c r="F12" i="59"/>
  <c r="G24" i="37"/>
  <c r="G11" i="37"/>
  <c r="H22" i="59"/>
  <c r="G9" i="59"/>
  <c r="H12" i="59" l="1"/>
  <c r="G539" i="116" s="1"/>
  <c r="F9" i="59"/>
  <c r="H9"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C38" authorId="0" shapeId="0" xr:uid="{3048A15C-12A7-42ED-92E9-4CF9F92C1AFE}">
      <text>
        <r>
          <rPr>
            <b/>
            <sz val="9"/>
            <color indexed="81"/>
            <rFont val="Tahoma"/>
            <family val="2"/>
          </rPr>
          <t>Daniela Araya Molina:</t>
        </r>
        <r>
          <rPr>
            <sz val="9"/>
            <color indexed="81"/>
            <rFont val="Tahoma"/>
            <family val="2"/>
          </rPr>
          <t xml:space="preserve">
En el SIPP se incluyen junto con patente de licores</t>
        </r>
      </text>
    </comment>
    <comment ref="C53" authorId="0" shapeId="0" xr:uid="{3BB5EEFC-8E2B-4F94-BD81-9B6173CA10FE}">
      <text>
        <r>
          <rPr>
            <b/>
            <sz val="9"/>
            <color indexed="81"/>
            <rFont val="Tahoma"/>
            <family val="2"/>
          </rPr>
          <t>Daniela Araya Molina:</t>
        </r>
        <r>
          <rPr>
            <sz val="9"/>
            <color indexed="81"/>
            <rFont val="Tahoma"/>
            <family val="2"/>
          </rPr>
          <t xml:space="preserve">
En el SIPP se incluyen junto con tarifa hídrica e hidrantes</t>
        </r>
      </text>
    </comment>
    <comment ref="B144" authorId="0" shapeId="0" xr:uid="{BBFC541A-1111-4D40-843A-2FA4C7B95D0D}">
      <text>
        <r>
          <rPr>
            <b/>
            <sz val="9"/>
            <color indexed="81"/>
            <rFont val="Tahoma"/>
            <family val="2"/>
          </rPr>
          <t>Daniela Araya Molina:</t>
        </r>
        <r>
          <rPr>
            <sz val="9"/>
            <color indexed="81"/>
            <rFont val="Tahoma"/>
            <family val="2"/>
          </rPr>
          <t xml:space="preserve">
Ministerio de Obras Públicas y Transportes</t>
        </r>
      </text>
    </comment>
    <comment ref="C145" authorId="0" shapeId="0" xr:uid="{20F26589-F314-44D7-BE9C-338C3388A478}">
      <text>
        <r>
          <rPr>
            <sz val="9"/>
            <color indexed="81"/>
            <rFont val="Tahoma"/>
            <family val="2"/>
          </rPr>
          <t>Oficio MIVAH-DVMVAH-DAF-0263-2019 del 30 de agosto 2019</t>
        </r>
      </text>
    </comment>
    <comment ref="B146" authorId="0" shapeId="0" xr:uid="{76BE8D3A-1490-4729-AE6B-002ED747D7F7}">
      <text>
        <r>
          <rPr>
            <b/>
            <sz val="9"/>
            <color indexed="81"/>
            <rFont val="Tahoma"/>
            <family val="2"/>
          </rPr>
          <t>Daniela Araya Molina:</t>
        </r>
        <r>
          <rPr>
            <sz val="9"/>
            <color indexed="81"/>
            <rFont val="Tahoma"/>
            <family val="2"/>
          </rPr>
          <t xml:space="preserve">
Ministerio de Gobernación y Policia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 Araya Molina</author>
  </authors>
  <commentList>
    <comment ref="B445" authorId="0" shapeId="0" xr:uid="{39B6DCB8-53B8-4746-969F-FF5A072BE7F5}">
      <text>
        <r>
          <rPr>
            <b/>
            <sz val="9"/>
            <color indexed="81"/>
            <rFont val="Tahoma"/>
            <family val="2"/>
          </rPr>
          <t>Daniela Araya Molina:</t>
        </r>
        <r>
          <rPr>
            <sz val="9"/>
            <color indexed="81"/>
            <rFont val="Tahoma"/>
            <family val="2"/>
          </rPr>
          <t xml:space="preserve">
Ministerio de Obras Públicas y Transportes</t>
        </r>
      </text>
    </comment>
    <comment ref="B460" authorId="0" shapeId="0" xr:uid="{41B26C91-F7A3-43F4-BC2F-144C59365964}">
      <text>
        <r>
          <rPr>
            <b/>
            <sz val="9"/>
            <color indexed="81"/>
            <rFont val="Tahoma"/>
            <family val="2"/>
          </rPr>
          <t>Daniela Araya Molina:</t>
        </r>
        <r>
          <rPr>
            <sz val="9"/>
            <color indexed="81"/>
            <rFont val="Tahoma"/>
            <family val="2"/>
          </rPr>
          <t xml:space="preserve">
Ministerio de Gobernación y Policia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B11" authorId="0" shapeId="0" xr:uid="{00000000-0006-0000-0F00-000001000000}">
      <text>
        <r>
          <rPr>
            <sz val="8"/>
            <color indexed="81"/>
            <rFont val="Tahoma"/>
            <family val="2"/>
          </rPr>
          <t xml:space="preserve">Nombre completo de la entidad beneficiada (sin abreviaciones)
</t>
        </r>
      </text>
    </comment>
    <comment ref="B26" authorId="0" shapeId="0" xr:uid="{00000000-0006-0000-0F00-000002000000}">
      <text>
        <r>
          <rPr>
            <sz val="8"/>
            <color indexed="81"/>
            <rFont val="Tahoma"/>
            <family val="2"/>
          </rPr>
          <t xml:space="preserve">Nombre completo de la entidad beneficiada (sin abreviaciones)
</t>
        </r>
      </text>
    </comment>
  </commentList>
</comments>
</file>

<file path=xl/sharedStrings.xml><?xml version="1.0" encoding="utf-8"?>
<sst xmlns="http://schemas.openxmlformats.org/spreadsheetml/2006/main" count="1863" uniqueCount="1097">
  <si>
    <t>CÓDIGO</t>
  </si>
  <si>
    <t>1.0.0.0.00.00.0.0.000</t>
  </si>
  <si>
    <t>INGRESOS CORRIENTES</t>
  </si>
  <si>
    <t>1.1.0.0.00.00.0.0.000</t>
  </si>
  <si>
    <t>INGRESOS  TRIBUTARIOS</t>
  </si>
  <si>
    <t>1.1.2.0.00.00.0.0.000</t>
  </si>
  <si>
    <t>IMPUESTOS SOBRE LA PROPIEDAD</t>
  </si>
  <si>
    <t>1.1.2.1.00.00.0.0.000</t>
  </si>
  <si>
    <t>Impuesto sobre la propiedad de bienes inmuebles</t>
  </si>
  <si>
    <t>1.1.2.1.01.00.0.0.000</t>
  </si>
  <si>
    <t>Impuesto sobre la propiedad de bienes inmuebles, Ley Nº 7729</t>
  </si>
  <si>
    <t>1.1.3.0.00.00.0.0.000</t>
  </si>
  <si>
    <t>IMPUESTOS  SOBRE  BIENES  Y  SERVICIOS</t>
  </si>
  <si>
    <t>1.1.3.2.00.00.0.0.000</t>
  </si>
  <si>
    <t>1.1.3.2.01.00.0.0.000</t>
  </si>
  <si>
    <t>1.1.3.2.01.05.0.0.000</t>
  </si>
  <si>
    <t>Impuestos específicos sobre la construcción</t>
  </si>
  <si>
    <t>1.1.3.2.02.00.0.0.000</t>
  </si>
  <si>
    <t>1.1.3.2.02.03.0.0.000</t>
  </si>
  <si>
    <t>Impuestos específicos a los servicios de diversión y esparcimiento</t>
  </si>
  <si>
    <t>1.1.3.2.02.03.1.0.000</t>
  </si>
  <si>
    <t>Impuesto sobre espectáculos públicos</t>
  </si>
  <si>
    <t>1.1.3.3.00.00.0.0.000</t>
  </si>
  <si>
    <t>OTROS  IMPUESTOS  A LOS  BIENES  Y  SERVICIOS</t>
  </si>
  <si>
    <t>1.1.3.3.01.00.0.0.000</t>
  </si>
  <si>
    <t>Licencias profesionales comerciales y otros permisos</t>
  </si>
  <si>
    <t>1.1.3.3.01.01.0.0.000</t>
  </si>
  <si>
    <t>Patentes municipales</t>
  </si>
  <si>
    <t>1.1.9.1.00.00.0.0.000</t>
  </si>
  <si>
    <t>IMPUESTO DE TIMBRES</t>
  </si>
  <si>
    <t>1.1.9.1.01.00.0.0.000</t>
  </si>
  <si>
    <t>Timbres municipales (por hipotécas y cédulas hipotecarias)</t>
  </si>
  <si>
    <t>1.1.9.1.02.00.0.0.000</t>
  </si>
  <si>
    <t>Timbre Pro-parques Nacionales</t>
  </si>
  <si>
    <t>1.3.0.0.00.00.0.0.000</t>
  </si>
  <si>
    <t>INGRESOS NO TRIBUTARIOS</t>
  </si>
  <si>
    <t>1.3.1.0.00.00.0.0.000</t>
  </si>
  <si>
    <t>VENTA DE BIENES Y SERVICIOS</t>
  </si>
  <si>
    <t>1.3.1.1.00.00.0.0.000</t>
  </si>
  <si>
    <t>VENTA DE BIENES</t>
  </si>
  <si>
    <t>Venta de agua</t>
  </si>
  <si>
    <t>1.3.1.2.00.00.0.0.000</t>
  </si>
  <si>
    <t>VENTA DE SERVICIOS</t>
  </si>
  <si>
    <t>1.3.1.2.04.00.0.0.000</t>
  </si>
  <si>
    <t>ALQUILERES</t>
  </si>
  <si>
    <t>1.3.1.2.04.01.0.0.000</t>
  </si>
  <si>
    <t>Alquiler de edificios e instalaciones</t>
  </si>
  <si>
    <t>1.3.1.2.04.01.1.0.000</t>
  </si>
  <si>
    <t>Alquiler de mercado</t>
  </si>
  <si>
    <t>1.3.1.2.05.00.0.0.000</t>
  </si>
  <si>
    <t>SERVICIOS COMUNITARIOS</t>
  </si>
  <si>
    <t>1.3.1.2.05.02.0.0.000</t>
  </si>
  <si>
    <t>Servicios de instalación y derivados de agua</t>
  </si>
  <si>
    <t>1.3.1.2.05.04.0.0.000</t>
  </si>
  <si>
    <t>Servicios de saneamiento ambiental</t>
  </si>
  <si>
    <t>1.3.1.2.05.04.1.0.000</t>
  </si>
  <si>
    <t>Servicios de recolección de basura</t>
  </si>
  <si>
    <t>1.3.1.2.05.04.2.0.000</t>
  </si>
  <si>
    <t>Servicios de aseo de vías y sitios públicos</t>
  </si>
  <si>
    <t>1.3.1.2.05.04.3.0.000</t>
  </si>
  <si>
    <t>Servicios de depósito y tratamiento de basuras</t>
  </si>
  <si>
    <t>1.3.1.2.05.09.0.0.000</t>
  </si>
  <si>
    <t>Otros servicios comunitarios</t>
  </si>
  <si>
    <t>1.3.1.3.00.00.0.0.000</t>
  </si>
  <si>
    <t>DERECHOS ADMINISTRATIVOS</t>
  </si>
  <si>
    <t>1.3.1.3.01.00.0.0.000</t>
  </si>
  <si>
    <t>DERECHOS ADMINISTRATIVOS A LOS SERVICIOS DE TRANSPORTE</t>
  </si>
  <si>
    <t>1.3.1.3.01.01.0.0.000</t>
  </si>
  <si>
    <t>Derechos administrativos a los servicios de transporte por carretera</t>
  </si>
  <si>
    <t>1.3.1.3.01.01.1.0.000</t>
  </si>
  <si>
    <t>Derechos de estacionamiento y terminales</t>
  </si>
  <si>
    <t>Derecho de explotación de tajos de ríos</t>
  </si>
  <si>
    <t>1.3.3.0.00.00.0.0.000</t>
  </si>
  <si>
    <t>1.3.3.1.00.00.0.0.000</t>
  </si>
  <si>
    <t>MULTAS Y SANCIONES</t>
  </si>
  <si>
    <t>1.3.3.1.01.00.0.0.000</t>
  </si>
  <si>
    <t>Multas de tránsito</t>
  </si>
  <si>
    <t>1.3.3.1.01.01.0.0.000</t>
  </si>
  <si>
    <t>Multas por infracción Ley de Parquímetros</t>
  </si>
  <si>
    <t>1.3.3.1.09.00.0.0.000</t>
  </si>
  <si>
    <t>1.3.3.1.09.09.0.0.000</t>
  </si>
  <si>
    <t>Multas varias</t>
  </si>
  <si>
    <t>1.3.3.1.09.09.1.0.000</t>
  </si>
  <si>
    <t>Multas por infracción Ley de construcciones</t>
  </si>
  <si>
    <t>1.3.3.1.09.09.2.0.000</t>
  </si>
  <si>
    <t>1.3.4.0.00.00.0.0.000</t>
  </si>
  <si>
    <t>INTERESES  MORATORIOS</t>
  </si>
  <si>
    <t>1.3.4.1.00.00.0.0.000</t>
  </si>
  <si>
    <t>Intereses moratorios por atraso en pago de impuesto</t>
  </si>
  <si>
    <t>1.3.4.2.00.00.0.0.000</t>
  </si>
  <si>
    <t>Intereses moratorios por atraso en pago de bienes y servicios</t>
  </si>
  <si>
    <t>1.4.0.0.00.00.0.0.000</t>
  </si>
  <si>
    <t>TRANSFERENCIAS CORRIENTES</t>
  </si>
  <si>
    <t>1.4.1.0.00.00.0.0.000</t>
  </si>
  <si>
    <t>TRANSFERENCIAS CORRIENTES DEL SECTOR PÚBLICO</t>
  </si>
  <si>
    <t>1.4.1.3.00.00.0.0.000</t>
  </si>
  <si>
    <t>1.4.1.3.01.00.0.0.000</t>
  </si>
  <si>
    <t>Aporte IFAM  licores nacionales y extranjeros</t>
  </si>
  <si>
    <t>2.0.0.0.00.00.0.0.000</t>
  </si>
  <si>
    <t>INGRESOS DE CAPITAL</t>
  </si>
  <si>
    <t>Patentes de licores</t>
  </si>
  <si>
    <t>2.2.0.0.00.00.0.0.000</t>
  </si>
  <si>
    <t>RECUPERACIÓN Y ANTICIPOS POR OBRAS DE UTILIDAD PÚBLICA</t>
  </si>
  <si>
    <t>2.2.1.0.00.00.0.0.000</t>
  </si>
  <si>
    <t>Vías de comunicación</t>
  </si>
  <si>
    <t>2.4.0.0.00.00.0.0.000</t>
  </si>
  <si>
    <t>TRANSFERENCIAS DE CAPITAL</t>
  </si>
  <si>
    <t>2.4.1.0.00.00.0.0.000</t>
  </si>
  <si>
    <t>TRANSFERENCIAS DE CAPITAL DEL SECTOR PÚBLICO</t>
  </si>
  <si>
    <t>2.4.1.1.00.00.0.0.000</t>
  </si>
  <si>
    <t>Transferencias de capital del Gobierno Central</t>
  </si>
  <si>
    <t>2.4.1.1.01.00.0.0.000</t>
  </si>
  <si>
    <t>Ley de Simplificación de Eficiencia Tributaria Nº 8114</t>
  </si>
  <si>
    <t>2.4.1.3.00.00.0.0.000</t>
  </si>
  <si>
    <t>2.4.1.3.01.00.0.0.000</t>
  </si>
  <si>
    <t>DETALLE</t>
  </si>
  <si>
    <t>MONTO</t>
  </si>
  <si>
    <t>Porcentaje</t>
  </si>
  <si>
    <t>Relativo</t>
  </si>
  <si>
    <t>INGRESOS TOTALES</t>
  </si>
  <si>
    <t>Suplencias</t>
  </si>
  <si>
    <t>Recargo de funciones</t>
  </si>
  <si>
    <t>Dietas</t>
  </si>
  <si>
    <t>Decimotercer mes</t>
  </si>
  <si>
    <t>Edificios</t>
  </si>
  <si>
    <t>REMUNERACIONES</t>
  </si>
  <si>
    <t>0</t>
  </si>
  <si>
    <t>0.01.01</t>
  </si>
  <si>
    <t>Sueldos para cargos fijos</t>
  </si>
  <si>
    <t>0.01.02</t>
  </si>
  <si>
    <t>0.01.03</t>
  </si>
  <si>
    <t>Jornales</t>
  </si>
  <si>
    <t>Servicios especiales</t>
  </si>
  <si>
    <t>0.01.05</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</si>
  <si>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</si>
  <si>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</si>
  <si>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</si>
  <si>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</si>
  <si>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</si>
  <si>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</si>
  <si>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</si>
  <si>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</si>
  <si>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</si>
  <si>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</si>
  <si>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</si>
  <si>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</si>
  <si>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0.04</t>
  </si>
  <si>
    <t>0.04.01</t>
  </si>
  <si>
    <t>0.04.05</t>
  </si>
  <si>
    <t>0.05</t>
  </si>
  <si>
    <t>0.05.01</t>
  </si>
  <si>
    <t>0.05.02</t>
  </si>
  <si>
    <t>0.05.03</t>
  </si>
  <si>
    <t>Aporte Patronal al Fondo de Capitalización Laboral</t>
  </si>
  <si>
    <t>1</t>
  </si>
  <si>
    <t>SERVICIOS</t>
  </si>
  <si>
    <t>1.01.02</t>
  </si>
  <si>
    <t>Alquiler de maquinaria, equipo y mobiliario</t>
  </si>
  <si>
    <t>SERVICIOS BÁSICOS</t>
  </si>
  <si>
    <t>1.02.02</t>
  </si>
  <si>
    <t>Servicio de energía eléctrica</t>
  </si>
  <si>
    <t>1.02.03</t>
  </si>
  <si>
    <t>Servicio de correo</t>
  </si>
  <si>
    <t>1.02.04</t>
  </si>
  <si>
    <t>Servicio de telecomunicaciones</t>
  </si>
  <si>
    <t>SERVICIOS COMERCIALES Y FINANCIEROS</t>
  </si>
  <si>
    <t>1.03.01</t>
  </si>
  <si>
    <t>Información</t>
  </si>
  <si>
    <t>1.03.02</t>
  </si>
  <si>
    <t>Publicidad y propaganda</t>
  </si>
  <si>
    <t>1.03.03</t>
  </si>
  <si>
    <t>1.03.06</t>
  </si>
  <si>
    <t>SERVICIOS DE GESTIÓN Y APOYO</t>
  </si>
  <si>
    <t>GASTOS DE VIAJE Y TRANSPORTE</t>
  </si>
  <si>
    <t>1.05.01</t>
  </si>
  <si>
    <t>Transporte dentro del país</t>
  </si>
  <si>
    <t>1.05.02</t>
  </si>
  <si>
    <t>Viáticos dentro del país</t>
  </si>
  <si>
    <t>1.06</t>
  </si>
  <si>
    <t>1.06.01</t>
  </si>
  <si>
    <t>Seguros</t>
  </si>
  <si>
    <t>CAPACITACIÓN Y PROTOCOLO</t>
  </si>
  <si>
    <t>1.07.01</t>
  </si>
  <si>
    <t>Actividades de capacitación</t>
  </si>
  <si>
    <t>1.07.02</t>
  </si>
  <si>
    <t>Actividades protocolarias y sociales</t>
  </si>
  <si>
    <t>MANTENIMIENTO Y REPARACIÓN</t>
  </si>
  <si>
    <t>1.08.01</t>
  </si>
  <si>
    <t>1.08.03</t>
  </si>
  <si>
    <t>1.08.04</t>
  </si>
  <si>
    <t>1.08.05</t>
  </si>
  <si>
    <t>1.08.06</t>
  </si>
  <si>
    <t>Mantenimiento y reparación de equipo de comunicación</t>
  </si>
  <si>
    <t>Mantenimiento de instalaciones y otras obras</t>
  </si>
  <si>
    <t>Mantenimiento y reparación de equipo y mobiliario de oficina</t>
  </si>
  <si>
    <t>1.08.08</t>
  </si>
  <si>
    <t>1.08.99</t>
  </si>
  <si>
    <t>Mantenimiento y reparación de otros equipos</t>
  </si>
  <si>
    <t>1.08.07</t>
  </si>
  <si>
    <t>MATERIALES Y SUMINISTROS</t>
  </si>
  <si>
    <t>PRODUCTOS QUÍMICOS Y CONEXOS</t>
  </si>
  <si>
    <t>2.01.01</t>
  </si>
  <si>
    <t>Combustible y lubricantes</t>
  </si>
  <si>
    <t>2.01.02</t>
  </si>
  <si>
    <t>Productos farmacéuticos y medicinales</t>
  </si>
  <si>
    <t>2.01.04</t>
  </si>
  <si>
    <t>2.01.99</t>
  </si>
  <si>
    <t>ALIMENTOS Y PRODUCTOS AGROPECUARIOS</t>
  </si>
  <si>
    <t>2.02.02</t>
  </si>
  <si>
    <t>Productos agroforestales</t>
  </si>
  <si>
    <t>2.03.01</t>
  </si>
  <si>
    <t>Materiales y productos metálicos</t>
  </si>
  <si>
    <t>2.03.02</t>
  </si>
  <si>
    <t>2.03.03</t>
  </si>
  <si>
    <t>Madera y sus derivados</t>
  </si>
  <si>
    <t>2.03.04</t>
  </si>
  <si>
    <t>2.03.05</t>
  </si>
  <si>
    <t>Materiales y productos de vidrio</t>
  </si>
  <si>
    <t>2.03.06</t>
  </si>
  <si>
    <t>Materiales y productos de plástico</t>
  </si>
  <si>
    <t>2.03.99</t>
  </si>
  <si>
    <t>HERRAMIENTAS,  REPUESTOS Y ACCESORIOS</t>
  </si>
  <si>
    <t>2.04.01</t>
  </si>
  <si>
    <t>Herramientas e instrumentos</t>
  </si>
  <si>
    <t>2.99.01</t>
  </si>
  <si>
    <t>Útiles y materiales de oficina y cómputo</t>
  </si>
  <si>
    <t>2.99.02</t>
  </si>
  <si>
    <t>Útiles y materiales médico, hospitalario y de investigación</t>
  </si>
  <si>
    <t>2.99.03</t>
  </si>
  <si>
    <t>2.99.04</t>
  </si>
  <si>
    <t>Textiles y vestuario</t>
  </si>
  <si>
    <t>2.99.05</t>
  </si>
  <si>
    <t>Útiles y materiales de limpieza</t>
  </si>
  <si>
    <t>2.99.06</t>
  </si>
  <si>
    <t>Útiles y materiales de resguardo y seguridad</t>
  </si>
  <si>
    <t>2.99.99</t>
  </si>
  <si>
    <t>3.02.05</t>
  </si>
  <si>
    <t>3.02.06</t>
  </si>
  <si>
    <t>6</t>
  </si>
  <si>
    <t>6.01</t>
  </si>
  <si>
    <t>TRANSFERENCIAS CORRIENTES AL SECTOR  PÚBLICO</t>
  </si>
  <si>
    <t>6.01.01</t>
  </si>
  <si>
    <t>Transferencias corrientes al Gobierno Central</t>
  </si>
  <si>
    <t>6.01.03</t>
  </si>
  <si>
    <t>6.01.02</t>
  </si>
  <si>
    <t>Transferencias corrientes a Órganos Desconcentrados</t>
  </si>
  <si>
    <t>6.02</t>
  </si>
  <si>
    <t>TRANSFERENCIAS CORRIENTES A PERSONAS</t>
  </si>
  <si>
    <t>6.02.02</t>
  </si>
  <si>
    <t>Becas a terceras personas</t>
  </si>
  <si>
    <t>6.04</t>
  </si>
  <si>
    <t>6.04.01</t>
  </si>
  <si>
    <t>Transferencias corrientes a asociaciones</t>
  </si>
  <si>
    <t>6.04.04</t>
  </si>
  <si>
    <t>Asociación Asilo de la Vejez</t>
  </si>
  <si>
    <t>6.01.04</t>
  </si>
  <si>
    <t>Transferencias corrientes a Gobiernos Locales</t>
  </si>
  <si>
    <t>Federación de Municipalidades de la Provincia de Cartago</t>
  </si>
  <si>
    <t>Ayudas a funcionarios</t>
  </si>
  <si>
    <t>6.06</t>
  </si>
  <si>
    <t>OTRAS TRANSFERENCIAS CORRIENTES AL SECTOR PRIVADO</t>
  </si>
  <si>
    <t>6.06.02</t>
  </si>
  <si>
    <t>Reintegros o devoluciones</t>
  </si>
  <si>
    <t>BIENES DURADEROS</t>
  </si>
  <si>
    <t>AMORTIZACIÓN</t>
  </si>
  <si>
    <t>5.01.01</t>
  </si>
  <si>
    <t>5.01.03</t>
  </si>
  <si>
    <t>Equipo de comunicación</t>
  </si>
  <si>
    <t>5.01.04</t>
  </si>
  <si>
    <t>Equipo y mobiliario de oficina</t>
  </si>
  <si>
    <t>5.01.05</t>
  </si>
  <si>
    <t>5.01.99</t>
  </si>
  <si>
    <t>8</t>
  </si>
  <si>
    <t>8.02</t>
  </si>
  <si>
    <t>8.02.05</t>
  </si>
  <si>
    <t>8.02.06</t>
  </si>
  <si>
    <t>INTERESES Y COMISIONES</t>
  </si>
  <si>
    <t>Administración General</t>
  </si>
  <si>
    <t>DETALLE DE LA DEUDA</t>
  </si>
  <si>
    <t>Nº OPERACIÓN</t>
  </si>
  <si>
    <t>TOTAL</t>
  </si>
  <si>
    <t>TOTALES</t>
  </si>
  <si>
    <t>DIFERENCIA</t>
  </si>
  <si>
    <t>FUNDAMENTO LEGAL</t>
  </si>
  <si>
    <t>1.1.3.2.01.02.0.0.000</t>
  </si>
  <si>
    <t>1.1.3.2.01.02.1.0.000</t>
  </si>
  <si>
    <t>1.04.01</t>
  </si>
  <si>
    <t>1.04.06</t>
  </si>
  <si>
    <t>Servicios generales</t>
  </si>
  <si>
    <t>1.04.99</t>
  </si>
  <si>
    <t>Otros servicios de gestión y apoyo</t>
  </si>
  <si>
    <t>1.08.02</t>
  </si>
  <si>
    <t>5.01.07</t>
  </si>
  <si>
    <t>Equipo y mobiliario educacional, deportivo y recreativo</t>
  </si>
  <si>
    <t>6.02.03</t>
  </si>
  <si>
    <t>5.02.01</t>
  </si>
  <si>
    <t>01</t>
  </si>
  <si>
    <t>04</t>
  </si>
  <si>
    <t>03</t>
  </si>
  <si>
    <t>05</t>
  </si>
  <si>
    <t>02</t>
  </si>
  <si>
    <t>INDICE</t>
  </si>
  <si>
    <t>SECCIÓN DE  INGRESOS</t>
  </si>
  <si>
    <t>1.01.01</t>
  </si>
  <si>
    <t>1.03.07</t>
  </si>
  <si>
    <t>1.04.03</t>
  </si>
  <si>
    <t>1.04.04</t>
  </si>
  <si>
    <t>Servicios en ciencias económicas y sociales</t>
  </si>
  <si>
    <t>1.04.05</t>
  </si>
  <si>
    <t>1.07.03</t>
  </si>
  <si>
    <t>Gastos de representación institucional</t>
  </si>
  <si>
    <t>5.01.02</t>
  </si>
  <si>
    <t>Equipo de transporte</t>
  </si>
  <si>
    <t>6.02.99</t>
  </si>
  <si>
    <t>Otras transferencias a personas</t>
  </si>
  <si>
    <t>Transferencias corrientes a otras entidades privadas sin fines de lucro</t>
  </si>
  <si>
    <t xml:space="preserve"> </t>
  </si>
  <si>
    <t>IMPUESTOS</t>
  </si>
  <si>
    <t>1.04.02</t>
  </si>
  <si>
    <t>Servicios jurídicos</t>
  </si>
  <si>
    <t>1.05.03</t>
  </si>
  <si>
    <t>1.05.04</t>
  </si>
  <si>
    <t>Transporte en el exterior</t>
  </si>
  <si>
    <t>Viáticos en el exterior</t>
  </si>
  <si>
    <t>1.09.99</t>
  </si>
  <si>
    <t>Otros impuestos</t>
  </si>
  <si>
    <t>2.02.03</t>
  </si>
  <si>
    <t>Alimentos y bebidas</t>
  </si>
  <si>
    <t>5.01.06</t>
  </si>
  <si>
    <t>Equipo sanitario, de laboratorio e investigación</t>
  </si>
  <si>
    <t>5.02.02</t>
  </si>
  <si>
    <t>5.02.07</t>
  </si>
  <si>
    <t>Instalaciones</t>
  </si>
  <si>
    <t>5.02.99</t>
  </si>
  <si>
    <t>Otras construcciones, adiciones y mejoras</t>
  </si>
  <si>
    <t>SECCIÓN  DE  EGRESOS  POR  PARTIDA</t>
  </si>
  <si>
    <t>GENERAL  Y  POR  PROGRAMA</t>
  </si>
  <si>
    <t>PROGRAMA I: DIRECCIÓN Y ADMINISTRACIÓN GENERAL</t>
  </si>
  <si>
    <t>PROGRAMA II:  SERVICIOS COMUNALES</t>
  </si>
  <si>
    <t>PROGRAMA III:  INVERSIONES</t>
  </si>
  <si>
    <t>TOTALES POR EL OBJETO DEL GASTO</t>
  </si>
  <si>
    <t>TOTALES  POR  EL  OBJETO  DEL  GASTO</t>
  </si>
  <si>
    <t xml:space="preserve">    REMUNERACIONES</t>
  </si>
  <si>
    <t>0.01</t>
  </si>
  <si>
    <t>REMUNERACIONES BÁSICAS</t>
  </si>
  <si>
    <t>0.02</t>
  </si>
  <si>
    <t>CONTRIBUCIONES PATRONALES AL  DESARROLLO Y LA SEGURIDAD SOCIAL</t>
  </si>
  <si>
    <t>CONTRIBUCIONES PATRONALES A FONDOS DE PENSIONES Y OTROS FONDOS DE CAPITALIZACIÓN</t>
  </si>
  <si>
    <t>Alquiler de edificios,  locales y terrenos</t>
  </si>
  <si>
    <t>1.01.04</t>
  </si>
  <si>
    <t>Impresión, encuadernación y otros</t>
  </si>
  <si>
    <t>SEGUROS,  REASEGUROS  Y  OTRAS  OBLIGACIONES</t>
  </si>
  <si>
    <t>Mantenimiento de vías de comunicación</t>
  </si>
  <si>
    <t>Mantenimiento y reparación de equipo de transporte</t>
  </si>
  <si>
    <t>SERVICIOS DIVERSOS</t>
  </si>
  <si>
    <t>MATERIALES Y PRODUCTOS DE USO EN LA CONSTRUCCIÓN Y MANTENIMIENTO</t>
  </si>
  <si>
    <t>Materiales y productos eléctricos, telefónicos y de cómputo</t>
  </si>
  <si>
    <t>2.04.02</t>
  </si>
  <si>
    <t>Repuestos y accesorios</t>
  </si>
  <si>
    <t>ÚTILES,  MATERIALES Y SUMINISTROS DIVERSOS</t>
  </si>
  <si>
    <t>Productos de papel, cartón e impresos</t>
  </si>
  <si>
    <t>INTERESES SOBRE PRÉSTAMOS</t>
  </si>
  <si>
    <t>MAQUINARIA, EQUIPO  Y MOBILIARIO</t>
  </si>
  <si>
    <t>Maquinaria y equipo para producción</t>
  </si>
  <si>
    <t>CONSTRUCCIONES,  ADICIONES  Y MEJORAS</t>
  </si>
  <si>
    <t>TRANSFERECIAS CORRIENTES A ENTIDADES PRIVADAS SIN FINES DE LUCRO</t>
  </si>
  <si>
    <t>6.06.01</t>
  </si>
  <si>
    <t>Indemnizaciones</t>
  </si>
  <si>
    <t>AMORTIZACIÓN DE PRÉSTAMOS</t>
  </si>
  <si>
    <t>1.3.1.2.05.04.4.0.000</t>
  </si>
  <si>
    <t>Mantenimiento de parques y obras de ornato</t>
  </si>
  <si>
    <t>1.99.05</t>
  </si>
  <si>
    <t>Deducibles</t>
  </si>
  <si>
    <t>Asociación Hogar Manos de Jesús Pro Atención del Anciano Abandonado</t>
  </si>
  <si>
    <t>Asociación Desarrollo Específico Pro Pabellón Enfermos Alcohólicos</t>
  </si>
  <si>
    <t>6.04.02</t>
  </si>
  <si>
    <t>Transferencias corrientes a fundaciones</t>
  </si>
  <si>
    <t>(3)</t>
  </si>
  <si>
    <t>(5)</t>
  </si>
  <si>
    <t>1.3.1.2.04.01.2.0.000</t>
  </si>
  <si>
    <t>1.01.99</t>
  </si>
  <si>
    <t>Otros alquileres</t>
  </si>
  <si>
    <t>1.02.01</t>
  </si>
  <si>
    <t>Servicio de agua y alcantarillado</t>
  </si>
  <si>
    <t>2.02.04</t>
  </si>
  <si>
    <t>Alimento para animales</t>
  </si>
  <si>
    <t>SECCIÓN  DE  INGRESOS</t>
  </si>
  <si>
    <t>1.3.1.2.05.01.0.0.000</t>
  </si>
  <si>
    <t>Servicios de alcantarillado sanitario y pluvial</t>
  </si>
  <si>
    <t>1.3.1.2.05.01.1.0.000</t>
  </si>
  <si>
    <t>Servicio de alcantarillado sanitario</t>
  </si>
  <si>
    <t>Aporte IFAM para programas de mantenimiento de calles urbanas caminos vecinales y adquisición de maquinaria y equipo, Ley 6909-83</t>
  </si>
  <si>
    <t>0.03.04</t>
  </si>
  <si>
    <t>Salario escolar</t>
  </si>
  <si>
    <t>1.03.04</t>
  </si>
  <si>
    <t>Transporte de bienes</t>
  </si>
  <si>
    <t>1.1.9.0.00.00.0.0.000</t>
  </si>
  <si>
    <t>OTROS INGRESOS TRIBUTARIOS</t>
  </si>
  <si>
    <t>0.03.99</t>
  </si>
  <si>
    <t>Otros incentivos salariales</t>
  </si>
  <si>
    <t>Asociación Servicio Solidario y Misionero Unidos en la Esperanza</t>
  </si>
  <si>
    <t>BIENES PREEXISTENTES</t>
  </si>
  <si>
    <t>5.03.01</t>
  </si>
  <si>
    <t>Terrenos</t>
  </si>
  <si>
    <t>1.3.1.2.05.09.9.0.000</t>
  </si>
  <si>
    <t>1.3.1.1.05.02.0.0.000</t>
  </si>
  <si>
    <t>Tarifa hídrica</t>
  </si>
  <si>
    <t>1.3.1.2.05.09.9.2.000</t>
  </si>
  <si>
    <t>1.3.1.2.09.00.0.0.000</t>
  </si>
  <si>
    <t>OTROS SERVICIOS</t>
  </si>
  <si>
    <t>1.3.1.2.09.04.0.0.000</t>
  </si>
  <si>
    <t>Servicios culturales y recreativos</t>
  </si>
  <si>
    <t>1.3.1.2.09.04.1.0.000</t>
  </si>
  <si>
    <t>Parque ambiental Río Loro</t>
  </si>
  <si>
    <t>1.3.1.3.02.00.0.0.000</t>
  </si>
  <si>
    <t>DERECHOS ADMINISTRATIVOS A OTROS SERVICIOS PÚBLICOS</t>
  </si>
  <si>
    <t>1.3.1.3.02.03.0.0.000</t>
  </si>
  <si>
    <t>Derechos administrativos a actividades comerciales</t>
  </si>
  <si>
    <t>1.3.1.3.02.03.1.0.000</t>
  </si>
  <si>
    <t>Derecho de medidores</t>
  </si>
  <si>
    <t>Asociación de Formación  Musical de la Municipalidad de Cartago</t>
  </si>
  <si>
    <t>Asociación Costarricense de Artríticos</t>
  </si>
  <si>
    <t>2.02.01</t>
  </si>
  <si>
    <t>Productos pecuarios y otras especies</t>
  </si>
  <si>
    <t>SECCIÓN  DE  EGRESOS  DETALLADOS</t>
  </si>
  <si>
    <t xml:space="preserve">SERVICIO DE LA DEUDA </t>
  </si>
  <si>
    <t>SALDO</t>
  </si>
  <si>
    <t>SECCIÓN DE EGRESOS POR PARTIDA  -   GENERAL Y POR PROGRAMA</t>
  </si>
  <si>
    <t>3.0.0.0.00.00.0.0.000</t>
  </si>
  <si>
    <t>FINANCIAMIENTO</t>
  </si>
  <si>
    <t>3.1.0.0.00.00.0.0.000</t>
  </si>
  <si>
    <t>FINANCIAMIENTO INTERNO</t>
  </si>
  <si>
    <t>3.1.1.0.00.00.0.0.000</t>
  </si>
  <si>
    <t>PRESTAMOS DIRECTOS</t>
  </si>
  <si>
    <t>3.1.1.3.00.00.0.0.000</t>
  </si>
  <si>
    <t>Préstamos directos de Instituciones Descentralizadas no Empresariales</t>
  </si>
  <si>
    <t>3.1.1.3.01.00.0.0.000</t>
  </si>
  <si>
    <t>Materiales y productos minerales y asfálticos</t>
  </si>
  <si>
    <t>Unión Nacional de Gobiernos Locales</t>
  </si>
  <si>
    <t>Asociación Seres de Luz</t>
  </si>
  <si>
    <t>Asociación de Damas Voluntarias del Hospital Max Peralta</t>
  </si>
  <si>
    <t>3.02.03</t>
  </si>
  <si>
    <t>Interéses sobre préstamos de Instituciones Descentralizadas no Empresariales</t>
  </si>
  <si>
    <t>Fondo Nacional de Financiamiento Forestal (FONAFIFO)</t>
  </si>
  <si>
    <t>SECCIÓN DE EGRESOS DETALLADOS  -  GENERAL Y POR PROGRAMAS</t>
  </si>
  <si>
    <t>1.99.01</t>
  </si>
  <si>
    <t>Servicios de regulación</t>
  </si>
  <si>
    <t>Intereses sobre préstamos de Empresas Públicas no Financieras</t>
  </si>
  <si>
    <t>Intereses sobre préstamos de Instituciones Públicas Financieras</t>
  </si>
  <si>
    <t>Alquiler de Anfiteatro Municipal</t>
  </si>
  <si>
    <t>Servicios por trabajos realizados por incumplimiento de deberes de propietarios de bienes inmuebles</t>
  </si>
  <si>
    <t>Multas varias (no presentación declaración jurada patentes)</t>
  </si>
  <si>
    <t>1.4.1.2.00.00.0.0.000</t>
  </si>
  <si>
    <t>Transferencias corrientes de Órganos Desconcentrados</t>
  </si>
  <si>
    <t>Fecha:</t>
  </si>
  <si>
    <t>Contribución Patronal al Seguro de Salud de la Caja Costarricense de Seguro Social</t>
  </si>
  <si>
    <t>Contribución Patronal al Banco Popular y de Desarrollo Comunal</t>
  </si>
  <si>
    <t>Contribución Patronal al Seguro de Pensiones de la Caja Costarricense de Seguro Social</t>
  </si>
  <si>
    <t>Contribución Patronal al Régimen Obligatorio de Pensiones Complementarias</t>
  </si>
  <si>
    <t>Mantenimiento y reparación de maquinaria y equipo de producción</t>
  </si>
  <si>
    <t>Mantenimiento y reparación de equipo de cómputo y sistemas de información</t>
  </si>
  <si>
    <t>Ministerio de Hacienda para financiar Órgano de Normalización Técnica Municipal, art 13 Ley 7729</t>
  </si>
  <si>
    <t>Amortización de Préstamos de empresas Públicas no Financiera</t>
  </si>
  <si>
    <t>Amortización de Préstamos de Instituciones Públicas Financieras</t>
  </si>
  <si>
    <t>Vias de comunicación terrestre</t>
  </si>
  <si>
    <t>1.3.1.1.05.03.0.0.000</t>
  </si>
  <si>
    <t>1.4.1.2.01.00.0.0.000</t>
  </si>
  <si>
    <t>Consejo de Seguridad Vial infracción Ley de Tránsito</t>
  </si>
  <si>
    <t>1.4.1.2.03.00.0.0.000</t>
  </si>
  <si>
    <t>Consejo Nacional de la Persona Adulta Mayor (CONAPAM)</t>
  </si>
  <si>
    <t>Comisiones y gastos por servicios financieros  y comerciales</t>
  </si>
  <si>
    <t>2.99.07</t>
  </si>
  <si>
    <t>Útiles y materiales de cocina y comedor</t>
  </si>
  <si>
    <t>Consejo Nacional de Personas con Discapacidad (Ley 9303)</t>
  </si>
  <si>
    <t>1.3.3.1.02.00.0.0.000</t>
  </si>
  <si>
    <t>Multas por atraso en pago de impuestos</t>
  </si>
  <si>
    <t>1.3.3.1.02.01.0.0.000</t>
  </si>
  <si>
    <t>Multas por  impuesto Ley de licores</t>
  </si>
  <si>
    <t>BIENES DURADEROS DIVERSOS</t>
  </si>
  <si>
    <t>5.99.03</t>
  </si>
  <si>
    <t>Bienes intangibles</t>
  </si>
  <si>
    <t>6.03</t>
  </si>
  <si>
    <t>PRESTACCIONES</t>
  </si>
  <si>
    <t>6.03.01</t>
  </si>
  <si>
    <t>Prestaciones legales</t>
  </si>
  <si>
    <t>2.01.03</t>
  </si>
  <si>
    <t>Productos veterinarios</t>
  </si>
  <si>
    <t>Tintas, pinturas y diluyentes</t>
  </si>
  <si>
    <t>9</t>
  </si>
  <si>
    <t>CUENTAS ESPECIALES</t>
  </si>
  <si>
    <t>9.02</t>
  </si>
  <si>
    <t>SUMAS SIN ASIGNACIÓN PRESUPUESTARIA</t>
  </si>
  <si>
    <t>9.02.02</t>
  </si>
  <si>
    <t>Sumas con destino específico sin asignación presupuestaria</t>
  </si>
  <si>
    <t>1.4.1.1.00.00.0.0.000</t>
  </si>
  <si>
    <t>Transferencias corrientes del Gobierno Central</t>
  </si>
  <si>
    <t>1.4.1.1.01.00.0.0.000</t>
  </si>
  <si>
    <t>Ministerio de Salud</t>
  </si>
  <si>
    <t>9.02.01</t>
  </si>
  <si>
    <t>Sumas libres sin asignación presupuestaria</t>
  </si>
  <si>
    <t>Transferencias de capital a asociaciones</t>
  </si>
  <si>
    <t>7.03.01</t>
  </si>
  <si>
    <t>TRANSFERENCIAS DE CAPITAL A ENTIDADES PRIVADAS SIN FINES DE LUCRO</t>
  </si>
  <si>
    <t>7.03</t>
  </si>
  <si>
    <t>TRANSFERENCIAS CORRIENTES A ENTIDADES PRIVADAS SIN FINES DE LUCRO</t>
  </si>
  <si>
    <t>Cédula Jurídica (entidad privada)</t>
  </si>
  <si>
    <t>Código de gasto</t>
  </si>
  <si>
    <t>TRANSFERENCIAS CORRIENTES Y DE CAPITAL A FAVOR DE ENTIDADES PRIVADAS SIN FINES DE LUCRO</t>
  </si>
  <si>
    <t>1.1.3.3.01.02.1.0.000</t>
  </si>
  <si>
    <t>1.1.3.3.01.02.2.0.000</t>
  </si>
  <si>
    <t>1.3.1.1.05.01.0.0.000</t>
  </si>
  <si>
    <t>Alquiler de equipo y derechos para telecomunicaciones</t>
  </si>
  <si>
    <t>Servicios de tecnologías de información</t>
  </si>
  <si>
    <t>Servicios en ciencias de la salud</t>
  </si>
  <si>
    <t>Servicios de ingeniería y arquitectura</t>
  </si>
  <si>
    <t>Servicios informáticos</t>
  </si>
  <si>
    <t>Mantenimiento de edificios, locales y terrenos</t>
  </si>
  <si>
    <t>Otros productos químicos y conexos</t>
  </si>
  <si>
    <t>Otros materiales y productos de uso en la construcción y mantenimiento</t>
  </si>
  <si>
    <t>Otros útiles, materiales y suministros diversos</t>
  </si>
  <si>
    <t xml:space="preserve">Equipo de cómputo              </t>
  </si>
  <si>
    <t>Maquinaria, equipo y mobiliario diverso</t>
  </si>
  <si>
    <t>1.4.1.2.02.00.0.0.000</t>
  </si>
  <si>
    <t>8.02.03</t>
  </si>
  <si>
    <t>Amortización de Préstamos de Instituciones Descentralizadas no Empresariales</t>
  </si>
  <si>
    <t>7</t>
  </si>
  <si>
    <t>TRANSFERECIAS DE CAPITAL A ENTIDADES PRIVADAS SIN FINES DE LUCRO</t>
  </si>
  <si>
    <t>Asociación  Escuela  Municipal de Música Agua Caliente de Cartago</t>
  </si>
  <si>
    <t>Otras multas y sanciones</t>
  </si>
  <si>
    <t>1.1.1.1</t>
  </si>
  <si>
    <t>1.1.1.2</t>
  </si>
  <si>
    <t>1.1.2</t>
  </si>
  <si>
    <t>1.3.1</t>
  </si>
  <si>
    <t>1.2.1</t>
  </si>
  <si>
    <t>2.2.1</t>
  </si>
  <si>
    <t>2.2.2</t>
  </si>
  <si>
    <t>2.2.4</t>
  </si>
  <si>
    <t>2.1.2</t>
  </si>
  <si>
    <t>2.1.4</t>
  </si>
  <si>
    <t>2.1.1</t>
  </si>
  <si>
    <t>1.3.2</t>
  </si>
  <si>
    <t>2.3.2</t>
  </si>
  <si>
    <t>3.3.1</t>
  </si>
  <si>
    <t>TOTALES POR EL CLASIFICADOR ECONOMICO DEL GASTO</t>
  </si>
  <si>
    <t>GASTOS DE CONSUMO</t>
  </si>
  <si>
    <t>1.1.1</t>
  </si>
  <si>
    <t xml:space="preserve">Sueldos y salarios </t>
  </si>
  <si>
    <t>Contribuciones sociales</t>
  </si>
  <si>
    <t>ADQUISICIÓN DE BIENES Y SERVICIOS</t>
  </si>
  <si>
    <t>INTERESES</t>
  </si>
  <si>
    <t>INTERNOS</t>
  </si>
  <si>
    <t>TRANSFERENCIAS CORRIENTES AL SECTOR PÚBLICO</t>
  </si>
  <si>
    <t>TRANSFERENCIAS CORRIENTES AL SECTOR PRIVADO</t>
  </si>
  <si>
    <t>GASTOS CORRIENTES</t>
  </si>
  <si>
    <t>GASTOS DE CAPITAL</t>
  </si>
  <si>
    <t>FORMACIÓN DE CAPITAL</t>
  </si>
  <si>
    <t>2.1.3</t>
  </si>
  <si>
    <t>2.1.5</t>
  </si>
  <si>
    <t>EDIFICACIONES</t>
  </si>
  <si>
    <t>VÍAS DE COMUNICACIÓN</t>
  </si>
  <si>
    <t>OBRAS URBANÍSTICAS</t>
  </si>
  <si>
    <t>INSTALACIONES</t>
  </si>
  <si>
    <t>OTRAS OBRAS</t>
  </si>
  <si>
    <t>ADQUISICIÓN DE ACTIVOS</t>
  </si>
  <si>
    <t>2.2.3</t>
  </si>
  <si>
    <t>2.2.5</t>
  </si>
  <si>
    <t xml:space="preserve">MAQUINARIA Y EQUIPO </t>
  </si>
  <si>
    <t>TERRENOS</t>
  </si>
  <si>
    <t>EDIFICIOS</t>
  </si>
  <si>
    <t>INTANGIBLES</t>
  </si>
  <si>
    <t>ACTIVOS DE VALOR</t>
  </si>
  <si>
    <t>1.2.2</t>
  </si>
  <si>
    <t>EXTERNOS</t>
  </si>
  <si>
    <t>1.3.3</t>
  </si>
  <si>
    <t>TRANSFERENCIAS CORRIENTES AL SECTOR EXTERNO</t>
  </si>
  <si>
    <t>2.3.1</t>
  </si>
  <si>
    <t>2.3.3</t>
  </si>
  <si>
    <t>TRANSFERENCIAS DE CAPITAL AL SECTOR PÚBLICO</t>
  </si>
  <si>
    <t>TRANSFERENCIAS DE CAPITAL AL SECTOR PRIVADO</t>
  </si>
  <si>
    <t>TRANSFERENCIAS DE CAPITAL AL SECTOR EXTERNO</t>
  </si>
  <si>
    <t>TRANSACCIONES FINANCIERAS</t>
  </si>
  <si>
    <t>CONCESIÓN DE PRÉSTAMOS</t>
  </si>
  <si>
    <t>ADQUISICIÓN DE VALORES</t>
  </si>
  <si>
    <t>AMORTIZACIÓN INTERNA</t>
  </si>
  <si>
    <t>AMORTIZACIÓN EXTERNA</t>
  </si>
  <si>
    <t>OTROS ACTIVOS FINANCIEROS</t>
  </si>
  <si>
    <t>SUMAS SIN ASIGNACIÓN</t>
  </si>
  <si>
    <t>CLASIFICADOR ECONÓMICO DEL GASTO</t>
  </si>
  <si>
    <t>CLASIFICADOR POR OBJETO DEL GASTO</t>
  </si>
  <si>
    <t>ESTRUCTURA DE GASTOS</t>
  </si>
  <si>
    <t>CLASIFICACIÓN POR OBJETO DEL GASTO</t>
  </si>
  <si>
    <t>SEGÚN CLASIFICACIÓN ECONÓMICA DEL GASTO</t>
  </si>
  <si>
    <r>
      <t xml:space="preserve">Elaborado por: </t>
    </r>
    <r>
      <rPr>
        <sz val="10"/>
        <rFont val="Arial"/>
        <family val="2"/>
      </rPr>
      <t>Daniela Araya Molina, encargada de la elaboración del presupuesto</t>
    </r>
  </si>
  <si>
    <t>FINALIDAD DEL GASTO</t>
  </si>
  <si>
    <t>CUADRO Nº 5</t>
  </si>
  <si>
    <t>NOMBRE DEL BENEFICIARIO CLASIFICADO SEGÚN GRUPO Y SUBGRUPO DE EGRESOS</t>
  </si>
  <si>
    <t>CAPITALIZACIÓN DEL GASTO CORRIENTE</t>
  </si>
  <si>
    <t>PROGRAMA DE INVERSIÓN</t>
  </si>
  <si>
    <t>PROYECTOS QUE CONTIENEN GASTO CORRIENTE CAPITALIZABLE</t>
  </si>
  <si>
    <t>III-02-01</t>
  </si>
  <si>
    <t>III-02-03</t>
  </si>
  <si>
    <t>III-02-04</t>
  </si>
  <si>
    <t xml:space="preserve">Unidad Técnica de Gestión Vial Municipal  Ley 8114 </t>
  </si>
  <si>
    <t xml:space="preserve">   Construcción y mejoras de acueductos del cantón   </t>
  </si>
  <si>
    <t>1.3.1.2.04.01.3.0.000</t>
  </si>
  <si>
    <t>1.3.3.1.09.09.3.0.000</t>
  </si>
  <si>
    <t>3.1.1.6.00.00.0.0.000</t>
  </si>
  <si>
    <t>Préstamos directos de Instituciones Públicas Financieras</t>
  </si>
  <si>
    <t>3.1.1.6.01.00.0.0.000</t>
  </si>
  <si>
    <t>Préstamo del Banco Popular de Desarrollo Comunal</t>
  </si>
  <si>
    <t>3.3.0.0.00.00.0.0.000</t>
  </si>
  <si>
    <t>RECURSOS DE VIGENCIAS ANTERIORES</t>
  </si>
  <si>
    <t>3.3.2.0.00.00.0.0.000</t>
  </si>
  <si>
    <t>Superávit  específico</t>
  </si>
  <si>
    <t>Transferencias corrientes de Instituciones Descentralizadas no Empresariales</t>
  </si>
  <si>
    <t>Transferencias de capital de Instituciones Descentralizadas no Empresariales</t>
  </si>
  <si>
    <t>1.02.99</t>
  </si>
  <si>
    <t>Otros servicios básicos</t>
  </si>
  <si>
    <t>3.04</t>
  </si>
  <si>
    <t>COMISIONES Y OTROS GASTOS</t>
  </si>
  <si>
    <t>3.04.03</t>
  </si>
  <si>
    <t>Comisiones y otros gastos sobre préstamos internos</t>
  </si>
  <si>
    <t>CUADRO N.° 2</t>
  </si>
  <si>
    <t>III-02-02</t>
  </si>
  <si>
    <t>Cuadro N.° 7</t>
  </si>
  <si>
    <t>PORCENTAJE DE AUMENTO DEL PRESUPUESTO</t>
  </si>
  <si>
    <t xml:space="preserve">NUMERO DE </t>
  </si>
  <si>
    <t xml:space="preserve">VALOR </t>
  </si>
  <si>
    <t>VALOR</t>
  </si>
  <si>
    <t>SESIONES</t>
  </si>
  <si>
    <t>MENSUAL</t>
  </si>
  <si>
    <t>ANUAL</t>
  </si>
  <si>
    <t>REGIDORES</t>
  </si>
  <si>
    <t>DIETA ACTUAL</t>
  </si>
  <si>
    <t>DIETA PROPUESTA</t>
  </si>
  <si>
    <t>ORDI-EXTRA</t>
  </si>
  <si>
    <t>DIETAS POR COMISIÓN (ADJUNTAR DETALLE)</t>
  </si>
  <si>
    <t>CONTRIBUCIONES PATRONALES, DECIMOTERCER MES Y SEGUROS</t>
  </si>
  <si>
    <t>CONTRIBUCIONES PATRONALES</t>
  </si>
  <si>
    <t>MONTO                           DE                    CALCULO</t>
  </si>
  <si>
    <t>Caja Costarricense de Seguro Social</t>
  </si>
  <si>
    <t>Ahorro         Obligatorio al Banco Popular</t>
  </si>
  <si>
    <t>Régimen         Obligatorio de Pensiones</t>
  </si>
  <si>
    <t>Fondo de Capitalización Laboral</t>
  </si>
  <si>
    <t>Invalidez Vejez y Muerte</t>
  </si>
  <si>
    <t>Enfermedad y Maternidad</t>
  </si>
  <si>
    <t>(1)</t>
  </si>
  <si>
    <t>(2)</t>
  </si>
  <si>
    <t>(4)</t>
  </si>
  <si>
    <t>(1) Clasificado como Contribución Patronal al Seguro Salud de la Caja Costarricense de Seguro Social (0.04.01)</t>
  </si>
  <si>
    <t>(2) Clasificado como Contribución Patronal al Banco Popular y Desarrollo Comunal (0.04.05)</t>
  </si>
  <si>
    <t>(3) Clasificarlo como Contribución Patronal al Seguro de Pensiones de la Caja Costarricense del Seguro Social (0.05.01)</t>
  </si>
  <si>
    <t>(5) Clasficarlo como Aporte Patronal al Régimen Obligatorio de Pensiones Complementarias (0.05.02)</t>
  </si>
  <si>
    <t>DECIMOTERCER MES</t>
  </si>
  <si>
    <t>INS</t>
  </si>
  <si>
    <t>DE CALCULO</t>
  </si>
  <si>
    <t>(6)</t>
  </si>
  <si>
    <t>(6) Clasificado como Seguros (1.06.01)</t>
  </si>
  <si>
    <t>(5) Clasificado como Decimotercer mes (0.03.03)</t>
  </si>
  <si>
    <t>Ministerio de la Vivienda y Asentamientos Humanos</t>
  </si>
  <si>
    <t>CUADRO N.° 1</t>
  </si>
  <si>
    <t xml:space="preserve">INGRESO </t>
  </si>
  <si>
    <t>ESTRUCTURA DE GASTOS - SEGÚN CLASIFICACIÓN ECONÓMICA DEL GASTO</t>
  </si>
  <si>
    <t>CUADRO Nº 1: DETALLE  DE  ORIGEN Y APLICACIÓN DE  RECURSOS ESPECÍFICOS</t>
  </si>
  <si>
    <t>Transacciones Financieras</t>
  </si>
  <si>
    <t>Sumas sin asignación</t>
  </si>
  <si>
    <t>5.99.99</t>
  </si>
  <si>
    <t>Otros bienes duraderos</t>
  </si>
  <si>
    <t>2.4.1.1.03.00.0.0.000</t>
  </si>
  <si>
    <t>Monto</t>
  </si>
  <si>
    <t>APLICACIÓN CLASIFICACIÓN ECONÓMICA</t>
  </si>
  <si>
    <t>Corriente</t>
  </si>
  <si>
    <t>Capital</t>
  </si>
  <si>
    <t>Juntas de Educación 10%</t>
  </si>
  <si>
    <t>Remuneraciones</t>
  </si>
  <si>
    <t>Servicios</t>
  </si>
  <si>
    <t>Materiales y suministros</t>
  </si>
  <si>
    <t>Intereses y comisiones</t>
  </si>
  <si>
    <t>Bienes duraderos</t>
  </si>
  <si>
    <t>Transferencias corrientes</t>
  </si>
  <si>
    <t>(2) El detalle a nivel de partida por objeto del gasto se requiere para la aplicación de todos los recursos libres y específicos</t>
  </si>
  <si>
    <t>Versión actualizada a julio de 2020</t>
  </si>
  <si>
    <t>(4) Clasificarlo como Contribución Patronal al Fondo de Capitalización Laboral (0.05.03)</t>
  </si>
  <si>
    <r>
      <t xml:space="preserve">Elaborado por: </t>
    </r>
    <r>
      <rPr>
        <b/>
        <u/>
        <sz val="10"/>
        <color theme="1"/>
        <rFont val="Arial"/>
        <family val="2"/>
      </rPr>
      <t>Daniela Araya Molina, Encargada de Presupuesto</t>
    </r>
  </si>
  <si>
    <t>IMPUESTOS ESPECÍFICOS SOBRE LA PRODUCCIÓN Y CONSUMO DE BIENES Y SERVICIOS</t>
  </si>
  <si>
    <t>IMPUESTOS ESPECÍFICOS SOBRE LA PRODUCCIÓN Y  CONSUMO  DE  BIENES</t>
  </si>
  <si>
    <t>Impuestos específicos sobre la explotación de recursos naturales y minerales</t>
  </si>
  <si>
    <t>Alquiler de Oficinas</t>
  </si>
  <si>
    <t>MULTAS, SANCIONES, REMATES Y COMISOS</t>
  </si>
  <si>
    <t>Préstamo del Instituto de Fomento y Asesoría Municipal (IFAM)</t>
  </si>
  <si>
    <t xml:space="preserve">Transferencias corrientes </t>
  </si>
  <si>
    <t>Hidrantes</t>
  </si>
  <si>
    <t>Transferencias corrientes a Instituciones Descentralizadas no Empresariales</t>
  </si>
  <si>
    <t>Conservación de la red vial cantonal. Ley 8114 y 9329</t>
  </si>
  <si>
    <t>III-01-02</t>
  </si>
  <si>
    <t>JUSTIFICACIÓN DE EGRESOS</t>
  </si>
  <si>
    <t>JUSTIFICACIÓN DE INGRESOS</t>
  </si>
  <si>
    <t>Página</t>
  </si>
  <si>
    <t>MUNICIPALIDAD DE CARTAGO</t>
  </si>
  <si>
    <t>Comisión Nacional para la Gestión de la Biodiversidad (Ley 7788)</t>
  </si>
  <si>
    <t>Fondo de Parques Nacionales (Ley 7788)</t>
  </si>
  <si>
    <t>Junta de Educación y Administrativas de Cartago (10% IBI Ley 7509 y 7729)</t>
  </si>
  <si>
    <t>Comité Cantonal de Deportes y Recreación (art. 179 Código Municipal)</t>
  </si>
  <si>
    <t>CÁLCULO DE LAS DIETAS A REGIDORES</t>
  </si>
  <si>
    <t>ENTIDAD PRESTATARIA</t>
  </si>
  <si>
    <t>OBJETIVO DEL PRÉSTAMO</t>
  </si>
  <si>
    <t>3.3.2.0.16.00.0.0.000</t>
  </si>
  <si>
    <t>Fondo servicio de mercado</t>
  </si>
  <si>
    <t>Fecha: 19 de agosto de 2021</t>
  </si>
  <si>
    <t>Administración General 10%</t>
  </si>
  <si>
    <t>O.N.T. (1%)</t>
  </si>
  <si>
    <t>Porcentaje Relativo</t>
  </si>
  <si>
    <t>Registro Nacional (2%)</t>
  </si>
  <si>
    <t>2.4.1.1.04.00.0.0.000</t>
  </si>
  <si>
    <t xml:space="preserve">Ley 9829 Impuesto sobre el cemento </t>
  </si>
  <si>
    <t>Junta Administrativa del  Registro Nacional (2% IBI Ley 7509 y 7729)</t>
  </si>
  <si>
    <t>AÑO DE PRIMER DESEMBOLSO</t>
  </si>
  <si>
    <t>(1) Completar esta columna en caso de operaciones nuevas. Se clasifican dentro del Grupo Comisiones y otros gastos 3.04 (Verificar subpartida según préstamo interno o externo).</t>
  </si>
  <si>
    <t>(2) Se clasifican dentro del Grupo Intereses sobre préstamos 3.02 (Verificar subpartida según entidad prestataria).</t>
  </si>
  <si>
    <t>(3) Se clasifican dentro del Grupo Amortización de préstamos 8.02 (Verificar subpartida según entidad prestataria).</t>
  </si>
  <si>
    <t>3.3.1.0.00.00.0.0.000</t>
  </si>
  <si>
    <t>3.3.2.0.06.00.0.0.000</t>
  </si>
  <si>
    <t>Fondo impuesto bienes inmuebles 76% Ley 7729</t>
  </si>
  <si>
    <t>3.3.2.0.07.00.0.0.000</t>
  </si>
  <si>
    <t>3.3.2.0.19.00.0.0.000</t>
  </si>
  <si>
    <t>3.3.2.0.24.00.0.0.000</t>
  </si>
  <si>
    <t>3.3.2.0.34.00.0.0.000</t>
  </si>
  <si>
    <t>Fondo Ministerio de Hacienda y Asentamientos Humanos (MIVAH)</t>
  </si>
  <si>
    <t>Partida Presupuestaria</t>
  </si>
  <si>
    <t>Versión actualizada a julio de 2023</t>
  </si>
  <si>
    <t>APLICACIÓN DE RECURSOS DE SUPERÁVIT</t>
  </si>
  <si>
    <t>INCORPORAR EN LAS COLUMNAS DE "APLICACIÓN" LA INFORMACIÓN DE LOS RECURSOS POR SUBPARTIDA POR OBJETO DEL GASTO</t>
  </si>
  <si>
    <t>CÓDIGO SEGÚN CLASIFICADOR DE INGRESOS</t>
  </si>
  <si>
    <t>TIPO DE SUPERÁVIT</t>
  </si>
  <si>
    <t>PROGRAMA</t>
  </si>
  <si>
    <t>APLICACIÓN OBJETO DEL GASTO</t>
  </si>
  <si>
    <t>Subpartida</t>
  </si>
  <si>
    <t>INDIQUE EL PORCENTAJE DE INCREMENTO APROBADO POR EL CONCEJO (el aumento de las dietas debe realizarse según lo estipulado en el artículo 30 del Código Municipal):</t>
  </si>
  <si>
    <t>PRESUPUESTO INICIAL PRECEDENTE (no deben considerarse para el cálculo los ingresos provenientes de la Ley N.º 8114 y sus reformas, ni Financiamiento -préstamos y recursos de vigencias anteriores-):</t>
  </si>
  <si>
    <t>PRESUPUESTO EN ESTUDIO (no deben considerarse para el cálculo los ingresos provenientes de la Ley N.º 8114 y sus reformas, ni Financiamiento -préstamos y recursos de vigencias anteriores-):</t>
  </si>
  <si>
    <t>Elaborado por_____________________________________________</t>
  </si>
  <si>
    <t>Fecha:___________________________________</t>
  </si>
  <si>
    <t>MUNICIPALIDAD DE XXXXX</t>
  </si>
  <si>
    <t>CUADRO N.° 6</t>
  </si>
  <si>
    <t>APORTES EN ESPECIE PARA SERVICIOS Y PROYECTOS COMUNALES</t>
  </si>
  <si>
    <t>BENEFICIARIO Y CÉDULA JURÍDICA</t>
  </si>
  <si>
    <t>FUNDAMENTO LEGAL
(LEY Y ARTÍCULO)</t>
  </si>
  <si>
    <t>PARTIDA / SUBPARTIDA</t>
  </si>
  <si>
    <t>DESCRIPCIÓN DEL APORTE</t>
  </si>
  <si>
    <t>FINALIDAD</t>
  </si>
  <si>
    <t xml:space="preserve">TOTAL </t>
  </si>
  <si>
    <r>
      <rPr>
        <b/>
        <sz val="8"/>
        <color theme="1"/>
        <rFont val="Arial"/>
        <family val="2"/>
      </rPr>
      <t>Nota:</t>
    </r>
    <r>
      <rPr>
        <sz val="8"/>
        <color theme="1"/>
        <rFont val="Arial"/>
        <family val="2"/>
      </rPr>
      <t xml:space="preserve"> Este tipo de beneficios incluye estrictamente las erogaciones que realiza la administración en la adquisición de bienes que posteriormente aporta a la comunidad en especie, no es procedente incluir transferencias corrientes o de capital como Aportes en especie.</t>
    </r>
  </si>
  <si>
    <t>1.3.2.0.00.00.0.0.000</t>
  </si>
  <si>
    <t>INGRESOS DE LA PROPIEDAD</t>
  </si>
  <si>
    <t>1.3.2.3.00.00.0.0.000</t>
  </si>
  <si>
    <t>RENTA DE ACTIVOS FINANCIEROS</t>
  </si>
  <si>
    <t>1.3.2.3.03.00.0.0.000</t>
  </si>
  <si>
    <t>OTRAS RENTAS DE ACTIVOS FINANCIEROS</t>
  </si>
  <si>
    <t>1.3.2.3.03.01.0.0.000</t>
  </si>
  <si>
    <t>Intereses sobre cuentas corrientes y otros depósitos en bancos estatales</t>
  </si>
  <si>
    <t>1.3.9.0.00.00.0.0.000</t>
  </si>
  <si>
    <t>OTROS INGRESOS NO TRIBUTARIOS</t>
  </si>
  <si>
    <t>Reciclaje</t>
  </si>
  <si>
    <t>3.3.2.0.13.00.0.0.000</t>
  </si>
  <si>
    <t>Fondo Ley de Simplificación y Eficiencia Tributaria Ley 8114 y 9324</t>
  </si>
  <si>
    <t>Construcción y mejoras del alcantarillado sanitariol del cantón</t>
  </si>
  <si>
    <t>DETALLE DE ORIGEN Y APLICACIÓN DE RECURSOS (LIBRES Y ESPECÍFICOS)</t>
  </si>
  <si>
    <t>INCORPORAR EN LAS COLUMNAS DE "APLICACIÓN" LA INFORMACIÓN DE LOS RECURSOS POR PARTIDA POR OBJETO DEL GASTO ASÍ COMO POR CLASIFICACIÓN ECONÓMICA</t>
  </si>
  <si>
    <t>Superávit libre</t>
  </si>
  <si>
    <t>Ingreso ordinario que financia la plaza</t>
  </si>
  <si>
    <t>Programa Presupuestario</t>
  </si>
  <si>
    <t>Nombre de la Plaza</t>
  </si>
  <si>
    <t xml:space="preserve">Referencia del documento donde se encuentra la justificación del movimiento propuesto </t>
  </si>
  <si>
    <t>CUADRO N.º 4</t>
  </si>
  <si>
    <t xml:space="preserve">PLAZAS POR SERVICIOS ESPECIALES (ART.46 LMEP) </t>
  </si>
  <si>
    <t>Nombre de la plaza</t>
  </si>
  <si>
    <t>La plaza fue incorporada en ejercicios presupuestarios de años anteriores
(Sí/No)</t>
  </si>
  <si>
    <t>Hay un contrato vigente (Sí/No)</t>
  </si>
  <si>
    <t>Fecha de inicio del contrato</t>
  </si>
  <si>
    <t>Fecha final del contrato</t>
  </si>
  <si>
    <t>Inciso del artículo 46 al cual está vinculado</t>
  </si>
  <si>
    <t>Superávit Libre</t>
  </si>
  <si>
    <t>EDIFICIOS
2.1.1</t>
  </si>
  <si>
    <t>VÍAS DE COMUNICACIÓN 
2.1.2</t>
  </si>
  <si>
    <t>INSTALACIONES
2.1.4</t>
  </si>
  <si>
    <t>CUADRO Nº 2: APLICACIÓN DE RECURSOS DE SUPERAVIT</t>
  </si>
  <si>
    <t>CUADRO Nº 3: CONTENIDO PRESUPUESTARIO PARA CREACIÓN DE PLAZAS NUEVAS (FIJAS), RECLASIFICACIÓN Y REASIGNACIÓN  DE PLAZAS EXISTENTES</t>
  </si>
  <si>
    <t xml:space="preserve">CUADRO Nº 4: PLAZAS POR SERVICIOS ESPECIALES (ART.46 LMEP) </t>
  </si>
  <si>
    <t>1.3.9.9.00.00.0.0.000</t>
  </si>
  <si>
    <t>Ingresos varios no especificados</t>
  </si>
  <si>
    <t>1.3.9.9.09.00.0.0.000</t>
  </si>
  <si>
    <t>Otros ingresos varios no especificados</t>
  </si>
  <si>
    <t>CUADRO N.º 3</t>
  </si>
  <si>
    <t>PRESUPUESTO ORDINARIO PARA EL PERIODO 2026</t>
  </si>
  <si>
    <t>PRESUPUESTO ORDINARIO 2026</t>
  </si>
  <si>
    <t>CUADRO N.º 5</t>
  </si>
  <si>
    <t>Versión actualizada a julio de 2025</t>
  </si>
  <si>
    <r>
      <t xml:space="preserve">Elaborado por: </t>
    </r>
    <r>
      <rPr>
        <b/>
        <u/>
        <sz val="10"/>
        <color theme="1"/>
        <rFont val="Arial"/>
        <family val="2"/>
      </rPr>
      <t>Licda. Daniela Araya Molina</t>
    </r>
  </si>
  <si>
    <r>
      <t xml:space="preserve">Fecha: </t>
    </r>
    <r>
      <rPr>
        <b/>
        <u/>
        <sz val="10"/>
        <color theme="1"/>
        <rFont val="Arial"/>
        <family val="2"/>
      </rPr>
      <t>25 de agosto de 2025</t>
    </r>
  </si>
  <si>
    <t>¿ Dispone del estudio previo de viabilidad financiera para la plaza propuesta?</t>
  </si>
  <si>
    <t>Acuerdo de conocimiento de la viabilidad financiera por parte del Concejo Municipal 
(Indicar número de acuerdo y fecha)</t>
  </si>
  <si>
    <t>Plazo de nombramiento en meses (2026)</t>
  </si>
  <si>
    <t>Justificación amplia y clara de la plaza solicitada (Indincando el cumplimiento de las condiciones establecidas en el artículo 46 de la LMEP)</t>
  </si>
  <si>
    <r>
      <rPr>
        <b/>
        <sz val="10"/>
        <color theme="1"/>
        <rFont val="Arial"/>
        <family val="2"/>
      </rPr>
      <t xml:space="preserve">FECHA DE FORMALIZACIÓN </t>
    </r>
    <r>
      <rPr>
        <b/>
        <sz val="7"/>
        <color theme="1"/>
        <rFont val="Arial"/>
        <family val="2"/>
      </rPr>
      <t>(contrato firmado entre las partes)</t>
    </r>
  </si>
  <si>
    <t>APLICACIÓN POR OBJETO DEL GASTO</t>
  </si>
  <si>
    <t>Impuesto de bienes inmuebles, Ley N.° 7729</t>
  </si>
  <si>
    <t xml:space="preserve">Transferencia corrientes </t>
  </si>
  <si>
    <t>Total</t>
  </si>
  <si>
    <t>Gestión de residuos sólidos</t>
  </si>
  <si>
    <t>Mantenimiento de aceras, caminos y calles</t>
  </si>
  <si>
    <t>(1) Las municipalidades no podrán destinar los ingresos percibidos a remuneraciones, ni a consultorías (artículo 3 de la Ley N.° 7313).</t>
  </si>
  <si>
    <t xml:space="preserve">Superávit específico 
</t>
  </si>
  <si>
    <t>3.3.2.0.10.00.0.0.000</t>
  </si>
  <si>
    <t>Fondo Ley de Instalación de Estacionómetros (Parquímetros) Nº 3580</t>
  </si>
  <si>
    <t>3.3.2.0.15.00.0.0.000</t>
  </si>
  <si>
    <t>Fondo servicio de recolección de basuras</t>
  </si>
  <si>
    <t>Adiciones y Mejoras de Edificios u Obras Preexistentes</t>
  </si>
  <si>
    <t>Mejoras y Acondicionamiento de Parques y Zonas Recreativas en los Distritos</t>
  </si>
  <si>
    <t>III-01-01</t>
  </si>
  <si>
    <t xml:space="preserve">IMPUESTOS ESPECÍFICOS SOBRE LA PRODUCCIÓN Y </t>
  </si>
  <si>
    <t>CONSUMO  DE  SERVICIOS</t>
  </si>
  <si>
    <t>Impuesto sobre rótulos públicos</t>
  </si>
  <si>
    <t>NO</t>
  </si>
  <si>
    <t>Multas por no presentación de la declaración de bienes inmuebles</t>
  </si>
  <si>
    <t>1.3.9.9.09.05.0.0.000</t>
  </si>
  <si>
    <t>Proyectos de los Comités Cantonales de la Persona Joven</t>
  </si>
  <si>
    <t>Fondo para obras financiadas con el impuesto al cemento</t>
  </si>
  <si>
    <t>Fondo servicio de acueductos</t>
  </si>
  <si>
    <t>Fondo para aplicar a conservación del recursos hídrico</t>
  </si>
  <si>
    <t>Instituto de Fomento y Asesoría Municipal</t>
  </si>
  <si>
    <t>Nº 3-AS-A-1386-1113</t>
  </si>
  <si>
    <t>Banco Popular y de Desarrollo Comunal</t>
  </si>
  <si>
    <t>012-017-575353-7</t>
  </si>
  <si>
    <t>Adquisición de camiones recolectores</t>
  </si>
  <si>
    <t>PRESUPUESTO INICIAL 2026 / EXTRAORDINARIO X-2026</t>
  </si>
  <si>
    <t>FIN-FIM-EQ-301-1990-11-2024</t>
  </si>
  <si>
    <t>FIN-FTV-ED-301-1987-11-2024</t>
  </si>
  <si>
    <t>Rehabilitación y Mantenimiento de Puentes del Cantón</t>
  </si>
  <si>
    <t>Compra de Equipo y Maquinaria para el Mantenimiento de la Red Vial Cantonal de Cartago</t>
  </si>
  <si>
    <t>Construcción del Alcantarillado Sanitario y Acueducto en cuatro sectores de la periferia de la ciudad de Cartago.</t>
  </si>
  <si>
    <t>COMISIONES 
(1)</t>
  </si>
  <si>
    <t>INTERESES
(2)</t>
  </si>
  <si>
    <t>AMORTIZACIÓN
(3)</t>
  </si>
  <si>
    <t>Profesional en Derecho</t>
  </si>
  <si>
    <t>Asistente de Fracción</t>
  </si>
  <si>
    <t>Sí</t>
  </si>
  <si>
    <t>No</t>
  </si>
  <si>
    <t>OTROS POYECTOS
2.1.5</t>
  </si>
  <si>
    <t xml:space="preserve">Gestión y Control Urbano </t>
  </si>
  <si>
    <t>Educativos, culturales y deportivos</t>
  </si>
  <si>
    <t>Auditoría Interna</t>
  </si>
  <si>
    <t>Acueductos e Hidrantes</t>
  </si>
  <si>
    <t>Adiciones y Mejoras de Edificios u obras preexistentes</t>
  </si>
  <si>
    <t>Construcción y Mejoras del Alcantarillado Sanitaria</t>
  </si>
  <si>
    <t>Transferencias corrientes (CONAGEBIO)</t>
  </si>
  <si>
    <t>Transferencias corrientes (FONDO DE PARQUES)</t>
  </si>
  <si>
    <t>Protección del medio ambiente</t>
  </si>
  <si>
    <t>Construcción y Mejoras del Acueducto</t>
  </si>
  <si>
    <t>Amortización</t>
  </si>
  <si>
    <t>Mercados, plazas y ferias</t>
  </si>
  <si>
    <t>Administración General (10%)</t>
  </si>
  <si>
    <t>Alcantarillado Sanitario</t>
  </si>
  <si>
    <t>Mantenimiento de parques, zonas verdes y obras de ornato</t>
  </si>
  <si>
    <t>Mejoras y acondicionamiento de parques y zonas recreativas en los distritos</t>
  </si>
  <si>
    <t>Estacionamiento y terminales</t>
  </si>
  <si>
    <t xml:space="preserve">Administración General </t>
  </si>
  <si>
    <t>Seguridad Vial</t>
  </si>
  <si>
    <t>Unidad Técnica de Gestión Vial Municipal</t>
  </si>
  <si>
    <t>Intereses y Comisiones</t>
  </si>
  <si>
    <t>Conservación de la Red Vial Cantonal</t>
  </si>
  <si>
    <t>Construcción y mejoras del alcantarillado sanitario del Cantón</t>
  </si>
  <si>
    <t>Alcantarillado Pluvial</t>
  </si>
  <si>
    <t>Educativos, Culturales, Deportivos y Recreativos</t>
  </si>
  <si>
    <t>Gestión de Riesgo y Atención de Emergencias Cantonales</t>
  </si>
  <si>
    <t>Gestión y Control Urbano</t>
  </si>
  <si>
    <t>Limpieza de Vías y Sitios Públicos</t>
  </si>
  <si>
    <t xml:space="preserve">Mantenimiento de Aceras, Caminos y Calles </t>
  </si>
  <si>
    <t>Proteccion del Medio Ambiente</t>
  </si>
  <si>
    <t>Seguridad y Vigilancia Cantonal</t>
  </si>
  <si>
    <t>Servicios Sociales</t>
  </si>
  <si>
    <t>Transferencias Corrientes</t>
  </si>
  <si>
    <t>II-11  Mantenimiento de aceras, caminos y calles</t>
  </si>
  <si>
    <t>III-02-03  Construcción y mejoras del alcantarillado sanitario del Cantón</t>
  </si>
  <si>
    <t>1.08.03 Mantenimiento de instalaciones y otras obras</t>
  </si>
  <si>
    <t>5.02.07 Instalaciones</t>
  </si>
  <si>
    <t>5.03.01 Terrenos</t>
  </si>
  <si>
    <t>III-02-04 Mejoras y acondicionamiento de parques y zonas recreativas en los distritos</t>
  </si>
  <si>
    <t>5.02.99 Otras construcciones, adiciones y mejoras</t>
  </si>
  <si>
    <t>III-02-03 Construcción y mejoras del alcantarillado sanitario del Cantón</t>
  </si>
  <si>
    <t>1.04.03 Servicios de ingeniería y arquitectura</t>
  </si>
  <si>
    <t>II 06 Estacionamiento y terminales</t>
  </si>
  <si>
    <t>II-07 Gestión de residuos sólidos</t>
  </si>
  <si>
    <t>5.01.02 Equipo de transporte</t>
  </si>
  <si>
    <t>II-01 Acueductos e Hidrantes</t>
  </si>
  <si>
    <t>1.04.06 Servicios generales</t>
  </si>
  <si>
    <t>5.02.07 instalaciones</t>
  </si>
  <si>
    <t>II-02-02 Construcción y Mejoras del Acueducto</t>
  </si>
  <si>
    <t>II-13 Mercados, plazas y ferias</t>
  </si>
  <si>
    <t>1.08.01 Mantenimiento de edificios, locales y terrenos</t>
  </si>
  <si>
    <t>Profesional de Gestión de residuos</t>
  </si>
  <si>
    <t>PROGRAMA II. SERVICIOS</t>
  </si>
  <si>
    <t>SI</t>
  </si>
  <si>
    <t>Oficio RH-719-2025</t>
  </si>
  <si>
    <t>N/A</t>
  </si>
  <si>
    <t>Inciso c)</t>
  </si>
  <si>
    <t>II-02</t>
  </si>
  <si>
    <t>II-03</t>
  </si>
  <si>
    <t>II-05</t>
  </si>
  <si>
    <t>II-07</t>
  </si>
  <si>
    <t>II-08</t>
  </si>
  <si>
    <t>II-09</t>
  </si>
  <si>
    <t>II-10</t>
  </si>
  <si>
    <t>II-11</t>
  </si>
  <si>
    <t>II-14</t>
  </si>
  <si>
    <t>II-15</t>
  </si>
  <si>
    <t>II-16</t>
  </si>
  <si>
    <t>II-17</t>
  </si>
  <si>
    <t>I-01</t>
  </si>
  <si>
    <t>II-01</t>
  </si>
  <si>
    <t>Construcción y mejoras de acueductos del Cantón  (10% Utilidad para el desarrollo)</t>
  </si>
  <si>
    <t>Acueductos e Hidrantes (Conservación recurso hídrico)</t>
  </si>
  <si>
    <t>Acueductos e Hidrantes (Conservación recurso hídrico, 10% Utilidad para el desarrollo)</t>
  </si>
  <si>
    <t>Acueductos (Mantenimiento e instalación de hidrantes)</t>
  </si>
  <si>
    <t>Acueductos (Mantenimiento e instalación de hidrantes, 10% Utilidad para el desarrollo)</t>
  </si>
  <si>
    <t>II-13</t>
  </si>
  <si>
    <t>Mercados, plazas y ferias (10% Utilidad para el desarrollo)</t>
  </si>
  <si>
    <t>Alcantarillado Sanitario (10% Utilidad para el desarrollo)</t>
  </si>
  <si>
    <t>Gestión de residuos sólidos  (10% Utilidad para el desarrollo)</t>
  </si>
  <si>
    <t>Limpieza de vías y sitios públicos</t>
  </si>
  <si>
    <t>Limpieza de vías y sitios públicos (10% Utilidad para el desarrollo)</t>
  </si>
  <si>
    <t>Gestión de residuos sólidos (10% Utilidad para el desarrollo)</t>
  </si>
  <si>
    <t>II-12</t>
  </si>
  <si>
    <t>Mejoras y acondicionamiento de parques y zonas recreativas en los distritos (10% Utilidad para el desarrollo)</t>
  </si>
  <si>
    <t>II-06</t>
  </si>
  <si>
    <t>Estacionamiento y terminales  (10% Utilidad para el desarrollo)</t>
  </si>
  <si>
    <t>Prog</t>
  </si>
  <si>
    <t>I-02</t>
  </si>
  <si>
    <t>CONTENIDO PRESUPUESTARIO PARA CREACIÓN DE PLAZAS NUEVAS FIJAS, TRANSFORMACIONES DE PLAZAS EXISTENTES</t>
  </si>
  <si>
    <t>AAF-OF-231-2025 / AT-OF-149-2025
Pendiente de aprobacion</t>
  </si>
  <si>
    <t xml:space="preserve">Profesional en competitividad y participación ciudadana </t>
  </si>
  <si>
    <r>
      <t xml:space="preserve">Firma del funcionario responsable: </t>
    </r>
    <r>
      <rPr>
        <b/>
        <u/>
        <sz val="12"/>
        <color theme="1"/>
        <rFont val="Arial"/>
        <family val="2"/>
      </rPr>
      <t>Licda. Ivonne Martínez Vargas</t>
    </r>
  </si>
  <si>
    <r>
      <t xml:space="preserve">Para completar este cuadro debe considerar el artículo 46 de la Ley Marco de Empleo Público N° 10159 que se detalla a continuación:
</t>
    </r>
    <r>
      <rPr>
        <sz val="9"/>
        <color rgb="FF000000"/>
        <rFont val="Arial"/>
        <family val="2"/>
      </rPr>
      <t xml:space="preserve">Artículo 46- Relaciones de servicio temporales o por períodos. Se podrán contratar, de forma temporal, nuevas personas servidoras públicas para realizar: 
</t>
    </r>
    <r>
      <rPr>
        <b/>
        <sz val="9"/>
        <color rgb="FF000000"/>
        <rFont val="Arial"/>
        <family val="2"/>
      </rPr>
      <t>a)</t>
    </r>
    <r>
      <rPr>
        <sz val="9"/>
        <color rgb="FF000000"/>
        <rFont val="Arial"/>
        <family val="2"/>
      </rPr>
      <t xml:space="preserve"> Labores extraordinarias. 
b) Labores justificadas en procesos productivos temporales o por perfiles que dependan de los estándares y el alto desempeño de una determinada familia de puestos.</t>
    </r>
    <r>
      <rPr>
        <b/>
        <sz val="9"/>
        <color rgb="FF000000"/>
        <rFont val="Arial"/>
        <family val="2"/>
      </rPr>
      <t xml:space="preserve"> 
c)</t>
    </r>
    <r>
      <rPr>
        <sz val="9"/>
        <color rgb="FF000000"/>
        <rFont val="Arial"/>
        <family val="2"/>
      </rPr>
      <t xml:space="preserve"> Labores que requieran determinadas destrezas físicas, cognitivas o afines requeridas para actividades específicas.</t>
    </r>
    <r>
      <rPr>
        <b/>
        <sz val="9"/>
        <color rgb="FF000000"/>
        <rFont val="Arial"/>
        <family val="2"/>
      </rPr>
      <t xml:space="preserve"> 
d)</t>
    </r>
    <r>
      <rPr>
        <sz val="9"/>
        <color rgb="FF000000"/>
        <rFont val="Arial"/>
        <family val="2"/>
      </rPr>
      <t xml:space="preserve"> Labores originadas por la atención de emergencias o fuerza mayor, las cuales mantendrán una relación laboral por el plazo que establezca cada administración.
No procederá la contratación temporal de servidores públicos para la atención de actividades ordinarias de las entidades y los órganos incluidos, a excepción de las contrataciones efectuadas por el Poder Judicial, el Tribunal Supremo de Elecciones, la Caja Costarricense de Seguro Social y la Comisión Nacional de Emergencias o cuando por razones de conveniencia nacional, por inopia o por razones de emergencia, sea necesario acudir a esta vía para garantizar la continuidad de los servicios brindados por la respectiva institución.</t>
    </r>
    <r>
      <rPr>
        <b/>
        <sz val="9"/>
        <color rgb="FF000000"/>
        <rFont val="Arial"/>
        <family val="2"/>
      </rPr>
      <t xml:space="preserve">
</t>
    </r>
  </si>
  <si>
    <r>
      <rPr>
        <b/>
        <sz val="10"/>
        <color rgb="FF999999"/>
        <rFont val="Arial"/>
        <family val="2"/>
      </rPr>
      <t>HContra</t>
    </r>
    <r>
      <rPr>
        <b/>
        <sz val="10"/>
        <color rgb="FFFFFFFF"/>
        <rFont val="Arial"/>
        <family val="2"/>
      </rPr>
      <t>Contrato vigente en el periodo 2025</t>
    </r>
  </si>
  <si>
    <r>
      <rPr>
        <b/>
        <sz val="10"/>
        <color rgb="FFFFFFFF"/>
        <rFont val="Arial"/>
        <family val="2"/>
      </rPr>
      <t xml:space="preserve">En caso de nombramientos por más de doce meses, ¿dispone del estudio  de viabilidad financiera? </t>
    </r>
    <r>
      <rPr>
        <b/>
        <i/>
        <sz val="10"/>
        <color rgb="FFFFFFFF"/>
        <rFont val="Arial"/>
        <family val="2"/>
      </rPr>
      <t>(Adjuntar estudio en el SIPP)</t>
    </r>
  </si>
  <si>
    <t>Ingreso de Patentes</t>
  </si>
  <si>
    <t>Que mediante oficio AM-TCI-1240-2025 suscrito por el Lic. Mario Redondo Poveda en su condición de Alcalde, en la cual indica “…Estimada señora:  Sirva la presente para saludarle y a la vez solicitarle formalmente la continuidad  para el periodo Presupuestario 2026 de la plazas por servicios especiales de Abogado, con el fin de cubrir las necesidades de la administración. Esta plaza sirve de apoyo a las gestiones propias de la administración, a la misma se le ha brindado continuidad desde 2019; en razón de la complejidad del trabajo desarrollado por la Alcaldía es necesario personal capaz de asumir funciones legales inherentes a la actividad del derecho en general que realiza en el despacho, y en especial asesorar al Alcalde Municipal en todo lo relacionado a materia del derecho, en los distintos procesos de toma de decisiones. Por tal razón, es de suma importancia y para la atención de los distintos casos que se llevan en la oficina, una visión legal dentro de las funciones administrativas diarias. Por tal razón es de suma importancia y para la atención de los distintos casos que se llevan en la oficina, una visión legal dentro de las funciones administrativas diarias.”</t>
  </si>
  <si>
    <t>Profesional Asesor de Alcaldia</t>
  </si>
  <si>
    <t>Que mediante oficio AM-TCI-1239-2025suscrito por el Lic. Mario Redondo Poveda en su condición de Alcalde, en la cual indica “… Estimada señora: Sirva la presente para saludarle y a la vez solicitarle formalmente la continuidad  para el periodo Presupuestario 2026 de las dos plazas por servicios especiales de Asesor Especializado de Alcaldía, con el fin de cubrir las necesidades de la Alcaldía. Estas plazas sirven de apoyo a las gestiones propias gerenciales de la Alcaldía, mismas que pueden requerirse en las diferentes ramas y basarse a la hora de la contratación en los perfiles profesioanles donde se asignen funciones de asesoría en el campo de la Administración, Ingeniería, Ciencias de la Comunicación, Derecho, etc; según el estudio de valoración que se tenga para nombrar al profesional que más convenga a la institución, según el momento histórico.</t>
  </si>
  <si>
    <t xml:space="preserve">Según lo acordado por el Concejo Municipal de Cartago en Sesión Ordinaria celebrada el día 29 de abril del 2025, Acta Nº078-2025, en su artículo 15, que indica “… ARTÍCULO 15. – DICTAMEN CPAJ-029-2025, SOBRE EL RÉGIMEN DE PUESTOS DE CONFIANZA PARA LAS FRACCIONES POLÍTICAS DEL CONCEJO MUNICIPAL DE CARTAGO. </t>
  </si>
  <si>
    <r>
      <t xml:space="preserve">Firma del funcionario responsable: </t>
    </r>
    <r>
      <rPr>
        <b/>
        <u/>
        <sz val="12"/>
        <color theme="1"/>
        <rFont val="Arial"/>
        <family val="2"/>
      </rPr>
      <t>Licda. Daniela Araya Molina</t>
    </r>
  </si>
  <si>
    <t>5.02.02 Vías de comunicación</t>
  </si>
  <si>
    <t>5.01.03 Equipo de comunicación</t>
  </si>
  <si>
    <t>1.03.01 Información</t>
  </si>
  <si>
    <t>1.08.04 Mantenimiento y reparación de maquinaria y equipo de producción</t>
  </si>
  <si>
    <t>1.08.05 Mantenimiento y reparación de equipo de transporte</t>
  </si>
  <si>
    <t>1.99.01 Servicios de regulación</t>
  </si>
  <si>
    <t>Yo, Daniela Araya Molina, Encargada de Presupuesto, hago constar que los datos suministrados anteriormente corresponden a las aplicaciones dadas por la entidad a la totalidad de los recursos  incorporados en el presupuesto ordinario 2025. Elaborado el 29 de agosto de 2024.</t>
  </si>
  <si>
    <t>INFORMACIÓN PLURIANUAL 2026-2029</t>
  </si>
  <si>
    <t>Instrucciones:</t>
  </si>
  <si>
    <r>
      <rPr>
        <sz val="10"/>
        <color rgb="FF000000"/>
        <rFont val="Calibri"/>
        <family val="2"/>
      </rPr>
      <t>1. Complete la plantilla</t>
    </r>
    <r>
      <rPr>
        <b/>
        <sz val="10"/>
        <color rgb="FF000000"/>
        <rFont val="Calibri"/>
        <family val="2"/>
      </rPr>
      <t xml:space="preserve"> sin alterar su estructura original</t>
    </r>
    <r>
      <rPr>
        <sz val="10"/>
        <color rgb="FF000000"/>
        <rFont val="Calibri"/>
        <family val="2"/>
      </rPr>
      <t xml:space="preserve"> (no agregar, eliminar ni cambiar el orden de columnas o filas) y </t>
    </r>
    <r>
      <rPr>
        <b/>
        <sz val="10"/>
        <color rgb="FF000000"/>
        <rFont val="Calibri"/>
        <family val="2"/>
      </rPr>
      <t>adjúntela en formato de hoja de cálculo</t>
    </r>
    <r>
      <rPr>
        <sz val="10"/>
        <color rgb="FF000000"/>
        <rFont val="Calibri"/>
        <family val="2"/>
      </rPr>
      <t xml:space="preserve"> en el Sistema de Información sobre Planes y Presupuestos (SIPP).
2. Deje las celdas en blanco cuando no exista un valor presupuestado en ingresos o gastos.</t>
    </r>
    <r>
      <rPr>
        <sz val="10"/>
        <color rgb="FF000000"/>
        <rFont val="Calibri"/>
        <family val="2"/>
      </rPr>
      <t xml:space="preserve"> Lo mismo aplica para las celdas de la sección "Extracto de la información plurianual de la institución" que no requieran ser completadas.</t>
    </r>
  </si>
  <si>
    <t xml:space="preserve">Recordatorio: </t>
  </si>
  <si>
    <t xml:space="preserve">1. En caso de improbación o archivo sin trámite con efecto de improbación del presupuesto inicial, este documento deberá ajustarse, ser conocido por el Jerarca y presentarse adjunto al primer presupuesto extraordinario que se someta a aprobación de la CGR.
2. La información plurianual deberá presentarse actualizada en los presupuesto extraordinarios que afecten la proyección plurianual que se someta a aprobación de la CGR, la cual debe contar con el acuerdo de conocimiento del Jerarca.
3. Para la elaboración y análisis de esta información, puede considerar la Guía orientadora de apoyo disponible en la página web de la CGR.
</t>
  </si>
  <si>
    <t>Nombre de la Institución:</t>
  </si>
  <si>
    <t>MONTOS DE INGRESOS EN MILLONES DE COLONES</t>
  </si>
  <si>
    <t>Nombre de la partida</t>
  </si>
  <si>
    <t xml:space="preserve">1. INGRESOS CORRIENTES </t>
  </si>
  <si>
    <t>1.1.1.0.00.00.0.0.000 IMPUESTOS A LOS INGRESOS Y UTILIDADES</t>
  </si>
  <si>
    <t>1.1.2.0.00.00.0.0.000 IMPUESTOS SOBRE LA PROPIEDAD</t>
  </si>
  <si>
    <t>1.1.3.0.00.00.0.0.000 IMPUESTOS SOBRE BIENES Y SERVICIOS</t>
  </si>
  <si>
    <t>1.1.4.0.00.00.0.0.000 IMPUESTOS SOBRE COMERCIO EXTERIOR Y TRANSACCIONES INTERNACIONALES</t>
  </si>
  <si>
    <t>1.1.9.0.00.00.0.0.000 OTROS INGRESOS TRIBUTARIOS</t>
  </si>
  <si>
    <t>1.2.1.0.00.00.0.0.000 CONTRIBUCIONES A LA SEGURIDAD SOCIAL</t>
  </si>
  <si>
    <t>1.3.1.0.00.00.0.0.000 VENTA DE BIENES Y SERVICIOS</t>
  </si>
  <si>
    <t>1.3.2.0.00.00.0.0.000 INGRESOS DE LA PROPIEDAD</t>
  </si>
  <si>
    <t>1.3.3.0.00.00.0.0.000 MULTAS, SANCIONES, REMATES Y COMISOS</t>
  </si>
  <si>
    <t>1.3.4.0.00.00.0.0.000 INTERESES MORATORIOS</t>
  </si>
  <si>
    <t>1.3.9.0.00.00.0.0.000 OTROS INGRESOS NO TRIBUTARIOS</t>
  </si>
  <si>
    <t>1.4.1.0.00.00.0.0.000 TRANSFERENCIAS CORRIENTES DEL SECTOR PÚBLICO</t>
  </si>
  <si>
    <t>1.4.2.0.00.00.0.0.000 TRANSFERENCIAS CORRIENTES DEL SECTOR PRIVADO</t>
  </si>
  <si>
    <t>1.4.3.0.00.00.0.0.000 TRANSFERENCIAS CORRIENTES DEL SECTOR EXTERNO</t>
  </si>
  <si>
    <t>2. INGRESOS DE CAPITAL</t>
  </si>
  <si>
    <t>2.1.1.0.00.00.0.0.000 VENTA DE ACTIVOS FIJOS</t>
  </si>
  <si>
    <t>2.1.2.0.00.00.0.0.000 VENTA DE ACTIVOS INTANGIBLES</t>
  </si>
  <si>
    <t>2.2.1.0.00.00.0.0.000 Vías de comunicación</t>
  </si>
  <si>
    <t>2.2.2.0.00.00.0.0.000 Instalaciones</t>
  </si>
  <si>
    <t>2.2.9.0.00.00.0.0.000 Otras obras de utilidad pública</t>
  </si>
  <si>
    <t>2.3.1.0.00.00.0.0.000 RECUPERACIÓN DE PRÉSTAMOS AL SECTOR PÚBLICO</t>
  </si>
  <si>
    <t>2.3.2.0.00.00.0.0.000 RECUPERACIÓN DE PRÉSTAMOS AL SECTOR PRIVADO</t>
  </si>
  <si>
    <t>2.3.3.0.00.00.0.0.000 RECUPERACIÓN DE PRÉSTAMOS AL SECTOR EXTERNO</t>
  </si>
  <si>
    <t>2.3.4.0.00.00.0.0.000 RECUPERACIÓN DE INVERSIONES FINANCIERAS</t>
  </si>
  <si>
    <t>2.4.1.0.00.00.0.0.000 TRANSFERENCIAS DE CAPITAL DEL SECTOR PÚBLICO</t>
  </si>
  <si>
    <t>2.4.2.0.00.00.0.0.000 TRANSFERENCIAS DE CAPITAL DEL SECTOR PRIVADO</t>
  </si>
  <si>
    <t>2.4.3.0.00.00.0.0.000 TRANSFERENCIAS DE CAPITAL DEL SECTOR EXTERNO</t>
  </si>
  <si>
    <t>2.5.0.0.00.00.0.0.000 OTROS INGRESOS DE CAPITAL</t>
  </si>
  <si>
    <t>3. FINANCIAMIENTO</t>
  </si>
  <si>
    <t>3.1.1.0.00.00.0.0.000 PRÉSTAMOS DIRECTOS</t>
  </si>
  <si>
    <t>3.1.2.0.00.00.0.0.000 CRÉDITO INTERNO DE PROVEEDORES</t>
  </si>
  <si>
    <t>3.1.3.0.00.00.0.0.000 COLOCACIÓN DE TÍTULOS VALORES</t>
  </si>
  <si>
    <t>3.2.1.0.00.00.0.0.000 PRÉSTAMOS DIRECTOS</t>
  </si>
  <si>
    <t>3.2.2.0.00.00.0.0.000 CRÉDITO EXTERNO DE PROVEEDORES</t>
  </si>
  <si>
    <t>3.2.3.0.00.00.0.0.000 COLOCACIÓN DE TÍTULOS VALORES EN EL EXTERIOR</t>
  </si>
  <si>
    <t>3.3.1.0.00.00.0.0.000 Superávit libre</t>
  </si>
  <si>
    <t>3.3.2.0.00.00.0.0.000 Superávit específico</t>
  </si>
  <si>
    <t>3.4.1.0.00.00.0.0.000 Recursos de emisión monetaria</t>
  </si>
  <si>
    <t>TOTAL DE INGRESOS</t>
  </si>
  <si>
    <t>MONTOS DE GASTOS EN MILLONES DE COLONES</t>
  </si>
  <si>
    <t>1. GASTO CORRIENTE</t>
  </si>
  <si>
    <t>1.1.1 REMUNERACIONES</t>
  </si>
  <si>
    <t>1.1.2 ADQUISICIÓN DE BIENES Y SERVICIOS</t>
  </si>
  <si>
    <t>1.2.1 Intereses Internos</t>
  </si>
  <si>
    <t>1.2.2 Intereses Externos</t>
  </si>
  <si>
    <t>1.3.1 Transferencias corrientes al Sector Público</t>
  </si>
  <si>
    <t>1.3.2 Transferencias corrientes al Sector Privado</t>
  </si>
  <si>
    <t>1.3.3 Transferencias corrientes al Sector Externo</t>
  </si>
  <si>
    <t>2. GASTO DE CAPITAL</t>
  </si>
  <si>
    <t>2.1.1 Edificaciones</t>
  </si>
  <si>
    <t>2.1.2 Vías de comunicación</t>
  </si>
  <si>
    <t>2.1.3 Obras urbanísticas</t>
  </si>
  <si>
    <t>2.1.4 Instalaciones</t>
  </si>
  <si>
    <t>2.1.5 Otras obras</t>
  </si>
  <si>
    <t>2.2.1 Maquinaria y equipo</t>
  </si>
  <si>
    <t>2.2.2 Terrenos</t>
  </si>
  <si>
    <t>2.2.3 Edificios</t>
  </si>
  <si>
    <t>2.2.4 Intangibles</t>
  </si>
  <si>
    <t>2.2.5 Activos de valor</t>
  </si>
  <si>
    <t>2.3.1 Transferencias de capital al Sector Público</t>
  </si>
  <si>
    <t>2.3.2 Transferencias de capital al Sector Privado</t>
  </si>
  <si>
    <t>2.3.3 Transferencias de capital al Sector Externo</t>
  </si>
  <si>
    <t xml:space="preserve">3. TRANSACCIONES FINANCIERAS </t>
  </si>
  <si>
    <t>3.1 CONCESIÓN DE PRESTAMOS</t>
  </si>
  <si>
    <t>3.2 ADQUISICIÓN DE VALORES</t>
  </si>
  <si>
    <t>3.3.1 Amortización interna</t>
  </si>
  <si>
    <t>3.3.2 Amortización externa</t>
  </si>
  <si>
    <t>3.4 OTROS ACTIVOS FINANCIEROS</t>
  </si>
  <si>
    <t>4. SUMAS SIN ASIGNACIÓN PRESUPUESTARIA</t>
  </si>
  <si>
    <t>TOTAL DE GASTOS</t>
  </si>
  <si>
    <t>EXTRACTO DE LA INFORMACIÓN PLURIANUAL DE LA INSTITUCIÓN</t>
  </si>
  <si>
    <t>Referencia del Acuerdo en el que el Jerarca conoció la información plurianual</t>
  </si>
  <si>
    <t>Información de Planificación Institucional de mediano plazo</t>
  </si>
  <si>
    <t>Nombre de los documentos de planificación  al cual está vinculada la información plurianual</t>
  </si>
  <si>
    <t>Plan Estratégico y de Inversiones Municipales 2025-2028, aprobado por el Concejo Municipal mediante el Acta 026-2024 de la sesión celebrada el 27 de agosto de 2024</t>
  </si>
  <si>
    <t>Periodo de vigencia de dichos documentos</t>
  </si>
  <si>
    <t>2025 - 2028</t>
  </si>
  <si>
    <t>Indicar cada uno de los objetivos de los planes de mediano plazo al cual está vinculada la información plurianual</t>
  </si>
  <si>
    <t>*    E1.01. Propiciar el mejoramiento de la calidad de vida de las personas habitantes del cantón de Cartago por medio de la promoción de diversos programas y actividades de bienestar integral en salud, educación, seguridad, cultura, deporte, recreación y protección social, y la implementación de diversas estrategias de atracción de inversiones, reactivación económica y turismo sostenible para la generación de empleos, todo ello con un enfoque de derechos humanos, equidad, igualdad de oportunidades, expansión de capacidades y reducción de brechas con énfasis en los sectores más vulnerables de la población. (Objetivo Estratégico PEM, pág. 33). EJE BIENESTAR INTEGRAL PARA EL DESARROLLO SOCIOECONÓMICO Y COMPETITIVIDAD.
*    E2.02. Proveer a los habitantes del cantón de Cartago servicios públicos eficientes de gestión de residuos sólidos, suministro de agua potable, aseo de las vías y sitios públicos, saneamiento de aguas residuales, entre otros, a partir de un modelo de excelencia con la cobertura requerida para garantizar salubridad a toda la población del cantón, así como la promoción integral de diversas prácticas e iniciativas en educación ambiental, consumo y producción sostenible, reciclaje, uso racional y preservación de los recursos naturales para la conservación de los ecosistemas y la reducción del impacto al ambiente (Objetivo Estratégico PEM, pág. 33). EJE SERVICIOS PÚBLICOS EFICIENTES PARA LA SALUBRIDAD Y LA SOSTENIBILIDAD AMBIENTAL.
*    E3.03. Desarrollar una gestión eficaz de planificación, ordenamiento, control y crecimiento urbano-territorial sostenible, con enfoque de gestión del riesgo, protección del patrimonio y fomento a programas de movilidad ciudadana y ordenamiento vial, de forma tal que Cartago sea una ciudad moderna, ordenada y más accesible, con infraestructura resilientes, elementos y obras viales y complementarias como aceras, puentes y alcantarillados atendidos de manera oportuna (Objetivo Estratégico PEM, pág. 33). EJE TERRITORIO SOSTENIBLE, ORDENADO, ACCESIBLE, CON INFRAESTRUCTURAS RESILIENTES.
*    E4.04. Gestionar la administración tributaria y todos los impuestos, tasas y afines del cantón, de manera eficiente, mediante la promoción de diversas prácticas de simplificación de trámites y políticas de mejora regulatoria innovadoras, con enfoque de excelencia para la satisfacción de los contribuyentes y personas habitantes del cantón (Objetivo Estratégico PEM, pág. 33). EJE SERVICIOS TRIBUTARIOS ÁGILES Y EFICACES.
*    E.5.05. Gestionar de manera eficiente los procesos estratégicos y de apoyo de la cadena de valor público de la institución, por medio de la implementación del Modelo de Gestión para Resultados en el Desarrollo, para consolidar una institución moderna, trasparente, participativa y que fomente la ética y el uso responsable de los recursos públicos (Objetivo Estratégico PEM, pág. 33). EJE EFICIENCIA, TRANSPARENCIA Y MODERNIZACIÓN INSTITUCIONAL.</t>
  </si>
  <si>
    <t>Análisis de las proyecciones de ingresos y gastos</t>
  </si>
  <si>
    <t>Identificar, seleccionar y analizar las fuentes de ingreso principales que en conjunto sumen al menos el 80% del total de ingresos presupuestados en el año base. Para cada una de estas fuentes, debe completar las columnas de este cuadro.
Nota: El análisis detallado de los ingresos nuevos y los ingresos por financiamiento (independientemente de si forman parte del 80% principal) se debe registrar en los apartados posteriores.</t>
  </si>
  <si>
    <t xml:space="preserve">Supuestos Técnicos utilizados para las proyecciones de ingresos </t>
  </si>
  <si>
    <t>Acciones para mitigar riesgos de disponibilidad del ingreso</t>
  </si>
  <si>
    <t>Observaciones adicionales  en caso de ser necesario</t>
  </si>
  <si>
    <t>*   Para determinar la proyección de los ingresos para el año 2026 se toma en consideración el esquema completo de facturación del año 2025. Se genera una proyección promedio y su desviación estándar. Se establece un porcentaje de crecimiento respecto a la proyección para el año 2025 considerando las variables macroeconómicas y variación interanual histórica.
*   Para los años 2027-2028 y 2029 se determina utilizar una variable de crecimiento constante, que permita disminuir las variaciones internas y externas que pueden afectar  la proyección. En el caso de los Ingresos No Tributarios, se propone una variación constante de al menos 7 puntos porcentuales (7%), mismos que resultan de un promedio simple del resultado de la tasa de crecimiento histórica real.
*   En el caso de la venta de servicios se dejará constante la determinación de la proyección, en atención a que la variación de este ingreso está estrechamente relacionada con la actualización de las tarifas y el cumplimiento del artículo N°81 del Código Municipal, razón por la cual se requerirá de una revisión anual de estas proyecciones.
*   Se mantiene una política constante de actualización de tarifas, ampliación en la cobertura de servicios y la posibilidad de determinar abonados ocultos u omisos dentro de la recaudación de algunos servicios que aún no se cobran.</t>
  </si>
  <si>
    <t>*   Mantener las Políticas de actualización tarifaria, anual y permanente, que busquen servicios autosuficientes y que las estructuras de costos soporten los ajustes a sus componentes de gasto.
*   A nivel de gestión del Pendiente y Morosidad municipal, consolidar los planes de disminución de la cartera morosa, estableciendo metas anuales de al menos un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</si>
  <si>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La Municipalidad de Cartago genera la mayor parte de sus ingresos con fuentes propias de naturaleza tributaria (Ingresos Corrientes) que en los últimos años han experimentado un crecimiento de almenos un 5%, permitiendo a través de los ingresos propios, contar con los recursos necesarios para mantener la estructura institucional y realizar inversiones en las diferentes obras del cantón. 
*   Para el año 2025 estos ingresos representan un 68.68% y para el periodo 2026 los ingresos corrientes representan el 82.46% del presupuesto total.  
*   Según las proyecciones realizadas los ingresos corrientes continuarán siendo la fuente de financiamiento más importante para este municipio. Se prevé que para los años 2027, 2028 y 2029 representen en promedio un 80%
*   Las proyecciones de ingresos se fundamentan en el comportamiento histórico de los ingresos, los cuales consideran factores inherentes al ciclo de vida de los ingresos municipales, así como variables económicas internas y externa que lo impactan en el tiempo, tales como descuentos por pronto pago, políticas de cobro y arreglos de pago, tasas de interés, inflación, así como cualquier legislación que pueda impactar su recaudación (amnistías tributarias y exoneraciones)</t>
  </si>
  <si>
    <t>*   Para la estimación de ingresos para el año 2026 se analizan los ingresos reales de los años 2021-2024 y se realiza un análisis del comportamiento proyectado de la economía a través del Informe de Política Monetaria emitido por el Banco Central de Costa Rica
*   Tomando en consideración el crecimiento constante e histórico de los ingresos municipales, para la proyección plurianual se estableció como variable interanual de crecimiento almenos 5% para los ingresos tributarios; considerando por ejemplo ingreso mínimo por concepto de patente municipal, la cual no podrá ser inferior a un cuarto (1/4) del salario base de referencia, conforme a lo estipulado en el nuevo artículo incorporado, o nuevos sujetos pasivos como  Bancos Estatales, el Instituto Nacional de Seguros, y financieras.
*   A nivel de las Licencias Comerciales (Patentes) es importante que se consolide la presentación anual de los patentados municipales al menos en un 90%, disminuyendo el incumplimiento en la presentación de la obligación formal y material, promoviendo la disminución de ocultos y omisos.
*   A nivel de Licencias de Construcción, el municipio deberá implementar estrategias que promuevan el desarrollo inmobiliario a nivel urbanístico, comercial, pero especialmente industrial dentro del cantón. Estos elementos promovidos o potenciados por la publicación del Nuevo Plan Regulador del Cantón de Cartago.</t>
  </si>
  <si>
    <t>*   Continuar y reforzar las políticas de fiscalización para la identificación y determinación de omisos.
*   A nivel de gestión del Pendiente y Morosidad municipal, consolidar los planes de disminución de la cartera morosa, estableciendo metas anuales de almenos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</si>
  <si>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Que la Asamblea Legislativa NO promueva proyectos de Ley, que afecten o modifiquen la base de las proyecciones realizadas, tipo amnistías o beneficios de exoneración, condonaciones o eliminaciones de deudas a diferentes sectores 
*   Que no se presente condiciones extremas que generen una variación en las condiciones económicas, financieras o sociales del país.
*   Que los movimientos de la Política Nacional (elecciones nacionales o municipales) no modifique las estructuras de funcionamiento interno del Municipio
*   Que la Política Monetaria restrictiva permita controlar los niveles de inflación, lo que garantice el ambiente económico deseable para el crecimiento económico y contenga las variaciones de tipo de cambio
*   Que se mantenga estable durante el periodo plurianual propuesto las variaciones del tipo de cambio. 
*   Que de acuerdo con lo establecido por el BCCR se mantenga la propuesta en la estabilidad de precios como condición necesaria para la estabilidad macroeconómica y, congruente con ello, mantiene la meta de inflación en 3%, con un rango de tolerancia de ± 1 p.p</t>
  </si>
  <si>
    <t>Para el cálculo del impuesto sobre bienes inmuebles se toma como base el comportamiento de las bases imponibles puestas al cobro conforme los históricos. Estas a su vez se ven afectadas por variables que aumentan y disminuyen las bases imponibles, como la aplicación de descuentos, solicitudes de no afectaciones y exoneraciones, determinación de omisos y ejecución de valoraciones, presentación de declaraciones, permisos de construcción por obra concluida, movimientos registrales y catastrales; los cuales en conjunto convierten una base de determinación.
*   Para las proyecciones de los años 2027-2028 y 2029 se estableció como variable interanual de crecimiento un 5% tomando en consideración el crecimiento constante e histórico de los ingresos municipales.
*   A nivel del Impuesto sobre Bienes Inmuebles se cuenta con la actualización de la plataforma de valores para el cantón Central de Cartago, según proceso de licitación promovido por el Órgano de Normalización Técnica (ONT) 
*   Se cuenta con la nueva Tipología Constructiva para la determinación de valores de construcciones, de acuerdo con proceso de Licitación Promovido por el Órgano de Normalización Técnica (ONT) para el periodo 2024
*   Los esfuerzos que se despliegan a nivel interno para la ejecución de avalúos, el recibo de declaraciones y su fiscalización, las actualizaciones de los movimientos registrales y catastrales, así como de los permisos de construcción, permiten el incremento de las bases imponibles y su posible recaudación.</t>
  </si>
  <si>
    <t>*   Continuar con el seguimiento y control de los procesos de valoración de bienes inmuebles.
*   Mantener actualizadas las bases imponibles.
*   A nivel de gestión del Pendiente y Morosidad municipal, consolidar los planes de disminución de la cartera morosa, estableciendo metas anuales de 5%.
*   Consolidar los planes propuestos de gestión de cobro de las cuentas de difícil recuperación, lo cual se promueve a través de la gestión judicial de las cuentas morosas municipales.
*   Desarrollar la conciencia y compromiso (Cultura Tributaria) sobre la presentación de las obligaciones formales y materiales del contribuyente, lo que permite lograr estabilidad en las proyecciones anuales de los ingresos.
*   Se promueva e invierta los recursos necesarios y suficientes por parte de la Administración Municipal, con el fin de realizar la gestión, fiscalización y recaudación de los ingresos municipales
*   A través del uso de las plataformas tecnológicas desarrolladas por el municipio, se promueva la gestión de los trámites y recaudación municipal</t>
  </si>
  <si>
    <t>*   Que, a nivel de las Transferencias de Capital, el Gobierno Central mantenga los montos asignados y que por ley son trasladados a los municipios. 
*   Para la estimación del 2026 estimación se utiliza el cuadro del monto estimado preliminarmente preparado por la secretaria de Planificación sectorial del MOPT para transferencia de la ley 8114.
*   Para la proyección de los años 2027-2028 y 2029 se considera la comparación de ingresos reales de los años anteriores, con el fin de identificar porcentajes de crecimiento o disminución y proyectar un promedio simple de crecimiento. Se establece un crecimiento promedio de 5 puntos porcentuales</t>
  </si>
  <si>
    <t>*   Seguimiento a las políticas gubernamentales para el cumplimiento oportuno de los requisitos de la transferencia.
*   Fiscalización eficiente y control oportuno de las obras para asegurar la calidad y condiciones técnicas.
*   Utilizar mecanismos de contratación pública, lo que facilitaría la ejecución de los ingresos por transferencias 
*   Actualización de tarifas anualmente, a fin de evitar la dependencia en este tipo de ingresos. Lo que permitiría un mejor a aprovechamiento de estos recursos en temas de inversión y proyectos.</t>
  </si>
  <si>
    <t>Identificar, seleccionar y analizar las principales subpartidas de gasto según el Clasificador Económico que en conjunto sumen al menos el 80% del total de gastos presupuestados en el año base. Para cada una de estas subpartidas, debe completar las columnas de este cuadro.</t>
  </si>
  <si>
    <t>Supuestos Técnicos utilizados para las proyecciones de gastos</t>
  </si>
  <si>
    <t>Acciones necesarias en el largo plazo para asegurar la sostenibilidad de los gastos</t>
  </si>
  <si>
    <t>*   Se estima un crecimiento interanual del 3%, tomando en cuenta el incremento del costo de vida, pago de anualidades en el caso de los salarios compuestos y ajuste en la estructura de plazas.
*   Se toma en consideración el ajuste de la estructura de plazas que se está incorporando en la propuesta de presupuesto para el año 2026 con su respectiva viabilidad financiera.
*   Cumplimiento de todos los términos, alcances y disposiciones referidas en la ley marco de empleo público N°10159 y su reglamento, así como la Ley de Fortalecimiento de las Finanzas Públicas N°9635
*   Que la política de incrementos salariales se ajuste a la normativa vigente y costo de vida. 
*   Que, a nivel del rubro de remuneraciones municipales, los salarios propuestos por la Administración y aprobados por el Concejo Municipal no sobrepasen a los previstos en las proyecciones y propuestas realizados en la planificación plurianual.
*   Proyecciones se ajustan de acuerdo con el análisis de los egresos reales históricos e incorporación de la ejecución del año 2025.</t>
  </si>
  <si>
    <t xml:space="preserve">
*   Promover y asegurar las políticas y canales de gestión de recaudación, que garanticen la percepción de los ingresos del período, pero que además facilite la percepción de los rubros morosos municipales.
*   Control de gasto y redefinición en el crecimiento de los requerimientos de nuevas plazas. Lo cual no debe superar el 20% sobre el crecimiento de los ingresos propios municipales respecto del periodo anterior.
*   Actualización de documentos institucionales relacionados con el talento humano (Manual de puestos, estudio de cargas, procedimientos, entre otros)</t>
  </si>
  <si>
    <t xml:space="preserve">*   El gasto corriente es la partida más representativa en la estructura de egresos de esta Municipalidad, siendo que para el año 2026 representa el 75.34% del total de gastos.
*   Para los años 2027-2028 y 2029 se proyecta en promedio un 74% del total de la estructura de gastos.
</t>
  </si>
  <si>
    <t>*   Para el cálculo del gasto se considera la comparación de ejecución de años anteriores, con el fin de identificar porcentajes de crecimiento o disminución. 
*   Se actualiza estudio de variaciones y aumentos entre presupuestos de los últimos 5 años, con el fin de determinar y analizar las tendencias históricas en los egresos operativos.
*   Se proyecta un crecimiento interanual del 9% para los años 2027, 2028 y 2029, esto debido a las variables económicas que se puedan dar al prestar los servicios tales como inflación, tasas de interés, balanza de pagos e indicadores económicos; todo esto para brindar las condiciones necesarias que permitan el desarrollo humano sostenible de los habitantes del cantón, por medio de la provisión de bienes y servicios públicos de excelencia. 
*   Se reconsidera el porcentaje de crecimiento en esta partida debido a que surgen nuevas necesidades que incrementan de manera considerable estos egresos, como el cobro de la captación y conducción del agua potable por parte del AYA. Por tanto, se analizan diferentes escenarios del comportamiento histórico, permitiendo que mediante la contención de algunos otros gastos se considere factible un crecimiento del 9% anual.</t>
  </si>
  <si>
    <t>*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los diferentes programas, pero especialmente de los Servicios Comunales, se ejecute de forma eficiente los recursos programados para el plurianual propuesto.  
*   Evaluación mensual sobre los principales rubros de gasto corriente y operativo (agua, luz, telefonía, internet, remuneraciones, y suministros varios).
*   Elaboración de un plan de contención del gasto corriente.
*   Evaluación continua de proyectos y programas institucionales para determinar aquellos que no presentan viabilidad ni sostenibilidad económica.
*   Correcta definición y dimensionamiento de los materiales e insumos que son adquiridos para la prestación de servicios.</t>
  </si>
  <si>
    <t>*   Se toma como base el monto total definido en la proyección plurianual de los ingresos.
*   Se realiza proyección plurianual de acuerdo con los costos estimados de los programas y proyectos derivados del Plan Estratégico Municipal y las necesidades establecidas por la Administración.
*   Se aplica correctamente el principio de limitación en el presupuesto institucional para el financiamiento de gastos corrientes con ingresos de capital, según lo establecido en el artículo 6 de la LAFRPP; el Decreto Ejecutivo N.º 32452-H y sus reformas, denominado “Lineamientos que regulan la aplicación del artículo 6 de la Ley N.° 8131, considerando la clase de Ingresos del Sector Público denominada Financiamiento”; así como las normas 2.2.3, inciso k), y 2.2.9 de las NTPP.
*   La propuesta de gasto administrativo no sobrepase el 40%, según lo establecido en el artículo 102 del Código Municipal.</t>
  </si>
  <si>
    <r>
      <rPr>
        <b/>
        <sz val="11"/>
        <color rgb="FFFFFFFF"/>
        <rFont val="Calibri"/>
        <family val="2"/>
      </rPr>
      <t xml:space="preserve">Proyecciones de ingresos nuevos  para la institución
</t>
    </r>
    <r>
      <rPr>
        <b/>
        <sz val="10"/>
        <color rgb="FFFFFFFF"/>
        <rFont val="Calibri"/>
        <family val="2"/>
      </rPr>
      <t xml:space="preserve"> </t>
    </r>
    <r>
      <rPr>
        <b/>
        <i/>
        <sz val="10"/>
        <color rgb="FFFFFFFF"/>
        <rFont val="Calibri"/>
        <family val="2"/>
      </rPr>
      <t>(En caso de no contar con este tipo de ingreso en ninguno de los periodos indicar "No aplica")</t>
    </r>
  </si>
  <si>
    <t>Supuestos Técnicos utilizados para las proyecciones de ingresos</t>
  </si>
  <si>
    <t>NO APLICA</t>
  </si>
  <si>
    <r>
      <t xml:space="preserve">Análisis de resultados de Financiamiento interno  o externo / Utilización del  Superávit / para la institución
 </t>
    </r>
    <r>
      <rPr>
        <b/>
        <i/>
        <sz val="10"/>
        <color rgb="FFFFFFFF"/>
        <rFont val="Calibri"/>
        <family val="2"/>
      </rPr>
      <t>(En caso de no contar con este tipo de ingreso en ninguno de los periodos indicar "No aplica")</t>
    </r>
  </si>
  <si>
    <t xml:space="preserve">Argumentos utilizados  </t>
  </si>
  <si>
    <t>Acciones para mitigar riesgos de dependencia de este tipo de  ingresos extraordinarios</t>
  </si>
  <si>
    <t>*   Utilizar los productos del mercado financiero mediante la adquisición de un crédito a fin de agilizar la intervención en las vías de comunicación terrestre (Puentes del Cantón) y adquisición de maquinaria, que permita disminuir los costos en alquiler de equipo y lograr una mayor disposición de la maquinaria de acuerdo con las necesidades municipales.
*   Fiscalización constante de las obras de manera oportuna y eficiente
*   El municipio se encuentra analizando la posibilidad de optar por financiamientos adicionales para el desarrollo de otros proyectos de alto impacto en el cantón</t>
  </si>
  <si>
    <t>*   Mantener un inventario de los puentes del cantón que deben ser intervenidos dada su condición actual "Inventario de Rehabilitación y Mantenimiento de Puentes". A fin de lograr una planificación en el tiempo que permita la intervención con recursos propios 
*   Actualización de tarifas para evitar la necesidad de financiamiento en el desarrollo de proyectos de inversión 
*   Contención del gasto corriente en pro de la inversión</t>
  </si>
  <si>
    <t xml:space="preserve">*   Se incorporan recursos provenientes del presente año que se analizaron  sobre la ejecución a la fecha y que se tiene la certeza de que no se van a utilizar y por ende se pueden incorporar en el Presupuesto Inicial 2026, a fin de contar con los recursos desde principios de año. Se adjunta certificación por parte de la Encargada del Área Administrativa Financiera.
*   Se propone una disminución gradual mediante el mejoramiento de las políticas de ejecución, reducción de la brecha entre las proyecciones y los ingresos reales, así como la aplicación de la nueva Ley de Contratación Pública para mejorar los tiempos en los procesos de contratación. </t>
  </si>
  <si>
    <t>*   Mantener el monitoreo mensual al Plan de Compras Institucional.
*   Asegurar la Viabilidad y sostenibilidad de los proyectos institucionales, que garanticen su permanencia y autofinanciamiento, de lo contrario no se incluirán recursos en el presupuesto.
*   Seguimiento a la gestión de los procesos de contratación pública 
*   Revisión de variables utilizadas para las proyecciones de ingresos presupuestados
* Revisión constante de las variables macroeconómicas.</t>
  </si>
  <si>
    <r>
      <rPr>
        <b/>
        <sz val="11"/>
        <color rgb="FF000000"/>
        <rFont val="Calibri"/>
        <family val="2"/>
      </rPr>
      <t>1.	VENTA DE BIENES Y SERVICIOS     31.94%</t>
    </r>
    <r>
      <rPr>
        <sz val="11"/>
        <color rgb="FF000000"/>
        <rFont val="Calibri"/>
        <family val="2"/>
      </rPr>
      <t xml:space="preserve">
*   El ingreso por concepto de venta de bienes y servicios es el rubro más importante dentro de la estructura de ingresos de esta municipalidad, el cual alcanza en promedio de la proyección plurianual un 31.94% del total de los ingresos.
*   Para el año 2026 esta línea representa el 32.21% del total de los ingresos presupuestados y se espera que para los años 2027-2028-2029 se mantenga en el margen del 32%.
*   En esta partida se enmarcan los ingresos por la tarifa de los servicios, siendo la venta de agua y el servicio de recolección de basura las principales fuentes de ingreso, las cuales representan un 13.25% y 6.65% respectivamente, del total de los ingresos municipales
*   La tendencia de crecimiento en estos ingresos se debe principalmente al incentivo en las políticas de cobranza y un mejor control en la morosidad, así como la identificación y determinación de omisos. Acompañado de una propuesta de actualización de tarifas, cuyo objetivo es que todos los servicios sean autosuficientes y una mejora de su prestación y cobertura.</t>
    </r>
  </si>
  <si>
    <r>
      <rPr>
        <b/>
        <sz val="11"/>
        <color rgb="FF000000"/>
        <rFont val="Calibri"/>
        <family val="2"/>
      </rPr>
      <t>2.	IMPUESTOS SOBRE BIENES Y SERVICIOS     23.75%</t>
    </r>
    <r>
      <rPr>
        <sz val="11"/>
        <color rgb="FF000000"/>
        <rFont val="Calibri"/>
        <family val="2"/>
      </rPr>
      <t xml:space="preserve">
*   La segunda fuente de ingreso más importante está representada por el Impuesto sobre bienes y servicios, el cual alcanza en promedio el 23.75% del total de los ingresos municipales. 
*   Para el año 2026 esta línea representa el 24.65% del total de los ingresos presupuestados, sin embargo, para los años 2027-2028-2029 se estima que en promedio representará un 23%
*   En esta línea se destaca principalmente el Impuesto sobre Patentes Comerciales, ingreso que históricamente ha representado en promedio el 15% del total de los ingresos municipales y que continuará en crecimiento conforme mejoran las condiciones económicas y comerciales del país. Para el año 2026 este ingreso tiene un incremento bastante importante, representando el 22.50% del total de los ingresos, esto se debe principalmente a la aprobación de la modificación a la Ley de Patentes Municipales, la cual permite permite una actualización de los ingresos mínimos que deben aportar los contribuyentes, sino que incorpora nuevas instituciones al régimen contributivo, ampliando así la base tributaria, como lo son los Bancos Estatales, el Instituto Nacional de Seguros, entre otros.
*   También se clasifica el Impuesto sobre la construcción el cual representa un 1,09% en promedio interanual.</t>
    </r>
  </si>
  <si>
    <r>
      <t xml:space="preserve">
</t>
    </r>
    <r>
      <rPr>
        <b/>
        <sz val="11"/>
        <color rgb="FF000000"/>
        <rFont val="Calibri"/>
        <family val="2"/>
      </rPr>
      <t>3.	IMPUESTOS SOBRE LA PROPIEDAD     19.75%</t>
    </r>
    <r>
      <rPr>
        <sz val="11"/>
        <color rgb="FF000000"/>
        <rFont val="Calibri"/>
        <family val="2"/>
      </rPr>
      <t xml:space="preserve">
*   Como tercer ingreso más importante se encuentra el impuesto sobre la propiedad representando un 19.75% en promedio interanual del total de los ingresos municipales.
*   Para el año 2026 esta línea representa el 20.49% del total de los ingresos presupuestados, sin embargo, para los años 2027-2028-2029 se estima que en promedio represente el 20%
*   En esta línea se clasifica el Impuesto sobre la propiedad de Bienes inmuebles. En los últimos cinco años, la recaudación de este impuesto ha mostrado un crecimiento significativo del 4% promedio interanual, lo cual es producto del aumento en las bases imponibles o cuentas por cobrar que período a período se generan y su gestión de cobro. </t>
    </r>
  </si>
  <si>
    <r>
      <rPr>
        <b/>
        <sz val="11"/>
        <color rgb="FF000000"/>
        <rFont val="Calibri"/>
        <family val="2"/>
      </rPr>
      <t>4.	TRANSFERENCIAS DE CAPITAL DEL SECTOR PÚBLICO     5.68%</t>
    </r>
    <r>
      <rPr>
        <sz val="11"/>
        <color rgb="FF000000"/>
        <rFont val="Calibri"/>
        <family val="2"/>
      </rPr>
      <t xml:space="preserve">
*   En cuanto a los ingresos de capital históricamente han representado en promedio un 7% del total de los ingresos, pero para los años 2026-2027-2028 y 2029 se estima que dicho comportamiento se mantendrá en un promedio del 6%. 
*   Estos recursos provienen de las transferencias del gobierno central y la más representativa corresponde a los recursos de la Ley 8114 y 9329 para la atención de la Red Vial Cantonal con una representación promedio del 4% del total de los ingresos.
*   En esta línea también se encuentran los recursos provenientes del Impuesto al Cemento. El cual representa en promedio un 1.69% del total de los ingresos.</t>
    </r>
  </si>
  <si>
    <r>
      <rPr>
        <b/>
        <sz val="11"/>
        <color rgb="FF000000"/>
        <rFont val="Calibri"/>
        <family val="2"/>
      </rPr>
      <t>1.	REMUNERACIONES     34.20%</t>
    </r>
    <r>
      <rPr>
        <sz val="11"/>
        <color rgb="FF000000"/>
        <rFont val="Calibri"/>
        <family val="2"/>
      </rPr>
      <t xml:space="preserve">
*   Entre los gastos de mayor relevancia se observa la partida de REMUNERACIONES, la cual históricamente ha representado en promedio un 40% del total de los egresos, sin embargo, en los últimos años este porcentaje ha venido en disminución, siendo que para el año 2026 representa un 36% y se proyecta en promedio un 34% para los años 2027-2028 y 2029. Este comportamiento se debe al incremento en los ingresos totales municipales y a la entrada en vigor de la Ley 9635 Fortalecimiento de las Finanzas Públicas y la Ley 10159 Marco de Empleo Público
*   Para el año 2026 se están incorporando los recursos para el pago de salarios a los funcionarios municipales, reserva para incrementos por costo de vida de un 2.4% y pago de anualidades, así como plazas por servicios especiales para la atención de las fracciones del Concejo Municipal.
* Para el año 2026 se ha restringido la creación de plazas fijas</t>
    </r>
  </si>
  <si>
    <r>
      <rPr>
        <b/>
        <sz val="11"/>
        <color rgb="FF000000"/>
        <rFont val="Calibri"/>
        <family val="2"/>
      </rPr>
      <t>2.	ADQUISICIÓN DE BIENES Y SERVICIOS    31.39%</t>
    </r>
    <r>
      <rPr>
        <sz val="11"/>
        <color rgb="FF000000"/>
        <rFont val="Calibri"/>
        <family val="2"/>
      </rPr>
      <t xml:space="preserve">
*   La ADQUISICIÓN DE BIENES Y SERVICIOS alcanza interanualmente el 31.39% promedio del total de los egresos municipales, comportamiento que se ha mantenido históricamente según los informes de ejecución presupuestaria y se espera continue para los próximos años. 
*   Para el año 2026 se incorporan todos los servicios e insumos necesarios para la prestación eficiente de los servicios municipales, así como los insumos requeridos para la ejecución de proyectos</t>
    </r>
  </si>
  <si>
    <r>
      <rPr>
        <b/>
        <sz val="11"/>
        <color rgb="FF000000"/>
        <rFont val="Calibri"/>
        <family val="2"/>
      </rPr>
      <t>3.	GASTOS DE CAPITAL    25.21%</t>
    </r>
    <r>
      <rPr>
        <sz val="11"/>
        <color rgb="FF000000"/>
        <rFont val="Calibri"/>
        <family val="2"/>
      </rPr>
      <t xml:space="preserve">
*   El gasto de capital continuará siendo una de las partidas más representativas de los egresos de esta municipalidad con un 25.21% en promedio del total de los egresos. 
*   En esta línea se destacan las inversiones en Vías de Comunicación con un 9.11%, recursos para la rehabilitación y mantenimiento de la red vial cantonal (Ley 8114 y 9329) y los recursos correspondientes al préstamo con el IFAM para la intervención de los puentes del cantón.
*   Se encuentra también la línea de Instalaciones con una representación de un 6.15% del total de los egresos recursos para el Plan de intervención del alcantarillado sanitario, Programa de mantenimiento anual e intervenciones en el sistema de alcantarillado pluvial, Programa de mejoras a la Infraestructura del Acueducto Municipal, proyectos que se estarán desarrollando de manera plurianual de acuerdo con la planificación del mediano plazo.
*   Otras partidas importantes están representadas por los bienes Intangibles (3.87%) recursos destinados para Desarrollo del Sistema de Gestión Municipal, Mejora y servicios de soporte y licenciamiento de sistemas internos municipales, Soluciones tecnológicas, aplicaciones y dispositivos para la gestión de trámites y pagos, entre otros; así como Maquinaria y Equipo con un 3.18%, recursos destinados principalmente para la compra de equipo y maquinaria pesada para la UTGV.
*   Este porcentaje incrementa respecto al Presupuesto Inicial 2025 debido a la incorporación del Presupuesto Extraordinario 01-2025 y 02-2025, debido al incremento en este tipo de gastos</t>
    </r>
  </si>
  <si>
    <t xml:space="preserve">*  Para el cálculo del gasto se considera la comparación de ejecución de años anteriores, con el fin de identificar porcentajes de crecimiento o disminución. 
*   Se actualiza estudio de variaciones en el comportamiento real de los egresos en los últimos 5 años, con el fin de determinar y analizar las tendencias en los egresos operativos, para lo cual se ha determinado un crecimiento interanual del 10%, según históricos y tomando en consideración el artículo 83 del Código Municipal
*   Se consideran los proyectos según sus costos establecidos en el Plan Estratégico y de Inversiones Municipales 2025-2028, de acuerdo con la disponibilidad de recursos y prioridades de la Administración, entre ellos: Plan de intervención del Alcantarillado Sanitario, Programa de mantenimiento anual e intervenciones en el Sistema de Alcantarillado Pluvial, Programa Movilidad Sostenible y Paisajismo Urbano, Programa de Infraestructura Vial del Plan Vial Quinquenal, Programa de proyectos tecnológicos y de Ciudad Inteligente del Plan Estratégico de Tecnologías de Información, Plan de Gestión Integral de Residuos Sólidos, Programa de Mejoras a la Infraestructura del Acueducto Municipal
</t>
  </si>
  <si>
    <t>*   Para la estimación de los egresos provenientes de programas y proyectos de inversión pública, se toma en consideración los proyectos propuestos, cuyo monto total (independientemente de los periodos que dure su ejecución) supere el monto indicado en el apartado 4.2.14 de las Normas Técnicas sobre Presupuestos Públicos N-1-2012-DC-DFOE. Adicionalmente, se realiza la proyección considerando la formulación de los proyectos y los costos estimados requeridos para cada año de ejecución (proyección plurianual o de mediano plazo). 
*   Se incluyen recursos para la compra de vagonetas, maquinaria, cámaras inteligentes de video protección y alarmas comunitarias, se incluyen recursos para mejoras en edificios e instalaciones municipales (Plantel, Anfiteatro, CMECA, Palacio), construcción de aceras, mantenimiento de caminos y calles (vías de comunicación y señalización), entre otros. Mejoramiento en la infraestructura de la red de distribución del acueducto (Instalación de Tubería) y Perforación de Pozos, continuidad al Programa de Construcciones y mejoras en parques y zonas verdes de los distritos (adquisición de playgrouns, máquinas para hacer ejercicios, mesas y otros mobiliarios), así como el mejoramiento en infraestructura considerada patrimonio cultural. Mejoras en Plantas de Tratamiento de Aguas Residuales del Cantón.
*   Se realizan los ajustes necesarios en las prioridades de inversión de acuerdo con la determinación de nuevas necesidades operativas que surgieron en el último año (captación y conducción del agua potable por parte del AYA), considerando el financiamiento en algunos proyectos de primera necesidad establecidos en el PEIM 2025-2028 como el de Captación de nuevas fuentes de agua y la Planta de tratamiento de aguas residuales.</t>
  </si>
  <si>
    <t xml:space="preserve">*   Mantener las políticas de planificación, control y seguimiento orientadas a la ejecución efectiva de los recursos municipales. Se proyecta una ejecución de al menos el 80% del presupuesto de gasto, basado en el Plan de Compras Municipal durante los próximos 4 años. 
*   Que a través de la implementación de normativa para el Sector Público se garantice la ejecución, registro y transparencia de los gastos municipales. NICSP 12 - Inventarios, se priorice y brinde mayor importancia a la construcción y mantenimiento de obra pública. La NICSP 17, Propiedad, Planta y Equipos, registro de los bienes municipales. la NICSP 35, Beneficios Empleados, así como cualquier otra que mejore la transparencia de la ejecución y gastos municipal.  
*   Que a nivel de Transferencias Corrientes o de Capital (tanto de ley como por subvenciones) la municipalidad mantenga o disminuya los montos de transferencia propuestos en estas proyecciones plurianuales. 
</t>
  </si>
  <si>
    <t>*   Que, a nivel de las inversiones y proyectos propuestos, se ajusten a los procedimientos de la Ley de Contratación Pública y del Reglamento vigente, así como de los lineamientos para la definición de perfiles, viabilidades, permisos y factibilidad que aseguren la ejecución eficiente del erario municipal. 
*   Que, a nivel de inversión y proyectos, estos sean realizados mayoritariamente con recursos propios municipales y que los compromisos por préstamos (apalancamiento) sean soportados por las estructuras de costos del servicio al que pertenecen.
*   En los casos que sea necesario realizar estudio técnico de las propuestas de mercado que determinen las condiciones más favorables y viables sobre las necesidades de financiamiento para desarrollar proyectos de inversión en obra pública</t>
  </si>
  <si>
    <r>
      <rPr>
        <b/>
        <sz val="11"/>
        <color rgb="FF000000"/>
        <rFont val="Calibri"/>
        <family val="2"/>
      </rPr>
      <t xml:space="preserve">
1.	PRÉSTAMOS DIRECTOS 1.56%
</t>
    </r>
    <r>
      <rPr>
        <sz val="11"/>
        <color rgb="FF000000"/>
        <rFont val="Calibri"/>
        <family val="2"/>
      </rPr>
      <t xml:space="preserve">*   Se incluye para el año 2026 y 2027 el monto correspondiente al crédito de inversión con el IFAM para la rehabilitación de puentes y compra de maquinaria, según los cronogramas de desembolso de acuerdo con la planificación y ejecución de las obras del proyecto. </t>
    </r>
  </si>
  <si>
    <r>
      <rPr>
        <b/>
        <sz val="11"/>
        <color rgb="FF000000"/>
        <rFont val="Calibri"/>
        <family val="2"/>
      </rPr>
      <t>2.	SUPERÁVIT LIBRE Y ESPECÍFICO 12.32%</t>
    </r>
    <r>
      <rPr>
        <sz val="11"/>
        <color rgb="FF000000"/>
        <rFont val="Calibri"/>
        <family val="2"/>
      </rPr>
      <t xml:space="preserve">
*    Financiamiento vinculado al superávit libre y específico, el cual para el 2026 representa un 7.49% del presupuesto total a la fecha, proveniente de las subejecuciones, proyectos con horizontes de ejecución superior a un año e ingresos percibidos de más durante el año 2025. 
*   Se proyecta para los próximos años que este rubro disminuya paulatinamente en un 10% interanualmente, producto de las mejoras incorporadas e implementadas en el tema de compras públicas.</t>
    </r>
  </si>
  <si>
    <t>CUADRO Nº 5: CALCULO DE LAS DIETAS A REGIDORES</t>
  </si>
  <si>
    <t>CUADRO Nº 6: DETALLE  DE  LA  DEUDA</t>
  </si>
  <si>
    <t>INFORMACIÓN PLURIANUAL</t>
  </si>
  <si>
    <t>Yo, Daniela Araya Molina, Encargada de Presupuesto, hago constar que los datos suministrados anteriormente corresponden a las aplicaciones dadas por la entidad a la totalidad de los recursos  incorporados en el presupuesto ordinario 2025. Elaborado el 29 de agosto de 2024. Ajustado el 16 de diciembre de 2025 según lo indicado por la CGR en el oficio DFOE-LOC-2263(23573)-2025</t>
  </si>
  <si>
    <t>Conocido por el Concejo Muncipal mediante el artículo 1 del Acta 108-2025 (folios 0000174-0000176) de la sesión celebrada el 17 de setiembre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</si>
</sst>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1" formatCode="_-* #,##0_-;\-* #,##0_-;_-* &quot;-&quot;_-;_-@_-"/>
    <numFmt numFmtId="43" formatCode="_-* #,##0.00_-;\-* #,##0.00_-;_-* &quot;-&quot;??_-;_-@_-"/>
    <numFmt numFmtId="164" formatCode="_-* #,##0.00\ _€_-;\-* #,##0.00\ _€_-;_-* &quot;-&quot;??\ _€_-;_-@_-"/>
    <numFmt numFmtId="165" formatCode="_-[$€-2]* #,##0.00_-;\-[$€-2]* #,##0.00_-;_-[$€-2]* &quot;-&quot;??_-"/>
    <numFmt numFmtId="166" formatCode="#,##0.0000"/>
    <numFmt numFmtId="167" formatCode="_-* #,##0.0000\ _€_-;\-* #,##0.0000\ _€_-;_-* &quot;-&quot;??\ _€_-;_-@_-"/>
    <numFmt numFmtId="168" formatCode="_(* #,##0.00_);_(* \(#,##0.00\);_(* &quot;-&quot;??_);_(@_)"/>
    <numFmt numFmtId="169" formatCode="_-* #,##0.00\ _P_t_s_-;\-* #,##0.00\ _P_t_s_-;_-* &quot;-&quot;??\ _P_t_s_-;_-@_-"/>
    <numFmt numFmtId="170" formatCode="m/d/yyyy"/>
    <numFmt numFmtId="171" formatCode="mm/dd/yyyy"/>
    <numFmt numFmtId="172" formatCode="#,##0.00_ ;[Red]\-#,##0.00\ "/>
  </numFmts>
  <fonts count="12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name val="Arial"/>
      <family val="2"/>
    </font>
    <font>
      <b/>
      <u/>
      <sz val="8"/>
      <name val="Arial"/>
      <family val="2"/>
    </font>
    <font>
      <u/>
      <sz val="8"/>
      <name val="Arial"/>
      <family val="2"/>
    </font>
    <font>
      <sz val="8"/>
      <color indexed="81"/>
      <name val="Tahoma"/>
      <family val="2"/>
    </font>
    <font>
      <sz val="9"/>
      <name val="Arial"/>
      <family val="2"/>
    </font>
    <font>
      <b/>
      <sz val="9"/>
      <name val="Arial"/>
      <family val="2"/>
    </font>
    <font>
      <b/>
      <sz val="10"/>
      <name val="Arial"/>
      <family val="2"/>
    </font>
    <font>
      <sz val="10"/>
      <name val="Arial"/>
      <family val="2"/>
    </font>
    <font>
      <b/>
      <sz val="12"/>
      <name val="Arial"/>
      <family val="2"/>
    </font>
    <font>
      <b/>
      <sz val="11"/>
      <name val="Arial"/>
      <family val="2"/>
    </font>
    <font>
      <sz val="7"/>
      <name val="Arial"/>
      <family val="2"/>
    </font>
    <font>
      <sz val="8"/>
      <color rgb="FFFF0000"/>
      <name val="Arial"/>
      <family val="2"/>
    </font>
    <font>
      <sz val="10"/>
      <color rgb="FFFF0000"/>
      <name val="Arial"/>
      <family val="2"/>
    </font>
    <font>
      <sz val="8"/>
      <name val="Arial"/>
      <family val="2"/>
    </font>
    <font>
      <sz val="8"/>
      <color theme="6" tint="-0.499984740745262"/>
      <name val="Arial"/>
      <family val="2"/>
    </font>
    <font>
      <b/>
      <sz val="10"/>
      <color rgb="FFFF0000"/>
      <name val="Arial"/>
      <family val="2"/>
    </font>
    <font>
      <sz val="10"/>
      <name val="Arial"/>
      <family val="2"/>
    </font>
    <font>
      <sz val="12"/>
      <name val="Arial"/>
      <family val="2"/>
    </font>
    <font>
      <b/>
      <sz val="10"/>
      <name val="Arial,Bold"/>
    </font>
    <font>
      <b/>
      <sz val="8.5"/>
      <name val="Arial"/>
      <family val="2"/>
    </font>
    <font>
      <sz val="8.5"/>
      <name val="Arial"/>
      <family val="2"/>
    </font>
    <font>
      <sz val="10"/>
      <name val="Times New Roman"/>
      <family val="1"/>
    </font>
    <font>
      <sz val="10"/>
      <name val="Arial"/>
      <family val="2"/>
    </font>
    <font>
      <sz val="8"/>
      <color rgb="FF00B050"/>
      <name val="Arial"/>
      <family val="2"/>
    </font>
    <font>
      <sz val="10"/>
      <name val="Arial"/>
      <family val="2"/>
    </font>
    <font>
      <sz val="10"/>
      <name val="Arial"/>
      <family val="2"/>
    </font>
    <font>
      <sz val="10"/>
      <color theme="1"/>
      <name val="Arial"/>
      <family val="2"/>
    </font>
    <font>
      <sz val="10"/>
      <color rgb="FF000000"/>
      <name val="Arial"/>
      <family val="2"/>
    </font>
    <font>
      <sz val="10"/>
      <color theme="1"/>
      <name val="Arial"/>
      <family val="2"/>
    </font>
    <font>
      <b/>
      <sz val="12"/>
      <color theme="1"/>
      <name val="Arial"/>
      <family val="2"/>
    </font>
    <font>
      <b/>
      <sz val="10"/>
      <color theme="1"/>
      <name val="Arial"/>
      <family val="2"/>
    </font>
    <font>
      <b/>
      <sz val="11"/>
      <color theme="1"/>
      <name val="Arial"/>
      <family val="2"/>
    </font>
    <font>
      <sz val="11"/>
      <color theme="1"/>
      <name val="Arial"/>
      <family val="2"/>
    </font>
    <font>
      <b/>
      <sz val="14"/>
      <color theme="1"/>
      <name val="Arial"/>
      <family val="2"/>
    </font>
    <font>
      <b/>
      <sz val="8"/>
      <color theme="1"/>
      <name val="Arial"/>
      <family val="2"/>
    </font>
    <font>
      <b/>
      <sz val="10"/>
      <color theme="0"/>
      <name val="Arial"/>
      <family val="2"/>
    </font>
    <font>
      <b/>
      <sz val="14"/>
      <color rgb="FF1F497D"/>
      <name val="Arial"/>
      <family val="2"/>
    </font>
    <font>
      <sz val="10"/>
      <color rgb="FF1F497D"/>
      <name val="Arial"/>
      <family val="2"/>
    </font>
    <font>
      <b/>
      <u/>
      <sz val="10"/>
      <color theme="1"/>
      <name val="Arial"/>
      <family val="2"/>
    </font>
    <font>
      <b/>
      <sz val="10"/>
      <color theme="1"/>
      <name val="Arial"/>
      <family val="2"/>
    </font>
    <font>
      <sz val="10"/>
      <name val="Courier"/>
      <family val="3"/>
    </font>
    <font>
      <sz val="10"/>
      <color indexed="8"/>
      <name val="MS Sans Serif"/>
      <family val="2"/>
    </font>
    <font>
      <sz val="9"/>
      <color indexed="81"/>
      <name val="Tahoma"/>
      <family val="2"/>
    </font>
    <font>
      <b/>
      <sz val="9"/>
      <color theme="0"/>
      <name val="Arial"/>
      <family val="2"/>
    </font>
    <font>
      <b/>
      <sz val="10"/>
      <color theme="0"/>
      <name val="Arial"/>
      <family val="2"/>
    </font>
    <font>
      <vertAlign val="superscript"/>
      <sz val="8"/>
      <color theme="3"/>
      <name val="Arial"/>
      <family val="2"/>
    </font>
    <font>
      <sz val="8"/>
      <color theme="3"/>
      <name val="Arial"/>
      <family val="2"/>
    </font>
    <font>
      <sz val="11"/>
      <color theme="1"/>
      <name val="Arial"/>
      <family val="2"/>
    </font>
    <font>
      <b/>
      <sz val="8"/>
      <color theme="0"/>
      <name val="Arial"/>
      <family val="2"/>
    </font>
    <font>
      <sz val="10"/>
      <color rgb="FF000000"/>
      <name val="Arial"/>
      <family val="2"/>
    </font>
    <font>
      <sz val="8"/>
      <color theme="1"/>
      <name val="Arial"/>
      <family val="2"/>
    </font>
    <font>
      <sz val="10"/>
      <color rgb="FF000000"/>
      <name val="Calibri"/>
      <family val="2"/>
      <scheme val="minor"/>
    </font>
    <font>
      <sz val="10"/>
      <color rgb="FF000000"/>
      <name val="Calibri"/>
      <family val="2"/>
      <scheme val="minor"/>
    </font>
    <font>
      <sz val="10"/>
      <color rgb="FF000000"/>
      <name val="Calibri"/>
      <family val="2"/>
      <scheme val="minor"/>
    </font>
    <font>
      <sz val="10"/>
      <color theme="1"/>
      <name val="Arial"/>
      <family val="2"/>
    </font>
    <font>
      <b/>
      <sz val="12"/>
      <color theme="1"/>
      <name val="Arial"/>
      <family val="2"/>
    </font>
    <font>
      <b/>
      <sz val="10"/>
      <color theme="1"/>
      <name val="Arial"/>
      <family val="2"/>
    </font>
    <font>
      <b/>
      <sz val="9"/>
      <color theme="1"/>
      <name val="Arial"/>
      <family val="2"/>
    </font>
    <font>
      <sz val="10"/>
      <name val="Calibri"/>
      <family val="2"/>
    </font>
    <font>
      <sz val="10"/>
      <color theme="0"/>
      <name val="Arial"/>
      <family val="2"/>
    </font>
    <font>
      <b/>
      <sz val="12"/>
      <color rgb="FF384A99"/>
      <name val="Arial"/>
      <family val="2"/>
    </font>
    <font>
      <sz val="10"/>
      <color rgb="FF1F497D"/>
      <name val="Arial"/>
      <family val="2"/>
    </font>
    <font>
      <sz val="10"/>
      <color theme="1"/>
      <name val="Calibri"/>
      <family val="2"/>
    </font>
    <font>
      <b/>
      <sz val="10"/>
      <color rgb="FFFFFFFF"/>
      <name val="Arial"/>
      <family val="2"/>
    </font>
    <font>
      <sz val="8"/>
      <color theme="1"/>
      <name val="Arial"/>
      <family val="2"/>
    </font>
    <font>
      <sz val="12"/>
      <color theme="1"/>
      <name val="Arial"/>
      <family val="2"/>
    </font>
    <font>
      <sz val="16"/>
      <color rgb="FF1F497D"/>
      <name val="Arial"/>
      <family val="2"/>
    </font>
    <font>
      <b/>
      <sz val="10"/>
      <color theme="1"/>
      <name val="Calibri"/>
      <family val="2"/>
      <scheme val="minor"/>
    </font>
    <font>
      <b/>
      <sz val="14"/>
      <color theme="0"/>
      <name val="Arial"/>
      <family val="2"/>
    </font>
    <font>
      <b/>
      <sz val="7"/>
      <color theme="1"/>
      <name val="Arial"/>
      <family val="2"/>
    </font>
    <font>
      <sz val="8"/>
      <color theme="1"/>
      <name val="Calibri"/>
      <family val="2"/>
      <scheme val="minor"/>
    </font>
    <font>
      <u/>
      <sz val="10"/>
      <color rgb="FF0000FF"/>
      <name val="Arial"/>
      <family val="2"/>
    </font>
    <font>
      <b/>
      <sz val="11"/>
      <color rgb="FFFFFFFF"/>
      <name val="Arial"/>
      <family val="2"/>
    </font>
    <font>
      <b/>
      <sz val="11"/>
      <color theme="1"/>
      <name val="Arial"/>
      <family val="2"/>
    </font>
    <font>
      <sz val="11"/>
      <color theme="1"/>
      <name val="Arial"/>
      <family val="2"/>
    </font>
    <font>
      <b/>
      <sz val="10"/>
      <color rgb="FF434343"/>
      <name val="Arial"/>
      <family val="2"/>
    </font>
    <font>
      <b/>
      <sz val="13"/>
      <color rgb="FFFF0000"/>
      <name val="Arial"/>
      <family val="2"/>
    </font>
    <font>
      <b/>
      <sz val="8"/>
      <color theme="9" tint="-0.249977111117893"/>
      <name val="Arial"/>
      <family val="2"/>
    </font>
    <font>
      <sz val="8"/>
      <color indexed="9"/>
      <name val="Arial"/>
      <family val="2"/>
    </font>
    <font>
      <sz val="8"/>
      <color theme="9"/>
      <name val="Arial"/>
      <family val="2"/>
    </font>
    <font>
      <u/>
      <sz val="10"/>
      <color indexed="12"/>
      <name val="Arial"/>
      <family val="2"/>
    </font>
    <font>
      <b/>
      <sz val="8"/>
      <color theme="9"/>
      <name val="Arial"/>
      <family val="2"/>
    </font>
    <font>
      <b/>
      <u/>
      <sz val="8"/>
      <color theme="9"/>
      <name val="Arial"/>
      <family val="2"/>
    </font>
    <font>
      <b/>
      <u/>
      <sz val="8"/>
      <color rgb="FFFF0000"/>
      <name val="Arial"/>
      <family val="2"/>
    </font>
    <font>
      <sz val="8"/>
      <color theme="9" tint="-0.249977111117893"/>
      <name val="Arial"/>
      <family val="2"/>
    </font>
    <font>
      <b/>
      <sz val="9"/>
      <color indexed="81"/>
      <name val="Tahoma"/>
      <family val="2"/>
    </font>
    <font>
      <b/>
      <sz val="11"/>
      <color rgb="FFFFFFFF"/>
      <name val="Arial"/>
      <family val="2"/>
    </font>
    <font>
      <b/>
      <sz val="10"/>
      <name val="Calibri"/>
      <family val="2"/>
    </font>
    <font>
      <b/>
      <sz val="10"/>
      <color rgb="FF000000"/>
      <name val="Calibri"/>
      <family val="2"/>
      <scheme val="minor"/>
    </font>
    <font>
      <b/>
      <sz val="10"/>
      <color theme="1"/>
      <name val="Calibri"/>
      <family val="2"/>
    </font>
    <font>
      <sz val="10"/>
      <color theme="1"/>
      <name val="Calibri"/>
      <family val="2"/>
      <scheme val="minor"/>
    </font>
    <font>
      <sz val="10"/>
      <color theme="1"/>
      <name val="Calibri"/>
      <family val="2"/>
    </font>
    <font>
      <b/>
      <sz val="10"/>
      <color rgb="FFFFFFFF"/>
      <name val="Arial"/>
      <family val="2"/>
    </font>
    <font>
      <sz val="10"/>
      <name val="Calibri"/>
      <family val="2"/>
    </font>
    <font>
      <b/>
      <u/>
      <sz val="12"/>
      <color theme="1"/>
      <name val="Arial"/>
      <family val="2"/>
    </font>
    <font>
      <b/>
      <sz val="12"/>
      <color rgb="FF384A99"/>
      <name val="Arial"/>
      <family val="2"/>
    </font>
    <font>
      <b/>
      <sz val="16"/>
      <color rgb="FF1F497D"/>
      <name val="Arial"/>
      <family val="2"/>
    </font>
    <font>
      <b/>
      <sz val="9"/>
      <color rgb="FF000000"/>
      <name val="Arial"/>
      <family val="2"/>
    </font>
    <font>
      <sz val="9"/>
      <color rgb="FF000000"/>
      <name val="Arial"/>
      <family val="2"/>
    </font>
    <font>
      <b/>
      <sz val="10"/>
      <color rgb="FFF3F3F3"/>
      <name val="Arial"/>
      <family val="2"/>
    </font>
    <font>
      <b/>
      <sz val="10"/>
      <color rgb="FF999999"/>
      <name val="Arial"/>
      <family val="2"/>
    </font>
    <font>
      <b/>
      <i/>
      <sz val="10"/>
      <color rgb="FFFFFFFF"/>
      <name val="Arial"/>
      <family val="2"/>
    </font>
    <font>
      <b/>
      <sz val="10"/>
      <color rgb="FF000000"/>
      <name val="Arial"/>
      <family val="2"/>
    </font>
    <font>
      <sz val="12"/>
      <color theme="1"/>
      <name val="Arial"/>
      <family val="2"/>
    </font>
    <font>
      <sz val="16"/>
      <color rgb="FF1F497D"/>
      <name val="Arial"/>
      <family val="2"/>
    </font>
    <font>
      <b/>
      <sz val="16"/>
      <color rgb="FF000000"/>
      <name val="Calibri"/>
      <family val="2"/>
    </font>
    <font>
      <sz val="10"/>
      <color rgb="FF000000"/>
      <name val="Calibri"/>
      <family val="2"/>
    </font>
    <font>
      <b/>
      <sz val="12"/>
      <color rgb="FFFFFFFF"/>
      <name val="Calibri"/>
      <family val="2"/>
    </font>
    <font>
      <b/>
      <sz val="10"/>
      <color rgb="FF000000"/>
      <name val="Calibri"/>
      <family val="2"/>
    </font>
    <font>
      <b/>
      <sz val="11"/>
      <color rgb="FFFFFFFF"/>
      <name val="Calibri"/>
      <family val="2"/>
    </font>
    <font>
      <b/>
      <sz val="14"/>
      <color rgb="FFFFFFFF"/>
      <name val="Calibri"/>
      <family val="2"/>
    </font>
    <font>
      <b/>
      <sz val="11"/>
      <color rgb="FF000000"/>
      <name val="Calibri"/>
      <family val="2"/>
    </font>
    <font>
      <b/>
      <sz val="10"/>
      <color rgb="FFFFFFFF"/>
      <name val="Calibri"/>
      <family val="2"/>
    </font>
    <font>
      <sz val="11"/>
      <color rgb="FF000000"/>
      <name val="Calibri"/>
      <family val="2"/>
    </font>
    <font>
      <b/>
      <i/>
      <sz val="10"/>
      <color rgb="FFFFFFFF"/>
      <name val="Calibri"/>
      <family val="2"/>
    </font>
    <font>
      <b/>
      <i/>
      <sz val="11"/>
      <color rgb="FF394A9A"/>
      <name val="Calibri"/>
      <family val="2"/>
    </font>
  </fonts>
  <fills count="28">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theme="4" tint="0.79998168889431442"/>
        <bgColor indexed="64"/>
      </patternFill>
    </fill>
    <fill>
      <patternFill patternType="solid">
        <fgColor rgb="FF99CCFF"/>
        <bgColor rgb="FF99CCFF"/>
      </patternFill>
    </fill>
    <fill>
      <patternFill patternType="solid">
        <fgColor theme="0"/>
        <bgColor theme="0"/>
      </patternFill>
    </fill>
    <fill>
      <patternFill patternType="solid">
        <fgColor rgb="FF92CDDC"/>
        <bgColor rgb="FF92CDDC"/>
      </patternFill>
    </fill>
    <fill>
      <patternFill patternType="solid">
        <fgColor rgb="FFCCFFFF"/>
        <bgColor rgb="FFCCFFFF"/>
      </patternFill>
    </fill>
    <fill>
      <patternFill patternType="solid">
        <fgColor rgb="FFFFFFCC"/>
      </patternFill>
    </fill>
    <fill>
      <patternFill patternType="solid">
        <fgColor theme="5"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rgb="FFCCCCCC"/>
        <bgColor rgb="FFCCCCCC"/>
      </patternFill>
    </fill>
    <fill>
      <patternFill patternType="solid">
        <fgColor rgb="FFFFFFFF"/>
        <bgColor rgb="FFFFFFFF"/>
      </patternFill>
    </fill>
    <fill>
      <patternFill patternType="solid">
        <fgColor rgb="FF3D85C6"/>
        <bgColor rgb="FF3D85C6"/>
      </patternFill>
    </fill>
    <fill>
      <patternFill patternType="solid">
        <fgColor rgb="FFE9EDDF"/>
        <bgColor rgb="FFE9EDDF"/>
      </patternFill>
    </fill>
    <fill>
      <patternFill patternType="solid">
        <fgColor rgb="FF384A99"/>
        <bgColor rgb="FF384A99"/>
      </patternFill>
    </fill>
    <fill>
      <patternFill patternType="solid">
        <fgColor rgb="FFC8C7C7"/>
        <bgColor rgb="FFC8C7C7"/>
      </patternFill>
    </fill>
    <fill>
      <patternFill patternType="solid">
        <fgColor rgb="FFD9D9D9"/>
        <bgColor rgb="FFD9D9D9"/>
      </patternFill>
    </fill>
    <fill>
      <patternFill patternType="solid">
        <fgColor rgb="FF999999"/>
        <bgColor rgb="FF999999"/>
      </patternFill>
    </fill>
    <fill>
      <patternFill patternType="solid">
        <fgColor rgb="FFEFEFEF"/>
        <bgColor rgb="FFEFEFEF"/>
      </patternFill>
    </fill>
    <fill>
      <patternFill patternType="solid">
        <fgColor theme="0"/>
        <bgColor indexed="64"/>
      </patternFill>
    </fill>
    <fill>
      <patternFill patternType="solid">
        <fgColor rgb="FFE57B3C"/>
        <bgColor rgb="FFE57B3C"/>
      </patternFill>
    </fill>
    <fill>
      <patternFill patternType="solid">
        <fgColor rgb="FF394A9A"/>
        <bgColor rgb="FF394A9A"/>
      </patternFill>
    </fill>
    <fill>
      <patternFill patternType="solid">
        <fgColor rgb="FF36499B"/>
        <bgColor rgb="FF36499B"/>
      </patternFill>
    </fill>
  </fills>
  <borders count="13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top style="thin">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medium">
        <color rgb="FF000000"/>
      </top>
      <bottom/>
      <diagonal/>
    </border>
    <border>
      <left style="medium">
        <color rgb="FF000000"/>
      </left>
      <right style="thin">
        <color rgb="FF000000"/>
      </right>
      <top/>
      <bottom/>
      <diagonal/>
    </border>
    <border>
      <left style="medium">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rgb="FF000000"/>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s>
  <cellStyleXfs count="60">
    <xf numFmtId="0" fontId="0" fillId="0" borderId="0"/>
    <xf numFmtId="165" fontId="13" fillId="0" borderId="0" applyFont="0" applyFill="0" applyBorder="0" applyAlignment="0" applyProtection="0"/>
    <xf numFmtId="0" fontId="13" fillId="0" borderId="0"/>
    <xf numFmtId="164" fontId="22" fillId="0" borderId="0" applyFont="0" applyFill="0" applyBorder="0" applyAlignment="0" applyProtection="0"/>
    <xf numFmtId="0" fontId="13" fillId="0" borderId="0"/>
    <xf numFmtId="164" fontId="13" fillId="0" borderId="0" applyFont="0" applyFill="0" applyBorder="0" applyAlignment="0" applyProtection="0"/>
    <xf numFmtId="9" fontId="28" fillId="0" borderId="0" applyFont="0" applyFill="0" applyBorder="0" applyAlignment="0" applyProtection="0"/>
    <xf numFmtId="168" fontId="30" fillId="0" borderId="0" applyFont="0" applyFill="0" applyBorder="0" applyAlignment="0" applyProtection="0"/>
    <xf numFmtId="0" fontId="33" fillId="0" borderId="0"/>
    <xf numFmtId="0" fontId="4" fillId="0" borderId="0"/>
    <xf numFmtId="164" fontId="4" fillId="0" borderId="0" applyFont="0" applyFill="0" applyBorder="0" applyAlignment="0" applyProtection="0"/>
    <xf numFmtId="169" fontId="13" fillId="0" borderId="0" applyFont="0" applyFill="0" applyBorder="0" applyAlignment="0" applyProtection="0"/>
    <xf numFmtId="39" fontId="46" fillId="0" borderId="0"/>
    <xf numFmtId="0" fontId="13" fillId="0" borderId="0"/>
    <xf numFmtId="9" fontId="13" fillId="0" borderId="0" applyFont="0" applyFill="0" applyBorder="0" applyAlignment="0" applyProtection="0"/>
    <xf numFmtId="164"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47" fillId="0" borderId="0"/>
    <xf numFmtId="0" fontId="47" fillId="0" borderId="0"/>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7" fillId="0" borderId="0"/>
    <xf numFmtId="0" fontId="47" fillId="0" borderId="0"/>
    <xf numFmtId="0" fontId="4" fillId="11" borderId="90" applyNumberFormat="0" applyFont="0" applyAlignment="0" applyProtection="0"/>
    <xf numFmtId="9" fontId="13" fillId="0" borderId="0" applyFont="0" applyFill="0" applyBorder="0" applyAlignment="0" applyProtection="0"/>
    <xf numFmtId="43" fontId="4" fillId="0" borderId="0" applyFont="0" applyFill="0" applyBorder="0" applyAlignment="0" applyProtection="0"/>
    <xf numFmtId="0" fontId="13" fillId="0" borderId="0" applyNumberFormat="0" applyFont="0" applyFill="0" applyBorder="0" applyAlignment="0" applyProtection="0">
      <alignment vertical="top"/>
    </xf>
    <xf numFmtId="0" fontId="13" fillId="0" borderId="0" applyNumberFormat="0" applyFont="0" applyFill="0" applyBorder="0" applyAlignment="0" applyProtection="0">
      <alignment vertical="top"/>
    </xf>
    <xf numFmtId="9" fontId="4" fillId="0" borderId="0" applyFont="0" applyFill="0" applyBorder="0" applyAlignment="0" applyProtection="0"/>
    <xf numFmtId="0" fontId="53" fillId="0" borderId="0"/>
    <xf numFmtId="41" fontId="38" fillId="0" borderId="0" applyFont="0" applyFill="0" applyBorder="0" applyAlignment="0" applyProtection="0"/>
    <xf numFmtId="9" fontId="38" fillId="0" borderId="0" applyFont="0" applyFill="0" applyBorder="0" applyAlignment="0" applyProtection="0"/>
    <xf numFmtId="0" fontId="55" fillId="0" borderId="0"/>
    <xf numFmtId="0" fontId="38" fillId="0" borderId="0"/>
    <xf numFmtId="0" fontId="57" fillId="0" borderId="0"/>
    <xf numFmtId="0" fontId="33" fillId="0" borderId="0"/>
    <xf numFmtId="0" fontId="3" fillId="0" borderId="0"/>
    <xf numFmtId="0" fontId="58" fillId="0" borderId="0"/>
    <xf numFmtId="0" fontId="57" fillId="0" borderId="0"/>
    <xf numFmtId="0" fontId="2" fillId="0" borderId="0"/>
    <xf numFmtId="0" fontId="2" fillId="0" borderId="0"/>
    <xf numFmtId="0" fontId="59" fillId="0" borderId="0"/>
    <xf numFmtId="0" fontId="59" fillId="0" borderId="0"/>
    <xf numFmtId="0" fontId="86" fillId="0" borderId="0" applyNumberFormat="0" applyFill="0" applyBorder="0" applyAlignment="0" applyProtection="0">
      <alignment vertical="top"/>
      <protection locked="0"/>
    </xf>
    <xf numFmtId="9" fontId="13" fillId="0" borderId="0" applyFont="0" applyFill="0" applyBorder="0" applyAlignment="0" applyProtection="0"/>
    <xf numFmtId="0" fontId="1" fillId="0" borderId="0"/>
  </cellStyleXfs>
  <cellXfs count="888">
    <xf numFmtId="0" fontId="0" fillId="0" borderId="0" xfId="0"/>
    <xf numFmtId="0" fontId="5" fillId="0" borderId="0" xfId="0" applyFont="1"/>
    <xf numFmtId="4" fontId="5" fillId="0" borderId="0" xfId="0" applyNumberFormat="1" applyFont="1"/>
    <xf numFmtId="0" fontId="6" fillId="0" borderId="0" xfId="0" applyFont="1"/>
    <xf numFmtId="4" fontId="6" fillId="0" borderId="0" xfId="0" applyNumberFormat="1" applyFont="1"/>
    <xf numFmtId="0" fontId="12" fillId="0" borderId="0" xfId="0" applyFont="1"/>
    <xf numFmtId="0" fontId="0" fillId="0" borderId="0" xfId="0" applyAlignment="1">
      <alignment horizontal="center"/>
    </xf>
    <xf numFmtId="4" fontId="13" fillId="0" borderId="0" xfId="0" applyNumberFormat="1" applyFont="1"/>
    <xf numFmtId="0" fontId="19" fillId="0" borderId="0" xfId="0" applyFont="1"/>
    <xf numFmtId="0" fontId="19" fillId="0" borderId="0" xfId="0" applyFont="1" applyAlignment="1">
      <alignment horizontal="center"/>
    </xf>
    <xf numFmtId="4" fontId="19" fillId="0" borderId="0" xfId="0" applyNumberFormat="1" applyFont="1"/>
    <xf numFmtId="0" fontId="19" fillId="0" borderId="0" xfId="0" applyFont="1" applyAlignment="1">
      <alignment horizontal="center" vertical="center"/>
    </xf>
    <xf numFmtId="0" fontId="19" fillId="0" borderId="0" xfId="0" applyFont="1" applyAlignment="1">
      <alignment vertical="top"/>
    </xf>
    <xf numFmtId="4" fontId="19" fillId="0" borderId="24" xfId="0" applyNumberFormat="1" applyFont="1" applyBorder="1"/>
    <xf numFmtId="4" fontId="19" fillId="0" borderId="9" xfId="0" applyNumberFormat="1" applyFont="1" applyBorder="1"/>
    <xf numFmtId="4" fontId="19" fillId="0" borderId="23" xfId="0" applyNumberFormat="1" applyFont="1" applyBorder="1"/>
    <xf numFmtId="4" fontId="19" fillId="0" borderId="10" xfId="0" applyNumberFormat="1" applyFont="1" applyBorder="1"/>
    <xf numFmtId="0" fontId="12" fillId="0" borderId="0" xfId="2" applyFont="1"/>
    <xf numFmtId="0" fontId="21" fillId="0" borderId="0" xfId="0" applyFont="1" applyAlignment="1">
      <alignment horizontal="center"/>
    </xf>
    <xf numFmtId="0" fontId="18" fillId="0" borderId="0" xfId="0" applyFont="1" applyAlignment="1">
      <alignment horizontal="center"/>
    </xf>
    <xf numFmtId="0" fontId="18" fillId="0" borderId="0" xfId="0" applyFont="1"/>
    <xf numFmtId="4" fontId="0" fillId="0" borderId="0" xfId="0" applyNumberFormat="1"/>
    <xf numFmtId="4" fontId="12" fillId="0" borderId="0" xfId="0" applyNumberFormat="1" applyFont="1"/>
    <xf numFmtId="4" fontId="5" fillId="0" borderId="0" xfId="0" applyNumberFormat="1" applyFont="1" applyAlignment="1">
      <alignment vertical="center"/>
    </xf>
    <xf numFmtId="0" fontId="11" fillId="0" borderId="0" xfId="0" applyFont="1" applyAlignment="1">
      <alignment horizontal="center"/>
    </xf>
    <xf numFmtId="0" fontId="5" fillId="0" borderId="0" xfId="0" applyFont="1" applyAlignment="1">
      <alignment wrapText="1"/>
    </xf>
    <xf numFmtId="4" fontId="5" fillId="0" borderId="0" xfId="0" applyNumberFormat="1" applyFont="1" applyAlignment="1">
      <alignment wrapText="1"/>
    </xf>
    <xf numFmtId="4"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13" fillId="0" borderId="0" xfId="4"/>
    <xf numFmtId="0" fontId="13" fillId="0" borderId="0" xfId="4" applyAlignment="1">
      <alignment horizontal="right"/>
    </xf>
    <xf numFmtId="0" fontId="13" fillId="0" borderId="0" xfId="4" applyAlignment="1">
      <alignment horizontal="center"/>
    </xf>
    <xf numFmtId="0" fontId="24" fillId="4" borderId="11" xfId="4" applyFont="1" applyFill="1" applyBorder="1" applyAlignment="1">
      <alignment horizontal="right" vertical="top" wrapText="1"/>
    </xf>
    <xf numFmtId="0" fontId="24" fillId="4" borderId="12" xfId="4" applyFont="1" applyFill="1" applyBorder="1" applyAlignment="1">
      <alignment vertical="top" wrapText="1"/>
    </xf>
    <xf numFmtId="0" fontId="24" fillId="4" borderId="12" xfId="4" applyFont="1" applyFill="1" applyBorder="1" applyAlignment="1">
      <alignment horizontal="center" vertical="top" wrapText="1"/>
    </xf>
    <xf numFmtId="4" fontId="24" fillId="4" borderId="12" xfId="4" applyNumberFormat="1" applyFont="1" applyFill="1" applyBorder="1" applyAlignment="1">
      <alignment horizontal="right" wrapText="1"/>
    </xf>
    <xf numFmtId="4" fontId="24" fillId="4" borderId="13" xfId="4" applyNumberFormat="1" applyFont="1" applyFill="1" applyBorder="1" applyAlignment="1">
      <alignment horizontal="right" wrapText="1"/>
    </xf>
    <xf numFmtId="0" fontId="12" fillId="5" borderId="11" xfId="4" applyFont="1" applyFill="1" applyBorder="1" applyAlignment="1">
      <alignment horizontal="right" vertical="top" wrapText="1"/>
    </xf>
    <xf numFmtId="0" fontId="12" fillId="5" borderId="12" xfId="4" applyFont="1" applyFill="1" applyBorder="1" applyAlignment="1">
      <alignment vertical="top" wrapText="1"/>
    </xf>
    <xf numFmtId="0" fontId="12" fillId="5" borderId="12" xfId="4" applyFont="1" applyFill="1" applyBorder="1" applyAlignment="1">
      <alignment horizontal="center" vertical="top" wrapText="1"/>
    </xf>
    <xf numFmtId="4" fontId="12" fillId="5" borderId="12" xfId="4" applyNumberFormat="1" applyFont="1" applyFill="1" applyBorder="1" applyAlignment="1" applyProtection="1">
      <alignment horizontal="right" wrapText="1"/>
      <protection locked="0"/>
    </xf>
    <xf numFmtId="4" fontId="12" fillId="5" borderId="13" xfId="4" applyNumberFormat="1" applyFont="1" applyFill="1" applyBorder="1" applyAlignment="1" applyProtection="1">
      <alignment horizontal="right" wrapText="1"/>
      <protection locked="0"/>
    </xf>
    <xf numFmtId="0" fontId="12" fillId="0" borderId="0" xfId="4" applyFont="1"/>
    <xf numFmtId="0" fontId="13" fillId="0" borderId="11" xfId="4" applyBorder="1" applyAlignment="1">
      <alignment horizontal="right" vertical="top" wrapText="1"/>
    </xf>
    <xf numFmtId="0" fontId="13" fillId="0" borderId="12" xfId="4" applyBorder="1" applyAlignment="1">
      <alignment vertical="center" wrapText="1"/>
    </xf>
    <xf numFmtId="0" fontId="13" fillId="0" borderId="12" xfId="4" applyBorder="1" applyAlignment="1">
      <alignment horizontal="center" vertical="center" wrapText="1"/>
    </xf>
    <xf numFmtId="4" fontId="13" fillId="0" borderId="12" xfId="4" applyNumberFormat="1" applyBorder="1" applyAlignment="1" applyProtection="1">
      <alignment horizontal="right" vertical="center" wrapText="1"/>
      <protection locked="0"/>
    </xf>
    <xf numFmtId="4" fontId="13" fillId="0" borderId="13" xfId="4" applyNumberFormat="1" applyBorder="1" applyAlignment="1" applyProtection="1">
      <alignment horizontal="left" vertical="center" wrapText="1"/>
      <protection locked="0"/>
    </xf>
    <xf numFmtId="0" fontId="13" fillId="0" borderId="12" xfId="4" applyBorder="1" applyAlignment="1">
      <alignment vertical="top" wrapText="1"/>
    </xf>
    <xf numFmtId="0" fontId="13" fillId="0" borderId="12" xfId="4" applyBorder="1" applyAlignment="1">
      <alignment horizontal="center" vertical="top" wrapText="1"/>
    </xf>
    <xf numFmtId="4" fontId="13" fillId="0" borderId="12" xfId="4" applyNumberFormat="1" applyBorder="1" applyAlignment="1" applyProtection="1">
      <alignment horizontal="right" wrapText="1"/>
      <protection locked="0"/>
    </xf>
    <xf numFmtId="4" fontId="13" fillId="0" borderId="13" xfId="4" applyNumberFormat="1" applyBorder="1" applyAlignment="1" applyProtection="1">
      <alignment horizontal="left" vertical="top" wrapText="1"/>
      <protection locked="0"/>
    </xf>
    <xf numFmtId="4" fontId="12" fillId="5" borderId="13" xfId="4" applyNumberFormat="1" applyFont="1" applyFill="1" applyBorder="1" applyAlignment="1" applyProtection="1">
      <alignment horizontal="left" vertical="top" wrapText="1"/>
      <protection locked="0"/>
    </xf>
    <xf numFmtId="0" fontId="13" fillId="0" borderId="29" xfId="4" applyBorder="1" applyAlignment="1">
      <alignment horizontal="right" vertical="top" wrapText="1"/>
    </xf>
    <xf numFmtId="0" fontId="13" fillId="0" borderId="24" xfId="4" applyBorder="1" applyAlignment="1">
      <alignment vertical="top" wrapText="1"/>
    </xf>
    <xf numFmtId="0" fontId="13" fillId="0" borderId="24" xfId="4" applyBorder="1" applyAlignment="1">
      <alignment horizontal="center" vertical="top" wrapText="1"/>
    </xf>
    <xf numFmtId="4" fontId="12" fillId="0" borderId="24" xfId="4" applyNumberFormat="1" applyFont="1" applyBorder="1" applyAlignment="1" applyProtection="1">
      <alignment horizontal="right" wrapText="1"/>
      <protection locked="0"/>
    </xf>
    <xf numFmtId="4" fontId="12" fillId="0" borderId="30" xfId="4" applyNumberFormat="1" applyFont="1" applyBorder="1" applyAlignment="1" applyProtection="1">
      <alignment horizontal="left" vertical="top" wrapText="1"/>
      <protection locked="0"/>
    </xf>
    <xf numFmtId="0" fontId="12" fillId="3" borderId="16" xfId="4" applyFont="1" applyFill="1" applyBorder="1" applyAlignment="1">
      <alignment horizontal="right"/>
    </xf>
    <xf numFmtId="0" fontId="13" fillId="3" borderId="17" xfId="4" applyFill="1" applyBorder="1" applyAlignment="1">
      <alignment horizontal="center" vertical="top" wrapText="1"/>
    </xf>
    <xf numFmtId="0" fontId="13" fillId="3" borderId="17" xfId="4" applyFill="1" applyBorder="1" applyAlignment="1">
      <alignment vertical="top" wrapText="1"/>
    </xf>
    <xf numFmtId="4" fontId="12" fillId="3" borderId="17" xfId="4" applyNumberFormat="1" applyFont="1" applyFill="1" applyBorder="1" applyAlignment="1" applyProtection="1">
      <alignment horizontal="right" wrapText="1"/>
      <protection locked="0"/>
    </xf>
    <xf numFmtId="4" fontId="12" fillId="3" borderId="18" xfId="4" applyNumberFormat="1" applyFont="1" applyFill="1" applyBorder="1" applyAlignment="1" applyProtection="1">
      <alignment horizontal="left" vertical="top" wrapText="1"/>
      <protection locked="0"/>
    </xf>
    <xf numFmtId="0" fontId="13" fillId="4" borderId="12" xfId="4" applyFill="1" applyBorder="1" applyAlignment="1">
      <alignment horizontal="center" vertical="top" wrapText="1"/>
    </xf>
    <xf numFmtId="0" fontId="13" fillId="4" borderId="12" xfId="4" applyFill="1" applyBorder="1" applyAlignment="1">
      <alignment vertical="top" wrapText="1"/>
    </xf>
    <xf numFmtId="4" fontId="12" fillId="4" borderId="12" xfId="4" applyNumberFormat="1" applyFont="1" applyFill="1" applyBorder="1" applyAlignment="1" applyProtection="1">
      <alignment horizontal="right" wrapText="1"/>
      <protection locked="0"/>
    </xf>
    <xf numFmtId="4" fontId="12" fillId="4" borderId="13" xfId="4" applyNumberFormat="1" applyFont="1" applyFill="1" applyBorder="1" applyAlignment="1" applyProtection="1">
      <alignment horizontal="left" vertical="top" wrapText="1"/>
      <protection locked="0"/>
    </xf>
    <xf numFmtId="4" fontId="12" fillId="0" borderId="12" xfId="4" applyNumberFormat="1" applyFont="1" applyBorder="1" applyAlignment="1" applyProtection="1">
      <alignment horizontal="right" wrapText="1"/>
      <protection locked="0"/>
    </xf>
    <xf numFmtId="4" fontId="12" fillId="0" borderId="13" xfId="4" applyNumberFormat="1" applyFont="1" applyBorder="1" applyAlignment="1" applyProtection="1">
      <alignment horizontal="right" wrapText="1"/>
      <protection locked="0"/>
    </xf>
    <xf numFmtId="0" fontId="23" fillId="3" borderId="19" xfId="4" applyFont="1" applyFill="1" applyBorder="1" applyAlignment="1">
      <alignment horizontal="right" vertical="top" wrapText="1"/>
    </xf>
    <xf numFmtId="0" fontId="23" fillId="3" borderId="20" xfId="4" applyFont="1" applyFill="1" applyBorder="1" applyAlignment="1">
      <alignment vertical="top" wrapText="1"/>
    </xf>
    <xf numFmtId="0" fontId="23" fillId="3" borderId="20" xfId="4" applyFont="1" applyFill="1" applyBorder="1" applyAlignment="1">
      <alignment horizontal="center" vertical="top" wrapText="1"/>
    </xf>
    <xf numFmtId="4" fontId="14" fillId="3" borderId="20" xfId="4" applyNumberFormat="1" applyFont="1" applyFill="1" applyBorder="1" applyAlignment="1" applyProtection="1">
      <alignment horizontal="right" wrapText="1"/>
      <protection locked="0"/>
    </xf>
    <xf numFmtId="4" fontId="14" fillId="3" borderId="21" xfId="4" applyNumberFormat="1" applyFont="1" applyFill="1" applyBorder="1" applyAlignment="1" applyProtection="1">
      <alignment horizontal="right" wrapText="1"/>
      <protection locked="0"/>
    </xf>
    <xf numFmtId="0" fontId="23" fillId="0" borderId="0" xfId="4" applyFont="1"/>
    <xf numFmtId="0" fontId="5" fillId="0" borderId="24" xfId="0" applyFont="1" applyBorder="1" applyAlignment="1">
      <alignment vertical="center" wrapText="1"/>
    </xf>
    <xf numFmtId="4" fontId="5" fillId="0" borderId="24" xfId="0" applyNumberFormat="1" applyFont="1" applyBorder="1" applyAlignment="1">
      <alignment vertical="center"/>
    </xf>
    <xf numFmtId="0" fontId="15" fillId="0" borderId="0" xfId="0" applyFont="1"/>
    <xf numFmtId="0" fontId="5" fillId="0" borderId="24" xfId="0" applyFont="1" applyBorder="1" applyAlignment="1">
      <alignment vertical="center"/>
    </xf>
    <xf numFmtId="49" fontId="7" fillId="0" borderId="24" xfId="0" applyNumberFormat="1" applyFont="1" applyBorder="1" applyAlignment="1">
      <alignment vertical="center" wrapText="1"/>
    </xf>
    <xf numFmtId="4" fontId="7" fillId="0" borderId="0" xfId="0" applyNumberFormat="1" applyFont="1" applyAlignment="1">
      <alignment vertical="center"/>
    </xf>
    <xf numFmtId="49" fontId="5" fillId="0" borderId="27" xfId="4" applyNumberFormat="1" applyFont="1" applyBorder="1" applyAlignment="1">
      <alignment horizontal="right"/>
    </xf>
    <xf numFmtId="49" fontId="5" fillId="0" borderId="24" xfId="0" applyNumberFormat="1" applyFont="1" applyBorder="1" applyAlignment="1">
      <alignment vertical="center" wrapText="1"/>
    </xf>
    <xf numFmtId="0" fontId="12" fillId="0" borderId="0" xfId="4" applyFont="1" applyAlignment="1">
      <alignment horizontal="center" vertical="center"/>
    </xf>
    <xf numFmtId="0" fontId="12" fillId="0" borderId="0" xfId="0" applyFont="1" applyAlignment="1">
      <alignment horizontal="center"/>
    </xf>
    <xf numFmtId="0" fontId="24" fillId="2" borderId="4" xfId="4" applyFont="1" applyFill="1" applyBorder="1" applyAlignment="1">
      <alignment horizontal="center" vertical="center" wrapText="1"/>
    </xf>
    <xf numFmtId="0" fontId="24" fillId="2" borderId="6" xfId="4" applyFont="1" applyFill="1" applyBorder="1" applyAlignment="1">
      <alignment horizontal="center" vertical="center" wrapText="1"/>
    </xf>
    <xf numFmtId="4" fontId="24" fillId="2" borderId="6" xfId="4" applyNumberFormat="1" applyFont="1" applyFill="1" applyBorder="1" applyAlignment="1">
      <alignment horizontal="center" vertical="center" wrapText="1"/>
    </xf>
    <xf numFmtId="4" fontId="24" fillId="2" borderId="15" xfId="4" applyNumberFormat="1" applyFont="1" applyFill="1" applyBorder="1" applyAlignment="1">
      <alignment horizontal="center" vertical="center" wrapText="1"/>
    </xf>
    <xf numFmtId="0" fontId="24" fillId="2" borderId="15" xfId="4" applyFont="1" applyFill="1" applyBorder="1" applyAlignment="1">
      <alignment horizontal="center" vertical="center" wrapText="1"/>
    </xf>
    <xf numFmtId="0" fontId="12" fillId="0" borderId="0" xfId="4" applyFont="1" applyAlignment="1">
      <alignment vertical="center"/>
    </xf>
    <xf numFmtId="0" fontId="12" fillId="3" borderId="17" xfId="4" applyFont="1" applyFill="1" applyBorder="1"/>
    <xf numFmtId="0" fontId="11" fillId="0" borderId="29" xfId="0" applyFont="1" applyBorder="1" applyAlignment="1">
      <alignment horizontal="center"/>
    </xf>
    <xf numFmtId="0" fontId="11" fillId="0" borderId="24" xfId="0" applyFont="1" applyBorder="1" applyAlignment="1">
      <alignment horizontal="center"/>
    </xf>
    <xf numFmtId="0" fontId="11" fillId="0" borderId="0" xfId="2" applyFont="1" applyAlignment="1">
      <alignment vertical="center"/>
    </xf>
    <xf numFmtId="4" fontId="11" fillId="0" borderId="27" xfId="0" applyNumberFormat="1" applyFont="1" applyBorder="1"/>
    <xf numFmtId="4" fontId="11" fillId="0" borderId="23" xfId="0" applyNumberFormat="1" applyFont="1" applyBorder="1"/>
    <xf numFmtId="4" fontId="11" fillId="0" borderId="30" xfId="0" applyNumberFormat="1" applyFont="1" applyBorder="1"/>
    <xf numFmtId="164" fontId="11" fillId="0" borderId="25" xfId="3" applyFont="1" applyFill="1" applyBorder="1" applyAlignment="1">
      <alignment horizontal="center"/>
    </xf>
    <xf numFmtId="0" fontId="19" fillId="0" borderId="27" xfId="0" applyFont="1" applyBorder="1" applyAlignment="1">
      <alignment horizontal="center"/>
    </xf>
    <xf numFmtId="0" fontId="19" fillId="0" borderId="24" xfId="0" applyFont="1" applyBorder="1" applyAlignment="1">
      <alignment horizontal="center"/>
    </xf>
    <xf numFmtId="4" fontId="19" fillId="0" borderId="27" xfId="0" applyNumberFormat="1" applyFont="1" applyBorder="1"/>
    <xf numFmtId="4" fontId="19" fillId="0" borderId="30" xfId="0" applyNumberFormat="1" applyFont="1" applyBorder="1"/>
    <xf numFmtId="164" fontId="19" fillId="0" borderId="25" xfId="3" applyFont="1" applyFill="1" applyBorder="1"/>
    <xf numFmtId="0" fontId="26" fillId="0" borderId="27" xfId="0" applyFont="1" applyBorder="1" applyAlignment="1">
      <alignment horizontal="center"/>
    </xf>
    <xf numFmtId="0" fontId="25" fillId="0" borderId="24" xfId="0" applyFont="1" applyBorder="1" applyAlignment="1">
      <alignment horizontal="center"/>
    </xf>
    <xf numFmtId="0" fontId="25" fillId="0" borderId="0" xfId="2" applyFont="1" applyAlignment="1">
      <alignment vertical="center"/>
    </xf>
    <xf numFmtId="4" fontId="25" fillId="0" borderId="27" xfId="0" applyNumberFormat="1" applyFont="1" applyBorder="1"/>
    <xf numFmtId="4" fontId="25" fillId="0" borderId="23" xfId="0" applyNumberFormat="1" applyFont="1" applyBorder="1"/>
    <xf numFmtId="4" fontId="25" fillId="0" borderId="30" xfId="0" applyNumberFormat="1" applyFont="1" applyBorder="1"/>
    <xf numFmtId="164" fontId="25" fillId="0" borderId="25" xfId="3" applyFont="1" applyFill="1" applyBorder="1" applyAlignment="1">
      <alignment horizontal="center"/>
    </xf>
    <xf numFmtId="0" fontId="6" fillId="0" borderId="24" xfId="0" applyFont="1" applyBorder="1" applyAlignment="1">
      <alignment horizontal="center"/>
    </xf>
    <xf numFmtId="0" fontId="6" fillId="0" borderId="24" xfId="0" applyFont="1" applyBorder="1" applyAlignment="1">
      <alignment horizontal="right"/>
    </xf>
    <xf numFmtId="4" fontId="6" fillId="0" borderId="27" xfId="0" applyNumberFormat="1" applyFont="1" applyBorder="1"/>
    <xf numFmtId="4" fontId="6" fillId="0" borderId="23" xfId="0" applyNumberFormat="1" applyFont="1" applyBorder="1"/>
    <xf numFmtId="4" fontId="6" fillId="0" borderId="30" xfId="0" applyNumberFormat="1" applyFont="1" applyBorder="1"/>
    <xf numFmtId="164" fontId="6" fillId="0" borderId="25" xfId="3" applyFont="1" applyFill="1" applyBorder="1" applyAlignment="1">
      <alignment horizontal="center"/>
    </xf>
    <xf numFmtId="0" fontId="5" fillId="0" borderId="24" xfId="0" applyFont="1" applyBorder="1" applyAlignment="1">
      <alignment horizontal="right"/>
    </xf>
    <xf numFmtId="4" fontId="19" fillId="0" borderId="8" xfId="0" applyNumberFormat="1" applyFont="1" applyBorder="1"/>
    <xf numFmtId="4" fontId="19" fillId="0" borderId="35" xfId="0" applyNumberFormat="1" applyFont="1" applyBorder="1"/>
    <xf numFmtId="4" fontId="19" fillId="0" borderId="0" xfId="0" applyNumberFormat="1" applyFont="1" applyAlignment="1">
      <alignment horizontal="center" vertical="center" wrapText="1"/>
    </xf>
    <xf numFmtId="0" fontId="19" fillId="0" borderId="8" xfId="0" applyFont="1" applyBorder="1" applyAlignment="1">
      <alignment horizontal="center"/>
    </xf>
    <xf numFmtId="0" fontId="19" fillId="0" borderId="9" xfId="0" applyFont="1" applyBorder="1" applyAlignment="1">
      <alignment horizontal="center"/>
    </xf>
    <xf numFmtId="0" fontId="19" fillId="0" borderId="1" xfId="0" applyFont="1" applyBorder="1"/>
    <xf numFmtId="4" fontId="19" fillId="0" borderId="1" xfId="0" applyNumberFormat="1" applyFont="1" applyBorder="1" applyAlignment="1">
      <alignment horizontal="center" vertical="center" wrapText="1"/>
    </xf>
    <xf numFmtId="164" fontId="19" fillId="0" borderId="26" xfId="3" applyFont="1" applyFill="1" applyBorder="1"/>
    <xf numFmtId="0" fontId="6" fillId="6" borderId="28" xfId="2"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7" fillId="0" borderId="0" xfId="0" applyNumberFormat="1" applyFont="1" applyAlignment="1">
      <alignment horizontal="center" vertical="center"/>
    </xf>
    <xf numFmtId="4" fontId="17" fillId="0" borderId="0" xfId="0" applyNumberFormat="1" applyFont="1" applyAlignment="1">
      <alignment vertical="center"/>
    </xf>
    <xf numFmtId="0" fontId="17" fillId="0" borderId="0" xfId="0" applyFont="1" applyAlignment="1">
      <alignment vertical="center"/>
    </xf>
    <xf numFmtId="164" fontId="0" fillId="0" borderId="0" xfId="0" applyNumberFormat="1"/>
    <xf numFmtId="4" fontId="0" fillId="0" borderId="0" xfId="0" applyNumberFormat="1" applyAlignment="1">
      <alignment vertical="center"/>
    </xf>
    <xf numFmtId="0" fontId="15" fillId="0" borderId="0" xfId="0" applyFont="1" applyAlignment="1">
      <alignment horizontal="center"/>
    </xf>
    <xf numFmtId="0" fontId="34" fillId="0" borderId="0" xfId="8" applyFont="1"/>
    <xf numFmtId="4" fontId="34" fillId="0" borderId="0" xfId="8" applyNumberFormat="1" applyFont="1"/>
    <xf numFmtId="0" fontId="33" fillId="0" borderId="0" xfId="8"/>
    <xf numFmtId="0" fontId="34" fillId="0" borderId="49" xfId="8" applyFont="1" applyBorder="1"/>
    <xf numFmtId="0" fontId="34" fillId="8" borderId="0" xfId="8" applyFont="1" applyFill="1"/>
    <xf numFmtId="0" fontId="36" fillId="0" borderId="0" xfId="8" applyFont="1"/>
    <xf numFmtId="0" fontId="42" fillId="0" borderId="0" xfId="8" applyFont="1"/>
    <xf numFmtId="0" fontId="43" fillId="0" borderId="0" xfId="8" applyFont="1"/>
    <xf numFmtId="0" fontId="34" fillId="0" borderId="77" xfId="8" applyFont="1" applyBorder="1"/>
    <xf numFmtId="49" fontId="34" fillId="0" borderId="70" xfId="8" applyNumberFormat="1" applyFont="1" applyBorder="1"/>
    <xf numFmtId="0" fontId="36" fillId="0" borderId="0" xfId="8" applyFont="1" applyAlignment="1">
      <alignment horizontal="left"/>
    </xf>
    <xf numFmtId="0" fontId="34" fillId="0" borderId="48" xfId="8" applyFont="1" applyBorder="1"/>
    <xf numFmtId="0" fontId="34" fillId="0" borderId="84" xfId="8" applyFont="1" applyBorder="1"/>
    <xf numFmtId="0" fontId="36" fillId="7" borderId="73" xfId="8" applyFont="1" applyFill="1" applyBorder="1" applyAlignment="1">
      <alignment horizontal="center"/>
    </xf>
    <xf numFmtId="0" fontId="36" fillId="7" borderId="77" xfId="8" applyFont="1" applyFill="1" applyBorder="1" applyAlignment="1">
      <alignment horizontal="center"/>
    </xf>
    <xf numFmtId="0" fontId="40" fillId="0" borderId="75" xfId="8" applyFont="1" applyBorder="1" applyAlignment="1">
      <alignment horizontal="center" vertical="center" wrapText="1"/>
    </xf>
    <xf numFmtId="0" fontId="36" fillId="7" borderId="84" xfId="8" applyFont="1" applyFill="1" applyBorder="1" applyAlignment="1">
      <alignment horizontal="center"/>
    </xf>
    <xf numFmtId="4" fontId="34" fillId="0" borderId="88" xfId="8" applyNumberFormat="1" applyFont="1" applyBorder="1" applyAlignment="1">
      <alignment horizontal="center"/>
    </xf>
    <xf numFmtId="4" fontId="34" fillId="10" borderId="0" xfId="8" applyNumberFormat="1" applyFont="1" applyFill="1"/>
    <xf numFmtId="4" fontId="34" fillId="10" borderId="71" xfId="8" applyNumberFormat="1" applyFont="1" applyFill="1" applyBorder="1"/>
    <xf numFmtId="4" fontId="34" fillId="10" borderId="47" xfId="8" applyNumberFormat="1" applyFont="1" applyFill="1" applyBorder="1"/>
    <xf numFmtId="4" fontId="36" fillId="10" borderId="77" xfId="8" applyNumberFormat="1" applyFont="1" applyFill="1" applyBorder="1"/>
    <xf numFmtId="0" fontId="34" fillId="0" borderId="43" xfId="8" applyFont="1" applyBorder="1"/>
    <xf numFmtId="0" fontId="34" fillId="0" borderId="68" xfId="8" applyFont="1" applyBorder="1"/>
    <xf numFmtId="0" fontId="34" fillId="0" borderId="67" xfId="8" applyFont="1" applyBorder="1"/>
    <xf numFmtId="0" fontId="36" fillId="7" borderId="74" xfId="8" applyFont="1" applyFill="1" applyBorder="1"/>
    <xf numFmtId="4" fontId="36" fillId="7" borderId="62" xfId="8" applyNumberFormat="1" applyFont="1" applyFill="1" applyBorder="1"/>
    <xf numFmtId="49" fontId="34" fillId="7" borderId="64" xfId="8" applyNumberFormat="1" applyFont="1" applyFill="1" applyBorder="1"/>
    <xf numFmtId="4" fontId="36" fillId="7" borderId="63" xfId="8" applyNumberFormat="1" applyFont="1" applyFill="1" applyBorder="1"/>
    <xf numFmtId="4" fontId="36" fillId="7" borderId="70" xfId="8" applyNumberFormat="1" applyFont="1" applyFill="1" applyBorder="1"/>
    <xf numFmtId="49" fontId="34" fillId="0" borderId="64" xfId="8" applyNumberFormat="1" applyFont="1" applyBorder="1"/>
    <xf numFmtId="4" fontId="34" fillId="0" borderId="89" xfId="8" applyNumberFormat="1" applyFont="1" applyBorder="1" applyAlignment="1">
      <alignment horizontal="right"/>
    </xf>
    <xf numFmtId="0" fontId="34" fillId="0" borderId="76" xfId="8" applyFont="1" applyBorder="1"/>
    <xf numFmtId="4" fontId="34" fillId="0" borderId="0" xfId="8" applyNumberFormat="1" applyFont="1" applyAlignment="1">
      <alignment horizontal="center"/>
    </xf>
    <xf numFmtId="0" fontId="36" fillId="0" borderId="69" xfId="8" applyFont="1" applyBorder="1"/>
    <xf numFmtId="0" fontId="34" fillId="0" borderId="64" xfId="8" applyFont="1" applyBorder="1"/>
    <xf numFmtId="4" fontId="36" fillId="0" borderId="0" xfId="8" applyNumberFormat="1" applyFont="1" applyAlignment="1">
      <alignment horizontal="center"/>
    </xf>
    <xf numFmtId="0" fontId="45" fillId="0" borderId="0" xfId="8" applyFont="1" applyAlignment="1">
      <alignment horizontal="left"/>
    </xf>
    <xf numFmtId="4" fontId="34" fillId="10" borderId="72" xfId="8" applyNumberFormat="1" applyFont="1" applyFill="1" applyBorder="1"/>
    <xf numFmtId="4" fontId="34" fillId="10" borderId="63" xfId="8" applyNumberFormat="1" applyFont="1" applyFill="1" applyBorder="1"/>
    <xf numFmtId="0" fontId="49" fillId="13" borderId="14" xfId="2" applyFont="1" applyFill="1" applyBorder="1" applyAlignment="1">
      <alignment horizontal="center" vertical="center" wrapText="1"/>
    </xf>
    <xf numFmtId="0" fontId="50" fillId="13" borderId="15" xfId="2" applyFont="1" applyFill="1" applyBorder="1" applyAlignment="1">
      <alignment horizontal="center" vertical="center" wrapText="1"/>
    </xf>
    <xf numFmtId="0" fontId="6" fillId="0" borderId="0" xfId="0" applyFont="1" applyAlignment="1">
      <alignment wrapText="1"/>
    </xf>
    <xf numFmtId="0" fontId="52" fillId="0" borderId="24" xfId="0" applyFont="1" applyBorder="1" applyAlignment="1">
      <alignment vertical="center" wrapText="1"/>
    </xf>
    <xf numFmtId="4" fontId="10" fillId="14" borderId="34" xfId="0" applyNumberFormat="1" applyFont="1" applyFill="1" applyBorder="1" applyAlignment="1">
      <alignment vertical="top"/>
    </xf>
    <xf numFmtId="4" fontId="10" fillId="14" borderId="7" xfId="0" applyNumberFormat="1" applyFont="1" applyFill="1" applyBorder="1" applyAlignment="1">
      <alignment vertical="top"/>
    </xf>
    <xf numFmtId="4" fontId="11" fillId="14" borderId="24" xfId="0" applyNumberFormat="1" applyFont="1" applyFill="1" applyBorder="1"/>
    <xf numFmtId="4" fontId="11" fillId="14" borderId="30" xfId="0" applyNumberFormat="1" applyFont="1" applyFill="1" applyBorder="1"/>
    <xf numFmtId="4" fontId="11" fillId="14" borderId="9" xfId="0" applyNumberFormat="1" applyFont="1" applyFill="1" applyBorder="1"/>
    <xf numFmtId="4" fontId="11" fillId="14" borderId="10" xfId="0" applyNumberFormat="1" applyFont="1" applyFill="1" applyBorder="1"/>
    <xf numFmtId="0" fontId="49" fillId="13" borderId="3" xfId="2" applyFont="1" applyFill="1" applyBorder="1" applyAlignment="1">
      <alignment horizontal="center" vertical="center" wrapText="1"/>
    </xf>
    <xf numFmtId="4" fontId="8" fillId="0" borderId="0" xfId="0" applyNumberFormat="1" applyFont="1" applyAlignment="1">
      <alignment vertical="center"/>
    </xf>
    <xf numFmtId="49" fontId="5" fillId="0" borderId="29" xfId="0" applyNumberFormat="1" applyFont="1" applyBorder="1" applyAlignment="1">
      <alignment horizontal="right" vertical="center" wrapText="1"/>
    </xf>
    <xf numFmtId="4" fontId="5" fillId="0" borderId="24" xfId="0" applyNumberFormat="1" applyFont="1" applyBorder="1" applyAlignment="1">
      <alignment vertical="center" wrapText="1"/>
    </xf>
    <xf numFmtId="4" fontId="5" fillId="0" borderId="0" xfId="0" applyNumberFormat="1" applyFont="1" applyAlignment="1">
      <alignment vertical="center" wrapText="1"/>
    </xf>
    <xf numFmtId="0" fontId="6" fillId="6" borderId="92" xfId="2" applyFont="1" applyFill="1" applyBorder="1" applyAlignment="1">
      <alignment horizontal="center" vertical="center" wrapText="1"/>
    </xf>
    <xf numFmtId="4" fontId="11" fillId="14" borderId="5" xfId="0" applyNumberFormat="1" applyFont="1" applyFill="1" applyBorder="1" applyAlignment="1">
      <alignment vertical="center" wrapText="1"/>
    </xf>
    <xf numFmtId="0" fontId="19" fillId="0" borderId="23" xfId="0" applyFont="1" applyBorder="1"/>
    <xf numFmtId="0" fontId="5" fillId="0" borderId="23" xfId="0" applyFont="1" applyBorder="1"/>
    <xf numFmtId="0" fontId="19" fillId="0" borderId="35" xfId="0" applyFont="1" applyBorder="1"/>
    <xf numFmtId="4" fontId="10" fillId="14" borderId="32" xfId="0" applyNumberFormat="1" applyFont="1" applyFill="1" applyBorder="1" applyAlignment="1">
      <alignment vertical="top"/>
    </xf>
    <xf numFmtId="4" fontId="11" fillId="14" borderId="25" xfId="0" applyNumberFormat="1" applyFont="1" applyFill="1" applyBorder="1"/>
    <xf numFmtId="4" fontId="11" fillId="14" borderId="26" xfId="0" applyNumberFormat="1" applyFont="1" applyFill="1" applyBorder="1"/>
    <xf numFmtId="4" fontId="6" fillId="0" borderId="25" xfId="0" applyNumberFormat="1" applyFont="1" applyBorder="1"/>
    <xf numFmtId="4" fontId="19" fillId="0" borderId="26" xfId="0" applyNumberFormat="1" applyFont="1" applyBorder="1"/>
    <xf numFmtId="4" fontId="10" fillId="14" borderId="4" xfId="0" applyNumberFormat="1" applyFont="1" applyFill="1" applyBorder="1" applyAlignment="1">
      <alignment horizontal="center" vertical="top" wrapText="1"/>
    </xf>
    <xf numFmtId="4" fontId="11" fillId="14" borderId="27" xfId="0" applyNumberFormat="1" applyFont="1" applyFill="1" applyBorder="1"/>
    <xf numFmtId="4" fontId="11" fillId="14" borderId="8" xfId="0" applyNumberFormat="1" applyFont="1" applyFill="1" applyBorder="1"/>
    <xf numFmtId="0" fontId="49" fillId="13" borderId="36" xfId="2" applyFont="1" applyFill="1" applyBorder="1" applyAlignment="1">
      <alignment horizontal="center" vertical="center" wrapText="1"/>
    </xf>
    <xf numFmtId="0" fontId="49" fillId="13" borderId="5" xfId="2" applyFont="1" applyFill="1" applyBorder="1" applyAlignment="1">
      <alignment horizontal="center" vertical="center" wrapText="1"/>
    </xf>
    <xf numFmtId="0" fontId="49" fillId="13" borderId="7" xfId="2" applyFont="1" applyFill="1" applyBorder="1" applyAlignment="1">
      <alignment horizontal="center" vertical="center" wrapText="1"/>
    </xf>
    <xf numFmtId="0" fontId="6" fillId="0" borderId="24" xfId="0" applyFont="1" applyBorder="1" applyAlignment="1">
      <alignment horizontal="left" vertical="center"/>
    </xf>
    <xf numFmtId="4" fontId="6" fillId="0" borderId="22" xfId="0" applyNumberFormat="1" applyFont="1" applyBorder="1" applyAlignment="1">
      <alignment horizontal="right" vertical="center"/>
    </xf>
    <xf numFmtId="0" fontId="6" fillId="0" borderId="24" xfId="0" applyFont="1" applyBorder="1" applyAlignment="1">
      <alignment vertical="center"/>
    </xf>
    <xf numFmtId="4" fontId="6" fillId="0" borderId="0" xfId="0" applyNumberFormat="1" applyFont="1" applyAlignment="1">
      <alignment vertical="center"/>
    </xf>
    <xf numFmtId="0" fontId="7" fillId="0" borderId="24" xfId="0" applyFont="1" applyBorder="1" applyAlignment="1">
      <alignment vertical="center"/>
    </xf>
    <xf numFmtId="0" fontId="5" fillId="6" borderId="24" xfId="0" applyFont="1" applyFill="1" applyBorder="1" applyAlignment="1">
      <alignment vertical="center"/>
    </xf>
    <xf numFmtId="4" fontId="5" fillId="6" borderId="0" xfId="0" applyNumberFormat="1" applyFont="1" applyFill="1" applyAlignment="1">
      <alignment vertical="center"/>
    </xf>
    <xf numFmtId="0" fontId="6" fillId="0" borderId="24" xfId="0" applyFont="1" applyBorder="1" applyAlignment="1">
      <alignment vertical="center" wrapText="1"/>
    </xf>
    <xf numFmtId="0" fontId="7" fillId="0" borderId="24" xfId="0" applyFont="1" applyBorder="1" applyAlignment="1">
      <alignment vertical="center" wrapText="1"/>
    </xf>
    <xf numFmtId="0" fontId="8" fillId="0" borderId="24" xfId="0" applyFont="1" applyBorder="1" applyAlignment="1">
      <alignment vertical="center"/>
    </xf>
    <xf numFmtId="0" fontId="5" fillId="12" borderId="24" xfId="0" applyFont="1" applyFill="1" applyBorder="1" applyAlignment="1">
      <alignment vertical="center" wrapText="1"/>
    </xf>
    <xf numFmtId="4" fontId="5" fillId="12" borderId="0" xfId="0" applyNumberFormat="1" applyFont="1" applyFill="1" applyAlignment="1">
      <alignment vertical="center"/>
    </xf>
    <xf numFmtId="0" fontId="5" fillId="6" borderId="24" xfId="0" applyFont="1" applyFill="1" applyBorder="1" applyAlignment="1">
      <alignment vertical="center" wrapText="1"/>
    </xf>
    <xf numFmtId="0" fontId="5" fillId="0" borderId="0" xfId="0" applyFont="1" applyAlignment="1">
      <alignment vertical="center"/>
    </xf>
    <xf numFmtId="0" fontId="13" fillId="0" borderId="0" xfId="0" applyFont="1"/>
    <xf numFmtId="0" fontId="13" fillId="0" borderId="0" xfId="0" applyFont="1" applyAlignment="1">
      <alignment horizontal="center"/>
    </xf>
    <xf numFmtId="0" fontId="14" fillId="0" borderId="0" xfId="0" applyFont="1"/>
    <xf numFmtId="0" fontId="49" fillId="13" borderId="2" xfId="2" applyFont="1" applyFill="1" applyBorder="1" applyAlignment="1">
      <alignment horizontal="center" vertical="center" wrapText="1"/>
    </xf>
    <xf numFmtId="10" fontId="6" fillId="0" borderId="38" xfId="6" applyNumberFormat="1" applyFont="1" applyFill="1" applyBorder="1" applyAlignment="1">
      <alignment horizontal="center" vertical="center" wrapText="1"/>
    </xf>
    <xf numFmtId="4" fontId="11" fillId="14" borderId="34" xfId="0" applyNumberFormat="1" applyFont="1" applyFill="1" applyBorder="1" applyAlignment="1">
      <alignment vertical="center" wrapText="1"/>
    </xf>
    <xf numFmtId="4" fontId="5" fillId="0" borderId="34" xfId="0" applyNumberFormat="1" applyFont="1" applyBorder="1" applyAlignment="1">
      <alignment horizontal="center" vertical="center" wrapText="1"/>
    </xf>
    <xf numFmtId="4" fontId="5" fillId="0" borderId="23" xfId="0" applyNumberFormat="1" applyFont="1" applyBorder="1" applyAlignment="1">
      <alignment vertical="center" wrapText="1"/>
    </xf>
    <xf numFmtId="10" fontId="5" fillId="0" borderId="38" xfId="6" applyNumberFormat="1" applyFont="1" applyFill="1" applyBorder="1" applyAlignment="1">
      <alignment horizontal="center" vertical="center" wrapText="1"/>
    </xf>
    <xf numFmtId="10" fontId="5" fillId="0" borderId="33" xfId="6" applyNumberFormat="1" applyFont="1" applyFill="1" applyBorder="1" applyAlignment="1">
      <alignment horizontal="center" vertical="center" wrapText="1"/>
    </xf>
    <xf numFmtId="9" fontId="11" fillId="14" borderId="14" xfId="6" applyFont="1" applyFill="1" applyBorder="1" applyAlignment="1">
      <alignment horizontal="center" vertical="center" wrapText="1"/>
    </xf>
    <xf numFmtId="0" fontId="10" fillId="0" borderId="0" xfId="0" applyFont="1"/>
    <xf numFmtId="0" fontId="57" fillId="0" borderId="0" xfId="48"/>
    <xf numFmtId="0" fontId="36" fillId="0" borderId="0" xfId="48" applyFont="1" applyAlignment="1">
      <alignment horizontal="left"/>
    </xf>
    <xf numFmtId="0" fontId="32" fillId="0" borderId="0" xfId="48" applyFont="1"/>
    <xf numFmtId="0" fontId="36" fillId="0" borderId="0" xfId="48" applyFont="1"/>
    <xf numFmtId="0" fontId="42" fillId="0" borderId="0" xfId="48" applyFont="1"/>
    <xf numFmtId="0" fontId="43" fillId="0" borderId="0" xfId="48" applyFont="1"/>
    <xf numFmtId="4" fontId="6" fillId="0" borderId="23" xfId="0" applyNumberFormat="1" applyFont="1" applyBorder="1" applyAlignment="1">
      <alignment vertical="center"/>
    </xf>
    <xf numFmtId="4" fontId="6" fillId="0" borderId="27" xfId="0" applyNumberFormat="1" applyFont="1" applyBorder="1" applyAlignment="1">
      <alignment vertical="center"/>
    </xf>
    <xf numFmtId="4" fontId="6" fillId="0" borderId="30" xfId="0" applyNumberFormat="1" applyFont="1" applyBorder="1" applyAlignment="1">
      <alignment vertical="center"/>
    </xf>
    <xf numFmtId="164" fontId="6" fillId="0" borderId="25" xfId="5" applyFont="1" applyFill="1" applyBorder="1" applyAlignment="1">
      <alignment horizontal="center" vertical="center"/>
    </xf>
    <xf numFmtId="0" fontId="19" fillId="0" borderId="0" xfId="0" applyFont="1" applyAlignment="1">
      <alignment wrapText="1"/>
    </xf>
    <xf numFmtId="0" fontId="6" fillId="0" borderId="24" xfId="0" applyFont="1" applyBorder="1" applyAlignment="1">
      <alignment horizontal="right" vertical="center"/>
    </xf>
    <xf numFmtId="0" fontId="6" fillId="0" borderId="0" xfId="0" applyFont="1" applyAlignment="1">
      <alignment vertical="center" wrapText="1"/>
    </xf>
    <xf numFmtId="164" fontId="6" fillId="0" borderId="25" xfId="3" applyFont="1" applyFill="1" applyBorder="1" applyAlignment="1">
      <alignment horizontal="center" vertical="center"/>
    </xf>
    <xf numFmtId="4" fontId="32" fillId="0" borderId="0" xfId="48" applyNumberFormat="1" applyFont="1"/>
    <xf numFmtId="0" fontId="32" fillId="0" borderId="45" xfId="48" applyFont="1" applyBorder="1"/>
    <xf numFmtId="4" fontId="36" fillId="15" borderId="80" xfId="48" applyNumberFormat="1" applyFont="1" applyFill="1" applyBorder="1" applyAlignment="1">
      <alignment horizontal="center" vertical="center"/>
    </xf>
    <xf numFmtId="4" fontId="36" fillId="15" borderId="80" xfId="48" applyNumberFormat="1" applyFont="1" applyFill="1" applyBorder="1" applyAlignment="1">
      <alignment horizontal="center" vertical="center" wrapText="1"/>
    </xf>
    <xf numFmtId="0" fontId="32" fillId="0" borderId="51" xfId="48" applyFont="1" applyBorder="1"/>
    <xf numFmtId="4" fontId="32" fillId="0" borderId="50" xfId="48" applyNumberFormat="1" applyFont="1" applyBorder="1"/>
    <xf numFmtId="4" fontId="32" fillId="0" borderId="81" xfId="48" applyNumberFormat="1" applyFont="1" applyBorder="1"/>
    <xf numFmtId="0" fontId="37" fillId="7" borderId="94" xfId="48" applyFont="1" applyFill="1" applyBorder="1"/>
    <xf numFmtId="0" fontId="38" fillId="7" borderId="55" xfId="48" applyFont="1" applyFill="1" applyBorder="1"/>
    <xf numFmtId="4" fontId="37" fillId="7" borderId="95" xfId="48" applyNumberFormat="1" applyFont="1" applyFill="1" applyBorder="1"/>
    <xf numFmtId="4" fontId="37" fillId="7" borderId="82" xfId="48" applyNumberFormat="1" applyFont="1" applyFill="1" applyBorder="1"/>
    <xf numFmtId="0" fontId="38" fillId="0" borderId="0" xfId="48" applyFont="1"/>
    <xf numFmtId="0" fontId="5" fillId="0" borderId="23" xfId="4" applyFont="1" applyBorder="1"/>
    <xf numFmtId="0" fontId="5" fillId="0" borderId="24" xfId="4" applyFont="1" applyBorder="1"/>
    <xf numFmtId="0" fontId="6" fillId="0" borderId="23" xfId="0" applyFont="1" applyBorder="1"/>
    <xf numFmtId="0" fontId="7" fillId="0" borderId="24" xfId="0" applyFont="1" applyBorder="1"/>
    <xf numFmtId="0" fontId="6" fillId="0" borderId="24" xfId="0" applyFont="1" applyBorder="1"/>
    <xf numFmtId="0" fontId="5" fillId="0" borderId="23" xfId="4" applyFont="1" applyBorder="1" applyAlignment="1">
      <alignment vertical="center"/>
    </xf>
    <xf numFmtId="0" fontId="5" fillId="0" borderId="24" xfId="4" applyFont="1" applyBorder="1" applyAlignment="1">
      <alignment vertical="center"/>
    </xf>
    <xf numFmtId="4" fontId="7" fillId="0" borderId="0" xfId="4" applyNumberFormat="1" applyFont="1" applyAlignment="1">
      <alignment vertical="center"/>
    </xf>
    <xf numFmtId="4" fontId="5" fillId="0" borderId="93" xfId="4" applyNumberFormat="1" applyFont="1" applyBorder="1"/>
    <xf numFmtId="4" fontId="5" fillId="0" borderId="0" xfId="4" applyNumberFormat="1" applyFont="1" applyAlignment="1">
      <alignment vertical="center"/>
    </xf>
    <xf numFmtId="0" fontId="12" fillId="0" borderId="0" xfId="0"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0" fontId="5" fillId="0" borderId="4" xfId="0" applyFont="1" applyBorder="1" applyAlignment="1">
      <alignment horizontal="center" vertical="center"/>
    </xf>
    <xf numFmtId="0" fontId="5" fillId="0" borderId="6" xfId="0" applyFont="1" applyBorder="1" applyAlignment="1">
      <alignment vertical="center"/>
    </xf>
    <xf numFmtId="164" fontId="5" fillId="0" borderId="32" xfId="5" applyFont="1" applyFill="1" applyBorder="1" applyAlignment="1">
      <alignment vertical="center"/>
    </xf>
    <xf numFmtId="0" fontId="11" fillId="0" borderId="27" xfId="0" applyFont="1" applyBorder="1" applyAlignment="1">
      <alignment horizontal="center" vertical="center"/>
    </xf>
    <xf numFmtId="164" fontId="11" fillId="0" borderId="25" xfId="5" applyFont="1" applyFill="1" applyBorder="1" applyAlignment="1">
      <alignment horizontal="center" vertical="center"/>
    </xf>
    <xf numFmtId="0" fontId="5" fillId="0" borderId="27" xfId="0" applyFont="1" applyBorder="1" applyAlignment="1">
      <alignment horizontal="center" vertical="center"/>
    </xf>
    <xf numFmtId="164" fontId="5" fillId="0" borderId="25" xfId="5" applyFont="1" applyFill="1" applyBorder="1" applyAlignment="1">
      <alignment vertical="center"/>
    </xf>
    <xf numFmtId="0" fontId="26" fillId="0" borderId="27" xfId="0" applyFont="1" applyBorder="1" applyAlignment="1">
      <alignment horizontal="center" vertical="center"/>
    </xf>
    <xf numFmtId="164" fontId="25" fillId="0" borderId="25" xfId="5" applyFont="1" applyFill="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vertical="center"/>
    </xf>
    <xf numFmtId="164" fontId="5" fillId="0" borderId="26" xfId="5"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15" fillId="0" borderId="0" xfId="0" applyFont="1" applyAlignment="1">
      <alignment horizontal="center"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0" borderId="0" xfId="2" applyAlignment="1">
      <alignment horizontal="center" vertical="center"/>
    </xf>
    <xf numFmtId="0" fontId="10" fillId="0" borderId="0" xfId="0" applyFont="1" applyAlignment="1">
      <alignment wrapText="1"/>
    </xf>
    <xf numFmtId="0" fontId="32" fillId="0" borderId="0" xfId="2" applyFont="1" applyAlignment="1">
      <alignment horizontal="center" vertical="center"/>
    </xf>
    <xf numFmtId="0" fontId="5" fillId="0" borderId="23" xfId="0" applyFont="1" applyBorder="1" applyAlignment="1">
      <alignment vertical="center"/>
    </xf>
    <xf numFmtId="0" fontId="5" fillId="6" borderId="23" xfId="0" applyFont="1" applyFill="1" applyBorder="1" applyAlignment="1">
      <alignment vertical="center"/>
    </xf>
    <xf numFmtId="0" fontId="5" fillId="0" borderId="0" xfId="0" applyFont="1" applyAlignment="1">
      <alignment vertical="center" wrapText="1"/>
    </xf>
    <xf numFmtId="164" fontId="0" fillId="0" borderId="0" xfId="3" applyFont="1"/>
    <xf numFmtId="43" fontId="0" fillId="0" borderId="0" xfId="0" applyNumberFormat="1"/>
    <xf numFmtId="0" fontId="11" fillId="0" borderId="0" xfId="0" applyFont="1" applyAlignment="1">
      <alignment horizontal="center" vertical="center" wrapText="1"/>
    </xf>
    <xf numFmtId="0" fontId="5" fillId="0" borderId="5" xfId="0" applyFont="1" applyBorder="1" applyAlignment="1">
      <alignment vertical="center" wrapText="1"/>
    </xf>
    <xf numFmtId="49" fontId="6" fillId="0" borderId="24" xfId="0" applyNumberFormat="1" applyFont="1" applyBorder="1" applyAlignment="1">
      <alignment vertical="center" wrapText="1"/>
    </xf>
    <xf numFmtId="0" fontId="5" fillId="0" borderId="24" xfId="0" applyFont="1" applyBorder="1" applyAlignment="1">
      <alignment horizontal="left" vertical="center" wrapText="1"/>
    </xf>
    <xf numFmtId="0" fontId="20" fillId="0" borderId="24" xfId="0" applyFont="1" applyBorder="1" applyAlignment="1">
      <alignment vertical="center" wrapText="1"/>
    </xf>
    <xf numFmtId="49" fontId="5" fillId="0" borderId="24" xfId="0" applyNumberFormat="1" applyFont="1" applyBorder="1" applyAlignment="1">
      <alignment horizontal="left" vertical="center" wrapText="1"/>
    </xf>
    <xf numFmtId="0" fontId="5" fillId="0" borderId="9" xfId="0" applyFont="1" applyBorder="1" applyAlignment="1">
      <alignment vertical="center" wrapText="1"/>
    </xf>
    <xf numFmtId="0" fontId="6" fillId="0" borderId="0" xfId="0" applyFont="1" applyAlignment="1">
      <alignment horizontal="right" vertical="center" wrapText="1"/>
    </xf>
    <xf numFmtId="0" fontId="60" fillId="0" borderId="0" xfId="55" applyFont="1" applyAlignment="1">
      <alignment vertical="center"/>
    </xf>
    <xf numFmtId="0" fontId="59" fillId="0" borderId="0" xfId="55"/>
    <xf numFmtId="0" fontId="62" fillId="0" borderId="0" xfId="55" applyFont="1" applyAlignment="1">
      <alignment vertical="center"/>
    </xf>
    <xf numFmtId="4" fontId="62" fillId="0" borderId="73" xfId="55" applyNumberFormat="1" applyFont="1" applyBorder="1" applyAlignment="1">
      <alignment vertical="center"/>
    </xf>
    <xf numFmtId="4" fontId="62" fillId="0" borderId="77" xfId="55" applyNumberFormat="1" applyFont="1" applyBorder="1" applyAlignment="1">
      <alignment vertical="center"/>
    </xf>
    <xf numFmtId="0" fontId="63" fillId="0" borderId="69" xfId="55" applyFont="1" applyBorder="1" applyAlignment="1">
      <alignment vertical="center"/>
    </xf>
    <xf numFmtId="0" fontId="60" fillId="0" borderId="63" xfId="55" applyFont="1" applyBorder="1" applyAlignment="1">
      <alignment vertical="center"/>
    </xf>
    <xf numFmtId="9" fontId="60" fillId="0" borderId="70" xfId="55" applyNumberFormat="1" applyFont="1" applyBorder="1" applyAlignment="1">
      <alignment vertical="center"/>
    </xf>
    <xf numFmtId="10" fontId="62" fillId="18" borderId="67" xfId="55" applyNumberFormat="1" applyFont="1" applyFill="1" applyBorder="1" applyAlignment="1">
      <alignment vertical="center"/>
    </xf>
    <xf numFmtId="0" fontId="60" fillId="0" borderId="48" xfId="55" applyFont="1" applyBorder="1" applyAlignment="1">
      <alignment vertical="center"/>
    </xf>
    <xf numFmtId="0" fontId="60" fillId="0" borderId="84" xfId="55" applyFont="1" applyBorder="1" applyAlignment="1">
      <alignment vertical="center"/>
    </xf>
    <xf numFmtId="0" fontId="65" fillId="19" borderId="66" xfId="55" applyFont="1" applyFill="1" applyBorder="1" applyAlignment="1">
      <alignment horizontal="center" vertical="center"/>
    </xf>
    <xf numFmtId="0" fontId="65" fillId="19" borderId="52" xfId="55" applyFont="1" applyFill="1" applyBorder="1" applyAlignment="1">
      <alignment horizontal="center" vertical="center"/>
    </xf>
    <xf numFmtId="0" fontId="65" fillId="19" borderId="46" xfId="55" applyFont="1" applyFill="1" applyBorder="1" applyAlignment="1">
      <alignment horizontal="center" vertical="center"/>
    </xf>
    <xf numFmtId="0" fontId="65" fillId="19" borderId="0" xfId="55" applyFont="1" applyFill="1" applyAlignment="1">
      <alignment horizontal="center" vertical="center"/>
    </xf>
    <xf numFmtId="0" fontId="65" fillId="19" borderId="77" xfId="55" applyFont="1" applyFill="1" applyBorder="1" applyAlignment="1">
      <alignment horizontal="center" vertical="center"/>
    </xf>
    <xf numFmtId="0" fontId="65" fillId="19" borderId="83" xfId="55" applyFont="1" applyFill="1" applyBorder="1" applyAlignment="1">
      <alignment horizontal="center" vertical="center"/>
    </xf>
    <xf numFmtId="0" fontId="65" fillId="19" borderId="44" xfId="55" applyFont="1" applyFill="1" applyBorder="1" applyAlignment="1">
      <alignment horizontal="center" vertical="center"/>
    </xf>
    <xf numFmtId="0" fontId="65" fillId="19" borderId="67" xfId="55" applyFont="1" applyFill="1" applyBorder="1" applyAlignment="1">
      <alignment horizontal="center" vertical="center"/>
    </xf>
    <xf numFmtId="0" fontId="65" fillId="19" borderId="84" xfId="55" applyFont="1" applyFill="1" applyBorder="1" applyAlignment="1">
      <alignment horizontal="center" vertical="center"/>
    </xf>
    <xf numFmtId="0" fontId="60" fillId="0" borderId="66" xfId="55" applyFont="1" applyBorder="1" applyAlignment="1">
      <alignment horizontal="center" vertical="center"/>
    </xf>
    <xf numFmtId="4" fontId="60" fillId="0" borderId="46" xfId="55" applyNumberFormat="1" applyFont="1" applyBorder="1" applyAlignment="1">
      <alignment vertical="center"/>
    </xf>
    <xf numFmtId="4" fontId="60" fillId="20" borderId="46" xfId="55" applyNumberFormat="1" applyFont="1" applyFill="1" applyBorder="1" applyAlignment="1">
      <alignment vertical="center"/>
    </xf>
    <xf numFmtId="0" fontId="60" fillId="0" borderId="0" xfId="55" applyFont="1" applyAlignment="1">
      <alignment horizontal="center" vertical="center"/>
    </xf>
    <xf numFmtId="4" fontId="60" fillId="20" borderId="78" xfId="55" applyNumberFormat="1" applyFont="1" applyFill="1" applyBorder="1" applyAlignment="1">
      <alignment vertical="center"/>
    </xf>
    <xf numFmtId="4" fontId="60" fillId="0" borderId="47" xfId="55" applyNumberFormat="1" applyFont="1" applyBorder="1" applyAlignment="1">
      <alignment vertical="center"/>
    </xf>
    <xf numFmtId="0" fontId="60" fillId="0" borderId="66" xfId="55" applyFont="1" applyBorder="1" applyAlignment="1">
      <alignment vertical="center"/>
    </xf>
    <xf numFmtId="0" fontId="60" fillId="0" borderId="44" xfId="55" applyFont="1" applyBorder="1" applyAlignment="1">
      <alignment vertical="center"/>
    </xf>
    <xf numFmtId="0" fontId="60" fillId="0" borderId="46" xfId="55" applyFont="1" applyBorder="1" applyAlignment="1">
      <alignment vertical="center"/>
    </xf>
    <xf numFmtId="0" fontId="60" fillId="0" borderId="77" xfId="55" applyFont="1" applyBorder="1" applyAlignment="1">
      <alignment vertical="center"/>
    </xf>
    <xf numFmtId="0" fontId="62" fillId="0" borderId="51" xfId="55" applyFont="1" applyBorder="1" applyAlignment="1">
      <alignment vertical="center"/>
    </xf>
    <xf numFmtId="0" fontId="60" fillId="0" borderId="49" xfId="55" applyFont="1" applyBorder="1" applyAlignment="1">
      <alignment vertical="center"/>
    </xf>
    <xf numFmtId="0" fontId="60" fillId="0" borderId="45" xfId="55" applyFont="1" applyBorder="1" applyAlignment="1">
      <alignment vertical="center"/>
    </xf>
    <xf numFmtId="4" fontId="60" fillId="0" borderId="81" xfId="55" applyNumberFormat="1" applyFont="1" applyBorder="1" applyAlignment="1">
      <alignment vertical="center"/>
    </xf>
    <xf numFmtId="0" fontId="62" fillId="0" borderId="85" xfId="55" applyFont="1" applyBorder="1" applyAlignment="1">
      <alignment vertical="center"/>
    </xf>
    <xf numFmtId="0" fontId="60" fillId="0" borderId="86" xfId="55" applyFont="1" applyBorder="1" applyAlignment="1">
      <alignment vertical="center"/>
    </xf>
    <xf numFmtId="4" fontId="60" fillId="20" borderId="55" xfId="55" applyNumberFormat="1" applyFont="1" applyFill="1" applyBorder="1" applyAlignment="1">
      <alignment vertical="center"/>
    </xf>
    <xf numFmtId="4" fontId="60" fillId="20" borderId="82" xfId="55" applyNumberFormat="1" applyFont="1" applyFill="1" applyBorder="1" applyAlignment="1">
      <alignment vertical="center"/>
    </xf>
    <xf numFmtId="0" fontId="66" fillId="0" borderId="0" xfId="55" applyFont="1" applyAlignment="1">
      <alignment vertical="center"/>
    </xf>
    <xf numFmtId="0" fontId="67" fillId="0" borderId="0" xfId="55" applyFont="1" applyAlignment="1">
      <alignment vertical="center"/>
    </xf>
    <xf numFmtId="0" fontId="36" fillId="0" borderId="0" xfId="55" applyFont="1" applyAlignment="1">
      <alignment horizontal="left" vertical="center"/>
    </xf>
    <xf numFmtId="0" fontId="60" fillId="0" borderId="0" xfId="55" applyFont="1" applyAlignment="1">
      <alignment horizontal="left"/>
    </xf>
    <xf numFmtId="0" fontId="60" fillId="0" borderId="0" xfId="55" applyFont="1"/>
    <xf numFmtId="4" fontId="60" fillId="0" borderId="0" xfId="55" applyNumberFormat="1" applyFont="1"/>
    <xf numFmtId="0" fontId="66" fillId="0" borderId="0" xfId="55" applyFont="1"/>
    <xf numFmtId="2" fontId="61" fillId="0" borderId="0" xfId="55" applyNumberFormat="1" applyFont="1" applyAlignment="1">
      <alignment horizontal="center" vertical="center"/>
    </xf>
    <xf numFmtId="0" fontId="62" fillId="0" borderId="0" xfId="55" applyFont="1" applyAlignment="1">
      <alignment horizontal="left"/>
    </xf>
    <xf numFmtId="4" fontId="62" fillId="18" borderId="79" xfId="55" applyNumberFormat="1" applyFont="1" applyFill="1" applyBorder="1"/>
    <xf numFmtId="4" fontId="62" fillId="18" borderId="60" xfId="55" applyNumberFormat="1" applyFont="1" applyFill="1" applyBorder="1"/>
    <xf numFmtId="4" fontId="62" fillId="18" borderId="65" xfId="55" applyNumberFormat="1" applyFont="1" applyFill="1" applyBorder="1"/>
    <xf numFmtId="0" fontId="62" fillId="0" borderId="0" xfId="55" applyFont="1"/>
    <xf numFmtId="0" fontId="70" fillId="16" borderId="0" xfId="55" applyFont="1" applyFill="1" applyAlignment="1">
      <alignment horizontal="left"/>
    </xf>
    <xf numFmtId="0" fontId="70" fillId="0" borderId="0" xfId="55" applyFont="1" applyAlignment="1">
      <alignment horizontal="left"/>
    </xf>
    <xf numFmtId="0" fontId="76" fillId="0" borderId="0" xfId="55" applyFont="1"/>
    <xf numFmtId="0" fontId="67" fillId="0" borderId="0" xfId="55" applyFont="1"/>
    <xf numFmtId="4" fontId="77" fillId="0" borderId="0" xfId="55" applyNumberFormat="1" applyFont="1"/>
    <xf numFmtId="0" fontId="60" fillId="0" borderId="0" xfId="55" applyFont="1" applyAlignment="1">
      <alignment horizontal="center"/>
    </xf>
    <xf numFmtId="2" fontId="61" fillId="0" borderId="0" xfId="55" applyNumberFormat="1" applyFont="1" applyAlignment="1">
      <alignment horizontal="left" vertical="center" wrapText="1"/>
    </xf>
    <xf numFmtId="0" fontId="79" fillId="0" borderId="0" xfId="55" applyFont="1" applyAlignment="1">
      <alignment horizontal="center"/>
    </xf>
    <xf numFmtId="0" fontId="80" fillId="0" borderId="0" xfId="55" applyFont="1"/>
    <xf numFmtId="0" fontId="62" fillId="8" borderId="0" xfId="55" applyFont="1" applyFill="1" applyAlignment="1">
      <alignment horizontal="left"/>
    </xf>
    <xf numFmtId="0" fontId="62" fillId="8" borderId="0" xfId="55" applyFont="1" applyFill="1" applyAlignment="1">
      <alignment vertical="top" wrapText="1"/>
    </xf>
    <xf numFmtId="0" fontId="71" fillId="8" borderId="0" xfId="55" applyFont="1" applyFill="1" applyAlignment="1">
      <alignment horizontal="left" vertical="top"/>
    </xf>
    <xf numFmtId="0" fontId="60" fillId="8" borderId="0" xfId="55" applyFont="1" applyFill="1"/>
    <xf numFmtId="0" fontId="60" fillId="0" borderId="0" xfId="55" applyFont="1" applyAlignment="1">
      <alignment horizontal="left" vertical="top"/>
    </xf>
    <xf numFmtId="0" fontId="71" fillId="0" borderId="0" xfId="55" applyFont="1"/>
    <xf numFmtId="4" fontId="71" fillId="0" borderId="0" xfId="55" applyNumberFormat="1" applyFont="1"/>
    <xf numFmtId="0" fontId="72" fillId="0" borderId="0" xfId="55" applyFont="1"/>
    <xf numFmtId="49" fontId="60" fillId="0" borderId="0" xfId="55" applyNumberFormat="1" applyFont="1"/>
    <xf numFmtId="0" fontId="71" fillId="16" borderId="0" xfId="55" applyFont="1" applyFill="1" applyAlignment="1">
      <alignment horizontal="left" vertical="top" wrapText="1"/>
    </xf>
    <xf numFmtId="0" fontId="60" fillId="16" borderId="0" xfId="55" applyFont="1" applyFill="1"/>
    <xf numFmtId="49" fontId="60" fillId="0" borderId="0" xfId="55" applyNumberFormat="1" applyFont="1" applyAlignment="1">
      <alignment horizontal="left" vertical="top"/>
    </xf>
    <xf numFmtId="4" fontId="5" fillId="0" borderId="96" xfId="0" applyNumberFormat="1" applyFont="1" applyBorder="1" applyAlignment="1">
      <alignment vertical="center"/>
    </xf>
    <xf numFmtId="4" fontId="11" fillId="0" borderId="97" xfId="0" applyNumberFormat="1" applyFont="1" applyBorder="1" applyAlignment="1">
      <alignment vertical="center"/>
    </xf>
    <xf numFmtId="4" fontId="5" fillId="0" borderId="97" xfId="0" applyNumberFormat="1" applyFont="1" applyBorder="1" applyAlignment="1">
      <alignment vertical="center"/>
    </xf>
    <xf numFmtId="4" fontId="25" fillId="0" borderId="97" xfId="0" applyNumberFormat="1" applyFont="1" applyBorder="1" applyAlignment="1">
      <alignment vertical="center"/>
    </xf>
    <xf numFmtId="4" fontId="6" fillId="0" borderId="97" xfId="0" applyNumberFormat="1" applyFont="1" applyBorder="1" applyAlignment="1">
      <alignment vertical="center"/>
    </xf>
    <xf numFmtId="4" fontId="5" fillId="0" borderId="98" xfId="0" applyNumberFormat="1" applyFont="1" applyBorder="1" applyAlignment="1">
      <alignment vertical="center"/>
    </xf>
    <xf numFmtId="0" fontId="35" fillId="0" borderId="0" xfId="8" applyFont="1" applyAlignment="1">
      <alignment vertical="center"/>
    </xf>
    <xf numFmtId="43" fontId="5" fillId="0" borderId="0" xfId="16" applyFont="1"/>
    <xf numFmtId="0" fontId="83" fillId="0" borderId="0" xfId="0" applyFont="1" applyAlignment="1">
      <alignment horizontal="center" vertical="center"/>
    </xf>
    <xf numFmtId="4" fontId="84" fillId="0" borderId="0" xfId="0" applyNumberFormat="1" applyFont="1"/>
    <xf numFmtId="10" fontId="6" fillId="0" borderId="0" xfId="0" applyNumberFormat="1" applyFont="1"/>
    <xf numFmtId="10" fontId="54" fillId="13" borderId="12" xfId="0" applyNumberFormat="1" applyFont="1" applyFill="1" applyBorder="1" applyAlignment="1">
      <alignment horizontal="center" vertical="center"/>
    </xf>
    <xf numFmtId="0" fontId="5" fillId="0" borderId="24" xfId="0" applyFont="1" applyBorder="1" applyAlignment="1">
      <alignment horizontal="center" vertical="center"/>
    </xf>
    <xf numFmtId="4" fontId="5" fillId="0" borderId="0" xfId="0" applyNumberFormat="1" applyFont="1" applyAlignment="1">
      <alignment horizontal="center" vertical="center"/>
    </xf>
    <xf numFmtId="10" fontId="5" fillId="0" borderId="24" xfId="0" applyNumberFormat="1" applyFont="1" applyBorder="1" applyAlignment="1">
      <alignment horizontal="center" vertical="center"/>
    </xf>
    <xf numFmtId="0" fontId="6" fillId="0" borderId="23" xfId="0" applyFont="1" applyBorder="1" applyAlignment="1">
      <alignment vertical="center"/>
    </xf>
    <xf numFmtId="10" fontId="6" fillId="0" borderId="24" xfId="0" applyNumberFormat="1" applyFont="1" applyBorder="1" applyAlignment="1">
      <alignment horizontal="right" vertical="center"/>
    </xf>
    <xf numFmtId="10" fontId="5" fillId="0" borderId="24" xfId="0" applyNumberFormat="1" applyFont="1" applyBorder="1" applyAlignment="1">
      <alignment vertical="center"/>
    </xf>
    <xf numFmtId="10" fontId="6" fillId="0" borderId="24" xfId="0" applyNumberFormat="1" applyFont="1" applyBorder="1" applyAlignment="1">
      <alignment vertical="center"/>
    </xf>
    <xf numFmtId="4" fontId="83" fillId="0" borderId="0" xfId="0" applyNumberFormat="1" applyFont="1" applyAlignment="1">
      <alignment horizontal="center" vertical="center"/>
    </xf>
    <xf numFmtId="10" fontId="5" fillId="6" borderId="24" xfId="0" applyNumberFormat="1" applyFont="1" applyFill="1" applyBorder="1" applyAlignment="1">
      <alignment vertical="center"/>
    </xf>
    <xf numFmtId="0" fontId="6" fillId="0" borderId="0" xfId="0" applyFont="1" applyAlignment="1">
      <alignment horizontal="center" vertical="center"/>
    </xf>
    <xf numFmtId="0" fontId="7" fillId="0" borderId="23" xfId="0" applyFont="1" applyBorder="1" applyAlignment="1">
      <alignment vertical="center"/>
    </xf>
    <xf numFmtId="4" fontId="83" fillId="0" borderId="0" xfId="0" applyNumberFormat="1" applyFont="1" applyAlignment="1">
      <alignment horizontal="right" vertical="center"/>
    </xf>
    <xf numFmtId="0" fontId="83" fillId="0" borderId="0" xfId="0" applyFont="1" applyAlignment="1">
      <alignment horizontal="right" vertical="center"/>
    </xf>
    <xf numFmtId="0" fontId="85" fillId="6" borderId="23" xfId="0" applyFont="1" applyFill="1" applyBorder="1" applyAlignment="1">
      <alignment vertical="center"/>
    </xf>
    <xf numFmtId="0" fontId="85" fillId="6" borderId="24" xfId="0" applyFont="1" applyFill="1" applyBorder="1" applyAlignment="1">
      <alignment vertical="center"/>
    </xf>
    <xf numFmtId="4" fontId="17" fillId="6" borderId="0" xfId="0" applyNumberFormat="1" applyFont="1" applyFill="1" applyAlignment="1">
      <alignment vertical="center"/>
    </xf>
    <xf numFmtId="10" fontId="85" fillId="6" borderId="24" xfId="0" applyNumberFormat="1" applyFont="1" applyFill="1" applyBorder="1" applyAlignment="1">
      <alignment vertical="center"/>
    </xf>
    <xf numFmtId="0" fontId="83" fillId="0" borderId="0" xfId="0" applyFont="1" applyAlignment="1">
      <alignment horizontal="left" vertical="center"/>
    </xf>
    <xf numFmtId="0" fontId="5" fillId="0" borderId="0" xfId="0" applyFont="1" applyAlignment="1">
      <alignment horizontal="center"/>
    </xf>
    <xf numFmtId="0" fontId="5" fillId="12" borderId="23" xfId="0" applyFont="1" applyFill="1" applyBorder="1" applyAlignment="1">
      <alignment vertical="center"/>
    </xf>
    <xf numFmtId="10" fontId="5" fillId="12" borderId="24" xfId="0" applyNumberFormat="1" applyFont="1" applyFill="1" applyBorder="1" applyAlignment="1">
      <alignment vertical="center"/>
    </xf>
    <xf numFmtId="4" fontId="6" fillId="0" borderId="0" xfId="0" applyNumberFormat="1" applyFont="1" applyAlignment="1">
      <alignment horizontal="right" vertical="center"/>
    </xf>
    <xf numFmtId="0" fontId="86" fillId="0" borderId="0" xfId="57" applyAlignment="1" applyProtection="1">
      <alignment horizontal="center"/>
    </xf>
    <xf numFmtId="0" fontId="87" fillId="0" borderId="23" xfId="0" applyFont="1" applyBorder="1" applyAlignment="1">
      <alignment vertical="center"/>
    </xf>
    <xf numFmtId="0" fontId="88" fillId="0" borderId="24" xfId="0" applyFont="1" applyBorder="1" applyAlignment="1">
      <alignment vertical="center"/>
    </xf>
    <xf numFmtId="4" fontId="89" fillId="0" borderId="0" xfId="0" applyNumberFormat="1" applyFont="1" applyAlignment="1">
      <alignment vertical="center"/>
    </xf>
    <xf numFmtId="10" fontId="85" fillId="0" borderId="24" xfId="0" applyNumberFormat="1" applyFont="1" applyBorder="1" applyAlignment="1">
      <alignment vertical="center"/>
    </xf>
    <xf numFmtId="0" fontId="85" fillId="0" borderId="23" xfId="0" applyFont="1" applyBorder="1" applyAlignment="1">
      <alignment vertical="center"/>
    </xf>
    <xf numFmtId="0" fontId="85" fillId="0" borderId="24" xfId="0" applyFont="1" applyBorder="1" applyAlignment="1">
      <alignment vertical="center"/>
    </xf>
    <xf numFmtId="0" fontId="5" fillId="12" borderId="24" xfId="0" applyFont="1" applyFill="1" applyBorder="1" applyAlignment="1">
      <alignment vertical="center"/>
    </xf>
    <xf numFmtId="0" fontId="90" fillId="6" borderId="23" xfId="0" applyFont="1" applyFill="1" applyBorder="1" applyAlignment="1">
      <alignment vertical="center"/>
    </xf>
    <xf numFmtId="0" fontId="90" fillId="6" borderId="24" xfId="0" applyFont="1" applyFill="1" applyBorder="1" applyAlignment="1">
      <alignment vertical="center"/>
    </xf>
    <xf numFmtId="10" fontId="90" fillId="6" borderId="24" xfId="0" applyNumberFormat="1" applyFont="1" applyFill="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10" fontId="5" fillId="0" borderId="100" xfId="0" applyNumberFormat="1" applyFont="1" applyBorder="1" applyAlignment="1">
      <alignment vertical="center"/>
    </xf>
    <xf numFmtId="0" fontId="15" fillId="0" borderId="0" xfId="0" applyFont="1" applyAlignment="1">
      <alignment horizontal="center" vertical="center" wrapText="1"/>
    </xf>
    <xf numFmtId="4" fontId="16" fillId="0" borderId="0" xfId="0" applyNumberFormat="1" applyFont="1" applyAlignment="1">
      <alignment wrapText="1"/>
    </xf>
    <xf numFmtId="0" fontId="16" fillId="0" borderId="0" xfId="0" applyFont="1" applyAlignment="1">
      <alignment wrapText="1"/>
    </xf>
    <xf numFmtId="0" fontId="5" fillId="0" borderId="38" xfId="0" applyFont="1" applyBorder="1" applyAlignment="1">
      <alignment vertical="center" wrapText="1"/>
    </xf>
    <xf numFmtId="0" fontId="5" fillId="0" borderId="36" xfId="0" applyFont="1" applyBorder="1" applyAlignment="1">
      <alignment vertical="center" wrapText="1"/>
    </xf>
    <xf numFmtId="0" fontId="6" fillId="0" borderId="27" xfId="0" applyFont="1" applyBorder="1" applyAlignment="1">
      <alignment horizontal="center" vertical="center" wrapText="1"/>
    </xf>
    <xf numFmtId="49" fontId="6" fillId="0" borderId="29" xfId="0" applyNumberFormat="1" applyFont="1" applyBorder="1" applyAlignment="1">
      <alignment horizontal="right" vertical="center" wrapText="1"/>
    </xf>
    <xf numFmtId="4" fontId="6" fillId="0" borderId="24" xfId="0" applyNumberFormat="1" applyFont="1" applyBorder="1" applyAlignment="1">
      <alignment vertical="center" wrapText="1"/>
    </xf>
    <xf numFmtId="4" fontId="6" fillId="0" borderId="0" xfId="0" applyNumberFormat="1" applyFont="1" applyAlignment="1">
      <alignment vertical="center" wrapText="1"/>
    </xf>
    <xf numFmtId="4" fontId="6" fillId="0" borderId="23" xfId="0" applyNumberFormat="1" applyFont="1" applyBorder="1" applyAlignment="1">
      <alignment vertical="center" wrapText="1"/>
    </xf>
    <xf numFmtId="4" fontId="6" fillId="0" borderId="0" xfId="0" applyNumberFormat="1" applyFont="1" applyAlignment="1">
      <alignment wrapText="1"/>
    </xf>
    <xf numFmtId="0" fontId="7" fillId="0" borderId="38" xfId="0" applyFont="1" applyBorder="1" applyAlignment="1">
      <alignment horizontal="center" vertical="center" wrapText="1"/>
    </xf>
    <xf numFmtId="49" fontId="7" fillId="0" borderId="29" xfId="0" applyNumberFormat="1" applyFont="1" applyBorder="1" applyAlignment="1">
      <alignment horizontal="right" vertical="center" wrapText="1"/>
    </xf>
    <xf numFmtId="4" fontId="7" fillId="0" borderId="0" xfId="0" applyNumberFormat="1" applyFont="1" applyAlignment="1">
      <alignment vertical="center" wrapText="1"/>
    </xf>
    <xf numFmtId="4" fontId="7" fillId="0" borderId="24" xfId="0" applyNumberFormat="1" applyFont="1" applyBorder="1" applyAlignment="1">
      <alignment vertical="center" wrapText="1"/>
    </xf>
    <xf numFmtId="4" fontId="7" fillId="0" borderId="23" xfId="0" applyNumberFormat="1" applyFont="1" applyBorder="1" applyAlignment="1">
      <alignment vertical="center" wrapText="1"/>
    </xf>
    <xf numFmtId="4" fontId="8" fillId="0" borderId="0" xfId="0" applyNumberFormat="1" applyFont="1" applyAlignment="1">
      <alignment wrapText="1"/>
    </xf>
    <xf numFmtId="4" fontId="7" fillId="0" borderId="0" xfId="0" applyNumberFormat="1" applyFont="1" applyAlignment="1">
      <alignment wrapText="1"/>
    </xf>
    <xf numFmtId="0" fontId="7" fillId="0" borderId="0" xfId="0" applyFont="1" applyAlignment="1">
      <alignment wrapText="1"/>
    </xf>
    <xf numFmtId="0" fontId="5" fillId="0" borderId="38" xfId="0" applyFont="1" applyBorder="1" applyAlignment="1">
      <alignment horizontal="center" vertical="center" wrapText="1"/>
    </xf>
    <xf numFmtId="49" fontId="5" fillId="0" borderId="27" xfId="0" applyNumberFormat="1" applyFont="1" applyBorder="1" applyAlignment="1">
      <alignment horizontal="right" vertical="center" wrapText="1"/>
    </xf>
    <xf numFmtId="0" fontId="5" fillId="0" borderId="29" xfId="0" applyFont="1" applyBorder="1" applyAlignment="1">
      <alignment horizontal="right" vertical="center" wrapText="1"/>
    </xf>
    <xf numFmtId="0" fontId="6" fillId="0" borderId="29" xfId="0" applyFont="1" applyBorder="1" applyAlignment="1">
      <alignment horizontal="right" vertical="center" wrapText="1"/>
    </xf>
    <xf numFmtId="0" fontId="5" fillId="0" borderId="27" xfId="0" applyFont="1" applyBorder="1" applyAlignment="1">
      <alignment vertical="center" wrapText="1"/>
    </xf>
    <xf numFmtId="49" fontId="51" fillId="0" borderId="0" xfId="0" applyNumberFormat="1" applyFont="1" applyAlignment="1">
      <alignment horizontal="right" vertical="center" wrapText="1"/>
    </xf>
    <xf numFmtId="4" fontId="52" fillId="0" borderId="23" xfId="0" applyNumberFormat="1" applyFont="1" applyBorder="1" applyAlignment="1">
      <alignment vertical="center" wrapText="1"/>
    </xf>
    <xf numFmtId="4" fontId="52" fillId="0" borderId="24" xfId="0" applyNumberFormat="1" applyFont="1" applyBorder="1" applyAlignment="1">
      <alignment vertical="center" wrapText="1"/>
    </xf>
    <xf numFmtId="0" fontId="29" fillId="0" borderId="38" xfId="0" applyFont="1" applyBorder="1" applyAlignment="1">
      <alignment vertical="center" wrapText="1"/>
    </xf>
    <xf numFmtId="4" fontId="52" fillId="0" borderId="0" xfId="0" applyNumberFormat="1" applyFont="1" applyAlignment="1">
      <alignment vertical="center" wrapText="1"/>
    </xf>
    <xf numFmtId="4" fontId="20" fillId="0" borderId="23" xfId="0" applyNumberFormat="1" applyFont="1" applyBorder="1" applyAlignment="1">
      <alignment vertical="center" wrapText="1"/>
    </xf>
    <xf numFmtId="4" fontId="20" fillId="0" borderId="24" xfId="0" applyNumberFormat="1" applyFont="1" applyBorder="1" applyAlignment="1">
      <alignment vertical="center" wrapText="1"/>
    </xf>
    <xf numFmtId="4" fontId="8" fillId="0" borderId="0" xfId="0" applyNumberFormat="1" applyFont="1" applyAlignment="1">
      <alignment vertical="center" wrapText="1"/>
    </xf>
    <xf numFmtId="0" fontId="7" fillId="0" borderId="0" xfId="0" applyFont="1" applyAlignment="1">
      <alignment vertical="center" wrapText="1"/>
    </xf>
    <xf numFmtId="49" fontId="52" fillId="0" borderId="29" xfId="0" applyNumberFormat="1" applyFont="1" applyBorder="1" applyAlignment="1">
      <alignment horizontal="right" vertical="center" wrapText="1"/>
    </xf>
    <xf numFmtId="4" fontId="20" fillId="0" borderId="0" xfId="0" applyNumberFormat="1" applyFont="1" applyAlignment="1">
      <alignment vertical="center" wrapText="1"/>
    </xf>
    <xf numFmtId="49" fontId="51" fillId="0" borderId="27" xfId="0" applyNumberFormat="1" applyFont="1" applyBorder="1" applyAlignment="1">
      <alignment horizontal="right" vertical="center" wrapText="1"/>
    </xf>
    <xf numFmtId="166" fontId="5" fillId="0" borderId="0" xfId="0" applyNumberFormat="1" applyFont="1" applyAlignment="1">
      <alignment wrapText="1"/>
    </xf>
    <xf numFmtId="167" fontId="5" fillId="0" borderId="0" xfId="3" applyNumberFormat="1" applyFont="1" applyAlignment="1">
      <alignment wrapText="1"/>
    </xf>
    <xf numFmtId="0" fontId="5" fillId="0" borderId="33" xfId="0" applyFont="1" applyBorder="1" applyAlignment="1">
      <alignment vertical="center" wrapText="1"/>
    </xf>
    <xf numFmtId="49" fontId="5" fillId="0" borderId="31" xfId="0" applyNumberFormat="1" applyFont="1" applyBorder="1" applyAlignment="1">
      <alignment horizontal="right" vertical="center" wrapText="1"/>
    </xf>
    <xf numFmtId="4" fontId="5" fillId="0" borderId="9" xfId="0" applyNumberFormat="1" applyFont="1" applyBorder="1" applyAlignment="1">
      <alignment vertical="center" wrapText="1"/>
    </xf>
    <xf numFmtId="4" fontId="5" fillId="0" borderId="1" xfId="0" applyNumberFormat="1" applyFont="1" applyBorder="1" applyAlignment="1">
      <alignment vertical="center" wrapText="1"/>
    </xf>
    <xf numFmtId="4" fontId="5" fillId="0" borderId="35" xfId="0" applyNumberFormat="1" applyFont="1" applyBorder="1" applyAlignment="1">
      <alignment vertical="center" wrapText="1"/>
    </xf>
    <xf numFmtId="49" fontId="5" fillId="0" borderId="0" xfId="0" applyNumberFormat="1" applyFont="1" applyAlignment="1">
      <alignment horizontal="right" vertical="center" wrapText="1"/>
    </xf>
    <xf numFmtId="0" fontId="27" fillId="0" borderId="0" xfId="0" applyFont="1" applyAlignment="1">
      <alignment vertical="center" wrapText="1"/>
    </xf>
    <xf numFmtId="0" fontId="6" fillId="6" borderId="12" xfId="2" applyFont="1" applyFill="1" applyBorder="1" applyAlignment="1">
      <alignment horizontal="center" vertical="center" wrapText="1"/>
    </xf>
    <xf numFmtId="0" fontId="6" fillId="6" borderId="11" xfId="2" applyFont="1" applyFill="1" applyBorder="1" applyAlignment="1">
      <alignment horizontal="center" vertical="center" wrapText="1"/>
    </xf>
    <xf numFmtId="0" fontId="6" fillId="6" borderId="13" xfId="2" applyFont="1" applyFill="1" applyBorder="1" applyAlignment="1">
      <alignment horizontal="center" vertical="center" wrapText="1"/>
    </xf>
    <xf numFmtId="4" fontId="5" fillId="0" borderId="29" xfId="0" applyNumberFormat="1" applyFont="1" applyBorder="1" applyAlignment="1">
      <alignment vertical="center"/>
    </xf>
    <xf numFmtId="4" fontId="5" fillId="0" borderId="30" xfId="0" applyNumberFormat="1" applyFont="1" applyBorder="1" applyAlignment="1">
      <alignment vertical="center"/>
    </xf>
    <xf numFmtId="4" fontId="11" fillId="0" borderId="29" xfId="0" applyNumberFormat="1" applyFont="1" applyBorder="1" applyAlignment="1">
      <alignment vertical="center"/>
    </xf>
    <xf numFmtId="4" fontId="11" fillId="0" borderId="30" xfId="0" applyNumberFormat="1" applyFont="1" applyBorder="1" applyAlignment="1">
      <alignment vertical="center"/>
    </xf>
    <xf numFmtId="4" fontId="25" fillId="0" borderId="29" xfId="0" applyNumberFormat="1" applyFont="1" applyBorder="1" applyAlignment="1">
      <alignment vertical="center"/>
    </xf>
    <xf numFmtId="4" fontId="25" fillId="0" borderId="30" xfId="0" applyNumberFormat="1" applyFont="1" applyBorder="1" applyAlignment="1">
      <alignment vertical="center"/>
    </xf>
    <xf numFmtId="4" fontId="6" fillId="0" borderId="29" xfId="0" applyNumberFormat="1" applyFont="1" applyBorder="1" applyAlignment="1">
      <alignment vertical="center"/>
    </xf>
    <xf numFmtId="4" fontId="5" fillId="0" borderId="31" xfId="0" applyNumberFormat="1" applyFont="1" applyBorder="1" applyAlignment="1">
      <alignment vertical="center"/>
    </xf>
    <xf numFmtId="4" fontId="5" fillId="0" borderId="10" xfId="0" applyNumberFormat="1" applyFont="1" applyBorder="1" applyAlignment="1">
      <alignment vertical="center"/>
    </xf>
    <xf numFmtId="0" fontId="6" fillId="6" borderId="104" xfId="2" applyFont="1" applyFill="1" applyBorder="1" applyAlignment="1">
      <alignment horizontal="center" vertical="center" wrapText="1"/>
    </xf>
    <xf numFmtId="4" fontId="5" fillId="0" borderId="38" xfId="0" applyNumberFormat="1" applyFont="1" applyBorder="1" applyAlignment="1">
      <alignment vertical="center"/>
    </xf>
    <xf numFmtId="4" fontId="11" fillId="0" borderId="38" xfId="0" applyNumberFormat="1" applyFont="1" applyBorder="1" applyAlignment="1">
      <alignment vertical="center"/>
    </xf>
    <xf numFmtId="4" fontId="25" fillId="0" borderId="38" xfId="0" applyNumberFormat="1" applyFont="1" applyBorder="1" applyAlignment="1">
      <alignment vertical="center"/>
    </xf>
    <xf numFmtId="4" fontId="6" fillId="0" borderId="38" xfId="0" applyNumberFormat="1" applyFont="1" applyBorder="1" applyAlignment="1">
      <alignment vertical="center"/>
    </xf>
    <xf numFmtId="4" fontId="5" fillId="0" borderId="33" xfId="0" applyNumberFormat="1" applyFont="1" applyBorder="1" applyAlignment="1">
      <alignment vertical="center"/>
    </xf>
    <xf numFmtId="4" fontId="11" fillId="0" borderId="27" xfId="0" applyNumberFormat="1" applyFont="1" applyBorder="1" applyAlignment="1">
      <alignment vertical="center"/>
    </xf>
    <xf numFmtId="4" fontId="5" fillId="0" borderId="27" xfId="0" applyNumberFormat="1" applyFont="1" applyBorder="1" applyAlignment="1">
      <alignment vertical="center"/>
    </xf>
    <xf numFmtId="4" fontId="25" fillId="0" borderId="27" xfId="0" applyNumberFormat="1" applyFont="1" applyBorder="1" applyAlignment="1">
      <alignment vertical="center"/>
    </xf>
    <xf numFmtId="4" fontId="5" fillId="0" borderId="8" xfId="0" applyNumberFormat="1" applyFont="1" applyBorder="1" applyAlignment="1">
      <alignment vertical="center"/>
    </xf>
    <xf numFmtId="0" fontId="6" fillId="0" borderId="0" xfId="0" applyFont="1" applyAlignment="1">
      <alignment vertical="center"/>
    </xf>
    <xf numFmtId="4" fontId="5" fillId="0" borderId="0" xfId="0" applyNumberFormat="1" applyFont="1" applyAlignment="1">
      <alignment horizontal="center" vertical="center" wrapText="1"/>
    </xf>
    <xf numFmtId="0" fontId="11" fillId="0" borderId="24" xfId="0" applyFont="1" applyBorder="1" applyAlignment="1">
      <alignment horizontal="center" vertical="center"/>
    </xf>
    <xf numFmtId="0" fontId="25" fillId="0" borderId="24" xfId="0" applyFont="1" applyBorder="1" applyAlignment="1">
      <alignment horizontal="center" vertical="center"/>
    </xf>
    <xf numFmtId="0" fontId="6" fillId="0" borderId="24" xfId="0" applyFont="1" applyBorder="1" applyAlignment="1">
      <alignment horizontal="center" vertical="center"/>
    </xf>
    <xf numFmtId="0" fontId="5" fillId="0" borderId="24" xfId="0" applyFont="1" applyBorder="1" applyAlignment="1">
      <alignment horizontal="right" vertical="center"/>
    </xf>
    <xf numFmtId="0" fontId="5" fillId="0" borderId="5" xfId="0" applyFont="1" applyBorder="1" applyAlignment="1">
      <alignment horizontal="center" vertical="center"/>
    </xf>
    <xf numFmtId="4" fontId="5" fillId="0" borderId="36" xfId="0" applyNumberFormat="1" applyFont="1" applyBorder="1" applyAlignment="1">
      <alignment vertical="center"/>
    </xf>
    <xf numFmtId="4" fontId="5" fillId="0" borderId="7" xfId="0" applyNumberFormat="1" applyFont="1" applyBorder="1" applyAlignment="1">
      <alignment vertical="center"/>
    </xf>
    <xf numFmtId="4" fontId="5" fillId="0" borderId="15" xfId="0" applyNumberFormat="1" applyFont="1" applyBorder="1" applyAlignment="1">
      <alignment vertical="center"/>
    </xf>
    <xf numFmtId="0" fontId="5" fillId="0" borderId="9" xfId="0" applyFont="1" applyBorder="1" applyAlignment="1">
      <alignment horizontal="center" vertical="center"/>
    </xf>
    <xf numFmtId="0" fontId="49" fillId="13" borderId="103" xfId="2" applyFont="1" applyFill="1" applyBorder="1" applyAlignment="1">
      <alignment horizontal="center" vertical="center" wrapText="1"/>
    </xf>
    <xf numFmtId="0" fontId="6" fillId="6" borderId="108" xfId="2" applyFont="1" applyFill="1" applyBorder="1" applyAlignment="1">
      <alignment horizontal="center" vertical="center" wrapText="1"/>
    </xf>
    <xf numFmtId="0" fontId="6" fillId="6" borderId="110" xfId="2" applyFont="1" applyFill="1" applyBorder="1" applyAlignment="1">
      <alignment horizontal="center" vertical="center" wrapText="1"/>
    </xf>
    <xf numFmtId="4" fontId="11" fillId="14" borderId="112" xfId="0" applyNumberFormat="1" applyFont="1" applyFill="1" applyBorder="1" applyAlignment="1">
      <alignment horizontal="center" vertical="center"/>
    </xf>
    <xf numFmtId="4" fontId="11" fillId="14" borderId="113" xfId="0" applyNumberFormat="1" applyFont="1" applyFill="1" applyBorder="1" applyAlignment="1">
      <alignment horizontal="center" vertical="center"/>
    </xf>
    <xf numFmtId="4" fontId="11" fillId="14" borderId="14" xfId="0" applyNumberFormat="1" applyFont="1" applyFill="1" applyBorder="1" applyAlignment="1">
      <alignment horizontal="center" vertical="center"/>
    </xf>
    <xf numFmtId="4" fontId="11" fillId="14" borderId="115" xfId="0" applyNumberFormat="1" applyFont="1" applyFill="1" applyBorder="1" applyAlignment="1">
      <alignment horizontal="center" vertical="center"/>
    </xf>
    <xf numFmtId="4" fontId="11" fillId="14" borderId="3" xfId="0" applyNumberFormat="1" applyFont="1" applyFill="1" applyBorder="1" applyAlignment="1">
      <alignment horizontal="center" vertical="center"/>
    </xf>
    <xf numFmtId="0" fontId="32" fillId="0" borderId="12" xfId="48" applyFont="1" applyBorder="1" applyAlignment="1">
      <alignment vertical="center" wrapText="1"/>
    </xf>
    <xf numFmtId="14" fontId="32" fillId="0" borderId="12" xfId="48" applyNumberFormat="1" applyFont="1" applyBorder="1" applyAlignment="1">
      <alignment vertical="center" wrapText="1"/>
    </xf>
    <xf numFmtId="1" fontId="32" fillId="0" borderId="12" xfId="48" applyNumberFormat="1" applyFont="1" applyBorder="1" applyAlignment="1">
      <alignment vertical="center" wrapText="1"/>
    </xf>
    <xf numFmtId="4" fontId="32" fillId="0" borderId="12" xfId="48" applyNumberFormat="1" applyFont="1" applyBorder="1" applyAlignment="1">
      <alignment horizontal="right" vertical="center" wrapText="1"/>
    </xf>
    <xf numFmtId="4" fontId="60" fillId="0" borderId="12" xfId="55" applyNumberFormat="1" applyFont="1" applyBorder="1" applyAlignment="1">
      <alignment vertical="center"/>
    </xf>
    <xf numFmtId="4" fontId="60" fillId="18" borderId="12" xfId="55" applyNumberFormat="1" applyFont="1" applyFill="1" applyBorder="1" applyAlignment="1">
      <alignment vertical="center"/>
    </xf>
    <xf numFmtId="0" fontId="60" fillId="0" borderId="12" xfId="55" applyFont="1" applyBorder="1" applyAlignment="1">
      <alignment horizontal="center" vertical="center" wrapText="1"/>
    </xf>
    <xf numFmtId="4" fontId="60" fillId="0" borderId="12" xfId="55" applyNumberFormat="1" applyFont="1" applyBorder="1" applyAlignment="1">
      <alignment horizontal="right" vertical="center"/>
    </xf>
    <xf numFmtId="0" fontId="62" fillId="18" borderId="12" xfId="55" applyFont="1" applyFill="1" applyBorder="1" applyAlignment="1">
      <alignment vertical="center"/>
    </xf>
    <xf numFmtId="4" fontId="62" fillId="18" borderId="12" xfId="55" applyNumberFormat="1" applyFont="1" applyFill="1" applyBorder="1" applyAlignment="1">
      <alignment vertical="center"/>
    </xf>
    <xf numFmtId="4" fontId="76" fillId="0" borderId="0" xfId="55" applyNumberFormat="1" applyFont="1"/>
    <xf numFmtId="4" fontId="59" fillId="0" borderId="0" xfId="55" applyNumberFormat="1"/>
    <xf numFmtId="4" fontId="36" fillId="0" borderId="0" xfId="55" applyNumberFormat="1" applyFont="1"/>
    <xf numFmtId="164" fontId="60" fillId="0" borderId="0" xfId="3" applyFont="1"/>
    <xf numFmtId="4" fontId="36" fillId="24" borderId="0" xfId="55" applyNumberFormat="1" applyFont="1" applyFill="1"/>
    <xf numFmtId="0" fontId="60" fillId="24" borderId="0" xfId="55" applyFont="1" applyFill="1"/>
    <xf numFmtId="0" fontId="59" fillId="24" borderId="0" xfId="55" applyFill="1"/>
    <xf numFmtId="4" fontId="60" fillId="24" borderId="0" xfId="55" applyNumberFormat="1" applyFont="1" applyFill="1"/>
    <xf numFmtId="0" fontId="59" fillId="0" borderId="0" xfId="55" applyAlignment="1">
      <alignment vertical="center"/>
    </xf>
    <xf numFmtId="4" fontId="62" fillId="8" borderId="0" xfId="55" applyNumberFormat="1" applyFont="1" applyFill="1" applyAlignment="1">
      <alignment horizontal="left"/>
    </xf>
    <xf numFmtId="0" fontId="36" fillId="0" borderId="12" xfId="8" applyFont="1" applyBorder="1" applyAlignment="1">
      <alignment vertical="center"/>
    </xf>
    <xf numFmtId="0" fontId="36" fillId="0" borderId="12" xfId="8" applyFont="1" applyBorder="1" applyAlignment="1">
      <alignment vertical="center" wrapText="1"/>
    </xf>
    <xf numFmtId="0" fontId="60" fillId="0" borderId="12" xfId="55" applyFont="1" applyBorder="1" applyAlignment="1">
      <alignment vertical="center" wrapText="1"/>
    </xf>
    <xf numFmtId="0" fontId="60" fillId="0" borderId="0" xfId="55" applyFont="1" applyAlignment="1">
      <alignment vertical="center" wrapText="1"/>
    </xf>
    <xf numFmtId="0" fontId="94" fillId="0" borderId="0" xfId="55" applyFont="1"/>
    <xf numFmtId="0" fontId="68" fillId="0" borderId="12" xfId="55" applyFont="1" applyBorder="1" applyAlignment="1">
      <alignment vertical="top"/>
    </xf>
    <xf numFmtId="4" fontId="68" fillId="0" borderId="12" xfId="55" applyNumberFormat="1" applyFont="1" applyBorder="1"/>
    <xf numFmtId="1" fontId="68" fillId="0" borderId="12" xfId="55" applyNumberFormat="1" applyFont="1" applyBorder="1"/>
    <xf numFmtId="0" fontId="62" fillId="8" borderId="12" xfId="55" applyFont="1" applyFill="1" applyBorder="1" applyAlignment="1">
      <alignment horizontal="left"/>
    </xf>
    <xf numFmtId="2" fontId="68" fillId="0" borderId="12" xfId="55" applyNumberFormat="1" applyFont="1" applyBorder="1" applyAlignment="1">
      <alignment vertical="top"/>
    </xf>
    <xf numFmtId="49" fontId="60" fillId="0" borderId="12" xfId="55" applyNumberFormat="1" applyFont="1" applyBorder="1" applyAlignment="1">
      <alignment vertical="top"/>
    </xf>
    <xf numFmtId="4" fontId="60" fillId="0" borderId="12" xfId="55" applyNumberFormat="1" applyFont="1" applyBorder="1" applyAlignment="1">
      <alignment horizontal="right"/>
    </xf>
    <xf numFmtId="2" fontId="61" fillId="0" borderId="12" xfId="55" applyNumberFormat="1" applyFont="1" applyBorder="1" applyAlignment="1">
      <alignment horizontal="left" vertical="center" wrapText="1"/>
    </xf>
    <xf numFmtId="164" fontId="61" fillId="0" borderId="0" xfId="3" applyFont="1" applyAlignment="1">
      <alignment horizontal="center" vertical="center"/>
    </xf>
    <xf numFmtId="2" fontId="61" fillId="0" borderId="12" xfId="55" applyNumberFormat="1" applyFont="1" applyBorder="1" applyAlignment="1">
      <alignment horizontal="center" vertical="center"/>
    </xf>
    <xf numFmtId="2" fontId="60" fillId="0" borderId="12" xfId="55" applyNumberFormat="1" applyFont="1" applyBorder="1" applyAlignment="1">
      <alignment vertical="top" wrapText="1"/>
    </xf>
    <xf numFmtId="1" fontId="62" fillId="0" borderId="12" xfId="55" applyNumberFormat="1" applyFont="1" applyBorder="1" applyAlignment="1">
      <alignment wrapText="1"/>
    </xf>
    <xf numFmtId="2" fontId="60" fillId="0" borderId="12" xfId="55" applyNumberFormat="1" applyFont="1" applyBorder="1" applyAlignment="1">
      <alignment vertical="top"/>
    </xf>
    <xf numFmtId="2" fontId="61" fillId="0" borderId="12" xfId="55" applyNumberFormat="1" applyFont="1" applyBorder="1" applyAlignment="1">
      <alignment horizontal="left" vertical="center"/>
    </xf>
    <xf numFmtId="2" fontId="60" fillId="0" borderId="12" xfId="55" applyNumberFormat="1" applyFont="1" applyBorder="1" applyAlignment="1">
      <alignment horizontal="left" vertical="center"/>
    </xf>
    <xf numFmtId="164" fontId="60" fillId="0" borderId="12" xfId="3" applyFont="1" applyBorder="1" applyAlignment="1">
      <alignment horizontal="right" vertical="center"/>
    </xf>
    <xf numFmtId="2" fontId="36" fillId="0" borderId="12" xfId="55" applyNumberFormat="1" applyFont="1" applyBorder="1" applyAlignment="1">
      <alignment vertical="top" wrapText="1"/>
    </xf>
    <xf numFmtId="4" fontId="95" fillId="0" borderId="12" xfId="55" applyNumberFormat="1" applyFont="1" applyBorder="1"/>
    <xf numFmtId="2" fontId="36" fillId="0" borderId="12" xfId="48" applyNumberFormat="1" applyFont="1" applyBorder="1" applyAlignment="1">
      <alignment vertical="center"/>
    </xf>
    <xf numFmtId="0" fontId="36" fillId="0" borderId="12" xfId="55" applyFont="1" applyBorder="1" applyAlignment="1">
      <alignment vertical="center"/>
    </xf>
    <xf numFmtId="0" fontId="36" fillId="0" borderId="12" xfId="55" applyFont="1" applyBorder="1" applyAlignment="1">
      <alignment vertical="center" wrapText="1"/>
    </xf>
    <xf numFmtId="4" fontId="36" fillId="0" borderId="12" xfId="55" applyNumberFormat="1" applyFont="1" applyBorder="1" applyAlignment="1">
      <alignment horizontal="right" vertical="center"/>
    </xf>
    <xf numFmtId="4" fontId="32" fillId="0" borderId="12" xfId="55" applyNumberFormat="1" applyFont="1" applyBorder="1" applyAlignment="1">
      <alignment vertical="center"/>
    </xf>
    <xf numFmtId="2" fontId="32" fillId="0" borderId="12" xfId="55" applyNumberFormat="1" applyFont="1" applyBorder="1" applyAlignment="1">
      <alignment horizontal="left" vertical="center"/>
    </xf>
    <xf numFmtId="4" fontId="62" fillId="8" borderId="0" xfId="55" applyNumberFormat="1" applyFont="1" applyFill="1" applyAlignment="1">
      <alignment vertical="top" wrapText="1"/>
    </xf>
    <xf numFmtId="2" fontId="60" fillId="0" borderId="12" xfId="55" applyNumberFormat="1" applyFont="1" applyBorder="1" applyAlignment="1">
      <alignment horizontal="left" vertical="center" wrapText="1"/>
    </xf>
    <xf numFmtId="0" fontId="60" fillId="0" borderId="0" xfId="55" applyFont="1" applyAlignment="1">
      <alignment horizontal="left" vertical="center" wrapText="1"/>
    </xf>
    <xf numFmtId="4" fontId="60" fillId="0" borderId="12" xfId="55" applyNumberFormat="1" applyFont="1" applyBorder="1" applyAlignment="1">
      <alignment vertical="center" wrapText="1"/>
    </xf>
    <xf numFmtId="1" fontId="36" fillId="0" borderId="12" xfId="55" applyNumberFormat="1" applyFont="1" applyBorder="1" applyAlignment="1">
      <alignment horizontal="center" vertical="center" wrapText="1"/>
    </xf>
    <xf numFmtId="4" fontId="62" fillId="0" borderId="12" xfId="55" applyNumberFormat="1" applyFont="1" applyBorder="1" applyAlignment="1">
      <alignment vertical="center" wrapText="1"/>
    </xf>
    <xf numFmtId="4" fontId="62" fillId="24" borderId="12" xfId="55" applyNumberFormat="1" applyFont="1" applyFill="1" applyBorder="1" applyAlignment="1">
      <alignment vertical="center" wrapText="1"/>
    </xf>
    <xf numFmtId="0" fontId="59" fillId="0" borderId="0" xfId="55" applyAlignment="1">
      <alignment vertical="center" wrapText="1"/>
    </xf>
    <xf numFmtId="4" fontId="62" fillId="0" borderId="0" xfId="55" applyNumberFormat="1" applyFont="1" applyAlignment="1">
      <alignment vertical="center" wrapText="1"/>
    </xf>
    <xf numFmtId="1" fontId="36" fillId="0" borderId="0" xfId="55" applyNumberFormat="1" applyFont="1" applyAlignment="1">
      <alignment horizontal="center" vertical="center" wrapText="1"/>
    </xf>
    <xf numFmtId="0" fontId="62" fillId="8" borderId="0" xfId="55" applyFont="1" applyFill="1" applyAlignment="1">
      <alignment horizontal="left" vertical="center" wrapText="1"/>
    </xf>
    <xf numFmtId="4" fontId="60" fillId="0" borderId="0" xfId="55" applyNumberFormat="1" applyFont="1" applyAlignment="1">
      <alignment vertical="center" wrapText="1"/>
    </xf>
    <xf numFmtId="4" fontId="36" fillId="0" borderId="0" xfId="55" applyNumberFormat="1" applyFont="1" applyAlignment="1">
      <alignment vertical="center" wrapText="1"/>
    </xf>
    <xf numFmtId="0" fontId="71" fillId="8" borderId="0" xfId="55" applyFont="1" applyFill="1" applyAlignment="1">
      <alignment horizontal="left" vertical="center" wrapText="1"/>
    </xf>
    <xf numFmtId="0" fontId="60" fillId="8" borderId="0" xfId="55" applyFont="1" applyFill="1" applyAlignment="1">
      <alignment vertical="center" wrapText="1"/>
    </xf>
    <xf numFmtId="0" fontId="35" fillId="8" borderId="0" xfId="55" applyFont="1" applyFill="1" applyAlignment="1">
      <alignment horizontal="left" vertical="center" wrapText="1"/>
    </xf>
    <xf numFmtId="0" fontId="71" fillId="0" borderId="0" xfId="55" applyFont="1" applyAlignment="1">
      <alignment vertical="center" wrapText="1"/>
    </xf>
    <xf numFmtId="4" fontId="71" fillId="0" borderId="0" xfId="55" applyNumberFormat="1" applyFont="1" applyAlignment="1">
      <alignment vertical="center" wrapText="1"/>
    </xf>
    <xf numFmtId="0" fontId="36" fillId="0" borderId="0" xfId="55" applyFont="1" applyAlignment="1">
      <alignment horizontal="left" vertical="center" wrapText="1"/>
    </xf>
    <xf numFmtId="0" fontId="36" fillId="0" borderId="0" xfId="55" applyFont="1" applyAlignment="1">
      <alignment vertical="center" wrapText="1"/>
    </xf>
    <xf numFmtId="0" fontId="72" fillId="0" borderId="0" xfId="55" applyFont="1" applyAlignment="1">
      <alignment vertical="center" wrapText="1"/>
    </xf>
    <xf numFmtId="4" fontId="17" fillId="0" borderId="0" xfId="55" applyNumberFormat="1" applyFont="1" applyAlignment="1">
      <alignment vertical="center" wrapText="1"/>
    </xf>
    <xf numFmtId="1" fontId="17" fillId="0" borderId="0" xfId="55" applyNumberFormat="1" applyFont="1" applyAlignment="1">
      <alignment horizontal="center" vertical="center" wrapText="1"/>
    </xf>
    <xf numFmtId="0" fontId="17" fillId="0" borderId="0" xfId="55" applyFont="1" applyAlignment="1">
      <alignment vertical="center" wrapText="1"/>
    </xf>
    <xf numFmtId="4" fontId="62" fillId="8" borderId="0" xfId="55" applyNumberFormat="1" applyFont="1" applyFill="1" applyAlignment="1">
      <alignment horizontal="left" vertical="center"/>
    </xf>
    <xf numFmtId="0" fontId="62" fillId="8" borderId="0" xfId="55" applyFont="1" applyFill="1" applyAlignment="1">
      <alignment horizontal="left" vertical="center"/>
    </xf>
    <xf numFmtId="0" fontId="64" fillId="0" borderId="0" xfId="55" applyFont="1" applyAlignment="1">
      <alignment vertical="center"/>
    </xf>
    <xf numFmtId="0" fontId="70" fillId="8" borderId="0" xfId="55" applyFont="1" applyFill="1" applyAlignment="1">
      <alignment vertical="center"/>
    </xf>
    <xf numFmtId="0" fontId="78" fillId="19" borderId="12" xfId="55" applyFont="1" applyFill="1" applyBorder="1" applyAlignment="1">
      <alignment horizontal="center" vertical="center"/>
    </xf>
    <xf numFmtId="4" fontId="78" fillId="19" borderId="12" xfId="55" applyNumberFormat="1" applyFont="1" applyFill="1" applyBorder="1" applyAlignment="1">
      <alignment horizontal="center" vertical="center"/>
    </xf>
    <xf numFmtId="0" fontId="78" fillId="19" borderId="12" xfId="55" applyFont="1" applyFill="1" applyBorder="1" applyAlignment="1">
      <alignment horizontal="center" vertical="center" wrapText="1"/>
    </xf>
    <xf numFmtId="4" fontId="78" fillId="19" borderId="12" xfId="55" applyNumberFormat="1" applyFont="1" applyFill="1" applyBorder="1" applyAlignment="1">
      <alignment horizontal="center" vertical="center" wrapText="1"/>
    </xf>
    <xf numFmtId="4" fontId="60" fillId="0" borderId="12" xfId="55" applyNumberFormat="1" applyFont="1" applyBorder="1" applyAlignment="1">
      <alignment horizontal="right" vertical="center" wrapText="1"/>
    </xf>
    <xf numFmtId="0" fontId="78" fillId="19" borderId="12" xfId="55" applyFont="1" applyFill="1" applyBorder="1" applyAlignment="1">
      <alignment vertical="center"/>
    </xf>
    <xf numFmtId="164" fontId="78" fillId="19" borderId="12" xfId="3" applyFont="1" applyFill="1" applyBorder="1" applyAlignment="1">
      <alignment vertical="center"/>
    </xf>
    <xf numFmtId="0" fontId="35" fillId="0" borderId="0" xfId="55" applyFont="1" applyAlignment="1">
      <alignment vertical="center"/>
    </xf>
    <xf numFmtId="0" fontId="35" fillId="0" borderId="0" xfId="48" applyFont="1" applyAlignment="1">
      <alignment horizontal="center"/>
    </xf>
    <xf numFmtId="0" fontId="96" fillId="0" borderId="0" xfId="48" applyFont="1" applyAlignment="1">
      <alignment wrapText="1"/>
    </xf>
    <xf numFmtId="0" fontId="97" fillId="16" borderId="0" xfId="48" applyFont="1" applyFill="1"/>
    <xf numFmtId="4" fontId="97" fillId="16" borderId="0" xfId="48" applyNumberFormat="1" applyFont="1" applyFill="1"/>
    <xf numFmtId="0" fontId="97" fillId="16" borderId="0" xfId="48" applyFont="1" applyFill="1" applyAlignment="1">
      <alignment wrapText="1"/>
    </xf>
    <xf numFmtId="0" fontId="32" fillId="16" borderId="12" xfId="48" applyFont="1" applyFill="1" applyBorder="1" applyAlignment="1">
      <alignment horizontal="center" vertical="center"/>
    </xf>
    <xf numFmtId="4" fontId="32" fillId="16" borderId="12" xfId="48" applyNumberFormat="1" applyFont="1" applyFill="1" applyBorder="1" applyAlignment="1">
      <alignment horizontal="center" vertical="center"/>
    </xf>
    <xf numFmtId="0" fontId="32" fillId="0" borderId="12" xfId="48" applyFont="1" applyBorder="1" applyAlignment="1">
      <alignment horizontal="center" vertical="center" wrapText="1"/>
    </xf>
    <xf numFmtId="0" fontId="32" fillId="16" borderId="12" xfId="48" applyFont="1" applyFill="1" applyBorder="1" applyAlignment="1">
      <alignment horizontal="center" vertical="center" wrapText="1"/>
    </xf>
    <xf numFmtId="4" fontId="32" fillId="16" borderId="12" xfId="48" applyNumberFormat="1" applyFont="1" applyFill="1" applyBorder="1" applyAlignment="1">
      <alignment horizontal="center" vertical="center" wrapText="1"/>
    </xf>
    <xf numFmtId="0" fontId="32" fillId="16" borderId="68" xfId="48" applyFont="1" applyFill="1" applyBorder="1" applyAlignment="1">
      <alignment vertical="top"/>
    </xf>
    <xf numFmtId="4" fontId="32" fillId="16" borderId="68" xfId="48" applyNumberFormat="1" applyFont="1" applyFill="1" applyBorder="1" applyAlignment="1">
      <alignment vertical="top"/>
    </xf>
    <xf numFmtId="0" fontId="32" fillId="0" borderId="68" xfId="48" applyFont="1" applyBorder="1" applyAlignment="1">
      <alignment vertical="top"/>
    </xf>
    <xf numFmtId="0" fontId="32" fillId="0" borderId="68" xfId="48" applyFont="1" applyBorder="1" applyAlignment="1">
      <alignment vertical="top" wrapText="1"/>
    </xf>
    <xf numFmtId="0" fontId="32" fillId="16" borderId="68" xfId="48" applyFont="1" applyFill="1" applyBorder="1" applyAlignment="1">
      <alignment vertical="top" wrapText="1"/>
    </xf>
    <xf numFmtId="0" fontId="40" fillId="16" borderId="0" xfId="48" applyFont="1" applyFill="1" applyAlignment="1">
      <alignment horizontal="center"/>
    </xf>
    <xf numFmtId="4" fontId="97" fillId="0" borderId="0" xfId="48" applyNumberFormat="1" applyFont="1"/>
    <xf numFmtId="0" fontId="35" fillId="0" borderId="0" xfId="48" applyFont="1" applyAlignment="1">
      <alignment vertical="center"/>
    </xf>
    <xf numFmtId="0" fontId="35" fillId="0" borderId="0" xfId="48" applyFont="1"/>
    <xf numFmtId="0" fontId="32" fillId="0" borderId="0" xfId="48" applyFont="1" applyAlignment="1">
      <alignment horizontal="left"/>
    </xf>
    <xf numFmtId="0" fontId="101" fillId="0" borderId="0" xfId="48" applyFont="1"/>
    <xf numFmtId="0" fontId="102" fillId="0" borderId="0" xfId="48" applyFont="1"/>
    <xf numFmtId="0" fontId="56" fillId="0" borderId="0" xfId="48" applyFont="1" applyAlignment="1">
      <alignment horizontal="left"/>
    </xf>
    <xf numFmtId="4" fontId="56" fillId="0" borderId="0" xfId="48" applyNumberFormat="1" applyFont="1" applyAlignment="1">
      <alignment horizontal="left"/>
    </xf>
    <xf numFmtId="2" fontId="103" fillId="0" borderId="0" xfId="48" applyNumberFormat="1" applyFont="1" applyAlignment="1">
      <alignment horizontal="left" vertical="top" wrapText="1"/>
    </xf>
    <xf numFmtId="2" fontId="105" fillId="21" borderId="0" xfId="48" applyNumberFormat="1" applyFont="1" applyFill="1" applyAlignment="1">
      <alignment horizontal="center" vertical="center" wrapText="1"/>
    </xf>
    <xf numFmtId="0" fontId="105" fillId="21" borderId="0" xfId="48" applyFont="1" applyFill="1" applyAlignment="1">
      <alignment horizontal="center" vertical="center" wrapText="1"/>
    </xf>
    <xf numFmtId="0" fontId="98" fillId="23" borderId="0" xfId="48" applyFont="1" applyFill="1" applyAlignment="1">
      <alignment horizontal="center" vertical="center" wrapText="1"/>
    </xf>
    <xf numFmtId="0" fontId="96" fillId="0" borderId="0" xfId="48" applyFont="1" applyAlignment="1">
      <alignment vertical="center"/>
    </xf>
    <xf numFmtId="2" fontId="98" fillId="19" borderId="45" xfId="48" applyNumberFormat="1" applyFont="1" applyFill="1" applyBorder="1" applyAlignment="1">
      <alignment horizontal="center" vertical="center" wrapText="1"/>
    </xf>
    <xf numFmtId="0" fontId="98" fillId="19" borderId="45" xfId="48" applyFont="1" applyFill="1" applyBorder="1" applyAlignment="1">
      <alignment horizontal="center" vertical="center" wrapText="1"/>
    </xf>
    <xf numFmtId="0" fontId="108" fillId="16" borderId="45" xfId="48" applyFont="1" applyFill="1" applyBorder="1" applyAlignment="1">
      <alignment horizontal="left" vertical="center" wrapText="1"/>
    </xf>
    <xf numFmtId="0" fontId="33" fillId="0" borderId="45" xfId="48" applyFont="1" applyBorder="1" applyAlignment="1">
      <alignment horizontal="center" vertical="center" wrapText="1"/>
    </xf>
    <xf numFmtId="170" fontId="33" fillId="0" borderId="45" xfId="48" applyNumberFormat="1" applyFont="1" applyBorder="1" applyAlignment="1">
      <alignment horizontal="center" vertical="center" wrapText="1"/>
    </xf>
    <xf numFmtId="0" fontId="33" fillId="0" borderId="45" xfId="48" applyFont="1" applyBorder="1" applyAlignment="1">
      <alignment horizontal="justify" vertical="center" wrapText="1"/>
    </xf>
    <xf numFmtId="0" fontId="108" fillId="16" borderId="45" xfId="48" applyFont="1" applyFill="1" applyBorder="1" applyAlignment="1">
      <alignment horizontal="justify" vertical="center" wrapText="1"/>
    </xf>
    <xf numFmtId="0" fontId="108" fillId="16" borderId="45" xfId="48" applyFont="1" applyFill="1" applyBorder="1" applyAlignment="1">
      <alignment horizontal="left" wrapText="1"/>
    </xf>
    <xf numFmtId="0" fontId="33" fillId="0" borderId="45" xfId="48" applyFont="1" applyBorder="1" applyAlignment="1">
      <alignment horizontal="center" wrapText="1"/>
    </xf>
    <xf numFmtId="4" fontId="33" fillId="0" borderId="45" xfId="48" applyNumberFormat="1" applyFont="1" applyBorder="1" applyAlignment="1">
      <alignment horizontal="center" wrapText="1"/>
    </xf>
    <xf numFmtId="170" fontId="33" fillId="0" borderId="45" xfId="48" applyNumberFormat="1" applyFont="1" applyBorder="1" applyAlignment="1">
      <alignment horizontal="center" wrapText="1"/>
    </xf>
    <xf numFmtId="0" fontId="108" fillId="16" borderId="0" xfId="48" applyFont="1" applyFill="1" applyAlignment="1">
      <alignment horizontal="left"/>
    </xf>
    <xf numFmtId="0" fontId="33" fillId="0" borderId="0" xfId="48" applyFont="1" applyAlignment="1">
      <alignment horizontal="center" wrapText="1"/>
    </xf>
    <xf numFmtId="4" fontId="33" fillId="0" borderId="0" xfId="48" applyNumberFormat="1" applyFont="1" applyAlignment="1">
      <alignment horizontal="center"/>
    </xf>
    <xf numFmtId="0" fontId="33" fillId="0" borderId="0" xfId="48" applyFont="1" applyAlignment="1">
      <alignment horizontal="center"/>
    </xf>
    <xf numFmtId="171" fontId="33" fillId="0" borderId="0" xfId="48" applyNumberFormat="1" applyFont="1" applyAlignment="1">
      <alignment horizontal="center"/>
    </xf>
    <xf numFmtId="0" fontId="109" fillId="0" borderId="0" xfId="48" applyFont="1"/>
    <xf numFmtId="4" fontId="109" fillId="0" borderId="0" xfId="48" applyNumberFormat="1" applyFont="1"/>
    <xf numFmtId="0" fontId="110" fillId="0" borderId="0" xfId="48" applyFont="1"/>
    <xf numFmtId="0" fontId="81" fillId="0" borderId="12" xfId="55" applyFont="1" applyBorder="1" applyAlignment="1">
      <alignment vertical="center" wrapText="1"/>
    </xf>
    <xf numFmtId="0" fontId="60" fillId="0" borderId="12" xfId="55" applyFont="1" applyBorder="1" applyAlignment="1">
      <alignment horizontal="left" vertical="center" wrapText="1"/>
    </xf>
    <xf numFmtId="0" fontId="62" fillId="0" borderId="12" xfId="55" applyFont="1" applyBorder="1" applyAlignment="1">
      <alignment vertical="center" wrapText="1"/>
    </xf>
    <xf numFmtId="4" fontId="36" fillId="0" borderId="12" xfId="55" applyNumberFormat="1" applyFont="1" applyBorder="1" applyAlignment="1">
      <alignment horizontal="right" vertical="center" wrapText="1"/>
    </xf>
    <xf numFmtId="0" fontId="32" fillId="0" borderId="12" xfId="55" applyFont="1" applyBorder="1" applyAlignment="1">
      <alignment vertical="center" wrapText="1"/>
    </xf>
    <xf numFmtId="0" fontId="62" fillId="0" borderId="12" xfId="55" applyFont="1" applyBorder="1" applyAlignment="1">
      <alignment horizontal="center" vertical="center" wrapText="1"/>
    </xf>
    <xf numFmtId="4" fontId="32" fillId="0" borderId="12" xfId="55" applyNumberFormat="1" applyFont="1" applyBorder="1" applyAlignment="1">
      <alignment vertical="center" wrapText="1"/>
    </xf>
    <xf numFmtId="4" fontId="36" fillId="0" borderId="12" xfId="55" applyNumberFormat="1" applyFont="1" applyBorder="1" applyAlignment="1">
      <alignment vertical="center" wrapText="1"/>
    </xf>
    <xf numFmtId="0" fontId="32" fillId="0" borderId="12" xfId="55" applyFont="1" applyBorder="1" applyAlignment="1">
      <alignment horizontal="left" vertical="center" wrapText="1"/>
    </xf>
    <xf numFmtId="4" fontId="32" fillId="0" borderId="12" xfId="8" applyNumberFormat="1" applyFont="1" applyBorder="1" applyAlignment="1">
      <alignment horizontal="right" vertical="center"/>
    </xf>
    <xf numFmtId="4" fontId="36" fillId="0" borderId="12" xfId="8" applyNumberFormat="1" applyFont="1" applyBorder="1" applyAlignment="1">
      <alignment vertical="center"/>
    </xf>
    <xf numFmtId="0" fontId="32" fillId="0" borderId="12" xfId="8" applyFont="1" applyBorder="1" applyAlignment="1">
      <alignment vertical="center"/>
    </xf>
    <xf numFmtId="4" fontId="32" fillId="0" borderId="12" xfId="8" applyNumberFormat="1" applyFont="1" applyBorder="1" applyAlignment="1">
      <alignment vertical="center"/>
    </xf>
    <xf numFmtId="0" fontId="32" fillId="0" borderId="12" xfId="8" applyFont="1" applyBorder="1" applyAlignment="1">
      <alignment horizontal="left" vertical="center" wrapText="1"/>
    </xf>
    <xf numFmtId="0" fontId="59" fillId="0" borderId="12" xfId="55" applyBorder="1" applyAlignment="1">
      <alignment vertical="center" wrapText="1"/>
    </xf>
    <xf numFmtId="0" fontId="5" fillId="0" borderId="12" xfId="0" applyFont="1" applyBorder="1" applyAlignment="1">
      <alignment vertical="center" wrapText="1"/>
    </xf>
    <xf numFmtId="2" fontId="32" fillId="0" borderId="12" xfId="55" applyNumberFormat="1" applyFont="1" applyBorder="1" applyAlignment="1">
      <alignment horizontal="left" vertical="center" wrapText="1"/>
    </xf>
    <xf numFmtId="4" fontId="78" fillId="19" borderId="12" xfId="55" applyNumberFormat="1" applyFont="1" applyFill="1" applyBorder="1" applyAlignment="1">
      <alignment horizontal="center"/>
    </xf>
    <xf numFmtId="49" fontId="78" fillId="19" borderId="12" xfId="55" applyNumberFormat="1" applyFont="1" applyFill="1" applyBorder="1" applyAlignment="1">
      <alignment horizontal="center"/>
    </xf>
    <xf numFmtId="0" fontId="60" fillId="0" borderId="12" xfId="55" applyFont="1" applyBorder="1" applyAlignment="1">
      <alignment vertical="top"/>
    </xf>
    <xf numFmtId="49" fontId="60" fillId="0" borderId="12" xfId="55" applyNumberFormat="1" applyFont="1" applyBorder="1" applyAlignment="1">
      <alignment horizontal="left" vertical="center"/>
    </xf>
    <xf numFmtId="4" fontId="62" fillId="0" borderId="12" xfId="55" applyNumberFormat="1" applyFont="1" applyBorder="1"/>
    <xf numFmtId="4" fontId="62" fillId="0" borderId="12" xfId="55" applyNumberFormat="1" applyFont="1" applyBorder="1" applyAlignment="1">
      <alignment vertical="top"/>
    </xf>
    <xf numFmtId="4" fontId="62" fillId="0" borderId="12" xfId="55" applyNumberFormat="1" applyFont="1" applyBorder="1" applyAlignment="1">
      <alignment horizontal="right"/>
    </xf>
    <xf numFmtId="4" fontId="78" fillId="17" borderId="12" xfId="55" applyNumberFormat="1" applyFont="1" applyFill="1" applyBorder="1" applyAlignment="1">
      <alignment horizontal="center" vertical="center"/>
    </xf>
    <xf numFmtId="4" fontId="78" fillId="17" borderId="12" xfId="55" applyNumberFormat="1" applyFont="1" applyFill="1" applyBorder="1" applyAlignment="1">
      <alignment horizontal="center" vertical="center" wrapText="1"/>
    </xf>
    <xf numFmtId="4" fontId="77" fillId="0" borderId="12" xfId="55" applyNumberFormat="1" applyFont="1" applyBorder="1"/>
    <xf numFmtId="4" fontId="60" fillId="0" borderId="12" xfId="55" applyNumberFormat="1" applyFont="1" applyBorder="1" applyAlignment="1">
      <alignment horizontal="left" vertical="center"/>
    </xf>
    <xf numFmtId="2" fontId="61" fillId="0" borderId="12" xfId="55" applyNumberFormat="1" applyFont="1" applyBorder="1" applyAlignment="1">
      <alignment horizontal="right" vertical="center"/>
    </xf>
    <xf numFmtId="0" fontId="1" fillId="0" borderId="0" xfId="59"/>
    <xf numFmtId="0" fontId="112" fillId="0" borderId="0" xfId="59" applyFont="1"/>
    <xf numFmtId="0" fontId="115" fillId="26" borderId="45" xfId="59" applyFont="1" applyFill="1" applyBorder="1" applyAlignment="1">
      <alignment horizontal="center" vertical="center" wrapText="1"/>
    </xf>
    <xf numFmtId="0" fontId="117" fillId="16" borderId="68" xfId="59" applyFont="1" applyFill="1" applyBorder="1" applyAlignment="1">
      <alignment horizontal="center" wrapText="1"/>
    </xf>
    <xf numFmtId="0" fontId="117" fillId="16" borderId="71" xfId="59" applyFont="1" applyFill="1" applyBorder="1" applyAlignment="1">
      <alignment horizontal="center" wrapText="1"/>
    </xf>
    <xf numFmtId="0" fontId="118" fillId="25" borderId="67" xfId="59" applyFont="1" applyFill="1" applyBorder="1"/>
    <xf numFmtId="172" fontId="118" fillId="25" borderId="45" xfId="59" applyNumberFormat="1" applyFont="1" applyFill="1" applyBorder="1"/>
    <xf numFmtId="0" fontId="112" fillId="16" borderId="67" xfId="59" applyFont="1" applyFill="1" applyBorder="1" applyAlignment="1">
      <alignment wrapText="1"/>
    </xf>
    <xf numFmtId="172" fontId="112" fillId="0" borderId="45" xfId="59" applyNumberFormat="1" applyFont="1" applyBorder="1"/>
    <xf numFmtId="0" fontId="112" fillId="16" borderId="72" xfId="59" applyFont="1" applyFill="1" applyBorder="1" applyAlignment="1">
      <alignment wrapText="1"/>
    </xf>
    <xf numFmtId="0" fontId="112" fillId="16" borderId="49" xfId="59" applyFont="1" applyFill="1" applyBorder="1" applyAlignment="1">
      <alignment wrapText="1"/>
    </xf>
    <xf numFmtId="0" fontId="112" fillId="16" borderId="49" xfId="59" applyFont="1" applyFill="1" applyBorder="1"/>
    <xf numFmtId="172" fontId="112" fillId="0" borderId="0" xfId="59" applyNumberFormat="1" applyFont="1"/>
    <xf numFmtId="0" fontId="115" fillId="26" borderId="67" xfId="59" applyFont="1" applyFill="1" applyBorder="1" applyAlignment="1">
      <alignment horizontal="center" vertical="center" wrapText="1"/>
    </xf>
    <xf numFmtId="0" fontId="115" fillId="26" borderId="72" xfId="59" applyFont="1" applyFill="1" applyBorder="1" applyAlignment="1">
      <alignment horizontal="center" vertical="center" wrapText="1"/>
    </xf>
    <xf numFmtId="0" fontId="115" fillId="26" borderId="0" xfId="59" applyFont="1" applyFill="1" applyAlignment="1">
      <alignment horizontal="center" vertical="center" wrapText="1"/>
    </xf>
    <xf numFmtId="0" fontId="112" fillId="0" borderId="0" xfId="59" applyFont="1" applyAlignment="1">
      <alignment horizontal="center" wrapText="1"/>
    </xf>
    <xf numFmtId="0" fontId="121" fillId="0" borderId="0" xfId="59" applyFont="1"/>
    <xf numFmtId="0" fontId="119" fillId="0" borderId="12" xfId="59" applyFont="1" applyBorder="1" applyAlignment="1">
      <alignment horizontal="left" vertical="center" wrapText="1"/>
    </xf>
    <xf numFmtId="0" fontId="112" fillId="0" borderId="53" xfId="59" applyFont="1" applyBorder="1" applyAlignment="1">
      <alignment horizontal="left" vertical="center" wrapText="1"/>
    </xf>
    <xf numFmtId="0" fontId="33" fillId="0" borderId="117" xfId="59" applyFont="1" applyBorder="1" applyAlignment="1">
      <alignment vertical="center"/>
    </xf>
    <xf numFmtId="0" fontId="115" fillId="26" borderId="118" xfId="59" applyFont="1" applyFill="1" applyBorder="1" applyAlignment="1">
      <alignment horizontal="center" vertical="center" wrapText="1"/>
    </xf>
    <xf numFmtId="0" fontId="119" fillId="0" borderId="122" xfId="59" applyFont="1" applyBorder="1" applyAlignment="1">
      <alignment horizontal="left" vertical="center" wrapText="1"/>
    </xf>
    <xf numFmtId="0" fontId="115" fillId="26" borderId="23" xfId="59" applyFont="1" applyFill="1" applyBorder="1" applyAlignment="1">
      <alignment horizontal="center" vertical="center" wrapText="1"/>
    </xf>
    <xf numFmtId="0" fontId="119" fillId="0" borderId="125" xfId="59" applyFont="1" applyBorder="1" applyAlignment="1">
      <alignment vertical="center" wrapText="1"/>
    </xf>
    <xf numFmtId="0" fontId="33" fillId="0" borderId="128" xfId="59" applyFont="1" applyBorder="1" applyAlignment="1">
      <alignment vertical="center"/>
    </xf>
    <xf numFmtId="0" fontId="119" fillId="0" borderId="129" xfId="59" applyFont="1" applyBorder="1" applyAlignment="1">
      <alignment horizontal="center" vertical="center" wrapText="1"/>
    </xf>
    <xf numFmtId="0" fontId="115" fillId="27" borderId="129" xfId="59" applyFont="1" applyFill="1" applyBorder="1" applyAlignment="1">
      <alignment horizontal="center" vertical="center" wrapText="1"/>
    </xf>
    <xf numFmtId="0" fontId="119" fillId="0" borderId="129" xfId="59" applyFont="1" applyBorder="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35" fillId="0" borderId="0" xfId="8" applyFont="1" applyAlignment="1">
      <alignment horizontal="center" vertical="center"/>
    </xf>
    <xf numFmtId="0" fontId="12" fillId="0" borderId="0" xfId="0" applyFont="1" applyAlignment="1">
      <alignment horizontal="center"/>
    </xf>
    <xf numFmtId="0" fontId="54" fillId="13" borderId="12" xfId="0" applyFont="1" applyFill="1" applyBorder="1" applyAlignment="1">
      <alignment horizontal="center" vertical="center"/>
    </xf>
    <xf numFmtId="4" fontId="54" fillId="13" borderId="12" xfId="0" applyNumberFormat="1" applyFont="1" applyFill="1" applyBorder="1" applyAlignment="1">
      <alignment horizontal="center" vertical="center"/>
    </xf>
    <xf numFmtId="0" fontId="49" fillId="13" borderId="2" xfId="2" applyFont="1" applyFill="1" applyBorder="1" applyAlignment="1">
      <alignment horizontal="center" vertical="center" wrapText="1"/>
    </xf>
    <xf numFmtId="0" fontId="49" fillId="13" borderId="91" xfId="2" applyFont="1" applyFill="1" applyBorder="1" applyAlignment="1">
      <alignment horizontal="center" vertical="center" wrapText="1"/>
    </xf>
    <xf numFmtId="0" fontId="11" fillId="14" borderId="4" xfId="0" applyFont="1" applyFill="1" applyBorder="1" applyAlignment="1">
      <alignment horizontal="center" vertical="center"/>
    </xf>
    <xf numFmtId="0" fontId="11" fillId="14" borderId="6" xfId="0" applyFont="1" applyFill="1" applyBorder="1" applyAlignment="1">
      <alignment horizontal="center" vertical="center"/>
    </xf>
    <xf numFmtId="0" fontId="11" fillId="14" borderId="27" xfId="0" applyFont="1" applyFill="1" applyBorder="1" applyAlignment="1">
      <alignment horizontal="center" vertical="center"/>
    </xf>
    <xf numFmtId="0" fontId="11" fillId="14" borderId="0" xfId="0" applyFont="1" applyFill="1" applyAlignment="1">
      <alignment horizontal="center" vertical="center"/>
    </xf>
    <xf numFmtId="0" fontId="11" fillId="14" borderId="8" xfId="0" applyFont="1" applyFill="1" applyBorder="1" applyAlignment="1">
      <alignment horizontal="center" vertical="center"/>
    </xf>
    <xf numFmtId="0" fontId="11" fillId="14" borderId="1" xfId="0" applyFont="1" applyFill="1" applyBorder="1" applyAlignment="1">
      <alignment horizontal="center" vertical="center"/>
    </xf>
    <xf numFmtId="0" fontId="49" fillId="13" borderId="3" xfId="2" applyFont="1" applyFill="1" applyBorder="1" applyAlignment="1">
      <alignment horizontal="center" vertical="center" wrapText="1"/>
    </xf>
    <xf numFmtId="0" fontId="49" fillId="13" borderId="15" xfId="2" applyFont="1" applyFill="1" applyBorder="1" applyAlignment="1">
      <alignment horizontal="center" vertical="center" wrapText="1"/>
    </xf>
    <xf numFmtId="0" fontId="49" fillId="13" borderId="38" xfId="2"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37" xfId="0"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4" fontId="11" fillId="14" borderId="16" xfId="0" applyNumberFormat="1" applyFont="1" applyFill="1" applyBorder="1" applyAlignment="1">
      <alignment horizontal="center" vertical="center"/>
    </xf>
    <xf numFmtId="4" fontId="11" fillId="14" borderId="19" xfId="0" applyNumberFormat="1" applyFont="1" applyFill="1" applyBorder="1" applyAlignment="1">
      <alignment horizontal="center" vertical="center"/>
    </xf>
    <xf numFmtId="4" fontId="11" fillId="14" borderId="17" xfId="0" applyNumberFormat="1" applyFont="1" applyFill="1" applyBorder="1" applyAlignment="1">
      <alignment horizontal="center" vertical="center"/>
    </xf>
    <xf numFmtId="4" fontId="11" fillId="14" borderId="20" xfId="0" applyNumberFormat="1" applyFont="1" applyFill="1" applyBorder="1" applyAlignment="1">
      <alignment horizontal="center" vertical="center"/>
    </xf>
    <xf numFmtId="4" fontId="11" fillId="14" borderId="18" xfId="0" applyNumberFormat="1" applyFont="1" applyFill="1" applyBorder="1" applyAlignment="1">
      <alignment horizontal="center" vertical="center"/>
    </xf>
    <xf numFmtId="4" fontId="11" fillId="14" borderId="21" xfId="0" applyNumberFormat="1" applyFont="1" applyFill="1" applyBorder="1" applyAlignment="1">
      <alignment horizontal="center" vertical="center"/>
    </xf>
    <xf numFmtId="4" fontId="11" fillId="14" borderId="32" xfId="0" applyNumberFormat="1" applyFont="1" applyFill="1" applyBorder="1" applyAlignment="1">
      <alignment horizontal="center" vertical="center"/>
    </xf>
    <xf numFmtId="4" fontId="11" fillId="14" borderId="26" xfId="0" applyNumberFormat="1" applyFont="1" applyFill="1" applyBorder="1" applyAlignment="1">
      <alignment horizontal="center" vertical="center"/>
    </xf>
    <xf numFmtId="0" fontId="11" fillId="14" borderId="6"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50" fillId="13" borderId="4" xfId="2" applyFont="1" applyFill="1" applyBorder="1" applyAlignment="1">
      <alignment horizontal="center" vertical="center"/>
    </xf>
    <xf numFmtId="0" fontId="50" fillId="13" borderId="6" xfId="2" applyFont="1" applyFill="1" applyBorder="1" applyAlignment="1">
      <alignment horizontal="center" vertical="center"/>
    </xf>
    <xf numFmtId="0" fontId="50" fillId="13" borderId="32" xfId="2" applyFont="1" applyFill="1" applyBorder="1" applyAlignment="1">
      <alignment horizontal="center" vertical="center"/>
    </xf>
    <xf numFmtId="4" fontId="11" fillId="14" borderId="112" xfId="0" applyNumberFormat="1" applyFont="1" applyFill="1" applyBorder="1" applyAlignment="1">
      <alignment horizontal="center" vertical="center" wrapText="1"/>
    </xf>
    <xf numFmtId="4" fontId="11" fillId="14" borderId="113" xfId="0" applyNumberFormat="1" applyFont="1" applyFill="1" applyBorder="1" applyAlignment="1">
      <alignment horizontal="center" vertical="center" wrapText="1"/>
    </xf>
    <xf numFmtId="4" fontId="11" fillId="14" borderId="114"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41" fillId="13" borderId="16" xfId="2" applyFont="1" applyFill="1" applyBorder="1" applyAlignment="1">
      <alignment horizontal="center" vertical="center" wrapText="1"/>
    </xf>
    <xf numFmtId="0" fontId="41" fillId="13" borderId="17" xfId="2" applyFont="1" applyFill="1" applyBorder="1" applyAlignment="1">
      <alignment horizontal="center" vertical="center" wrapText="1"/>
    </xf>
    <xf numFmtId="0" fontId="41" fillId="13" borderId="105" xfId="2" applyFont="1" applyFill="1" applyBorder="1" applyAlignment="1">
      <alignment horizontal="center" vertical="center" wrapText="1"/>
    </xf>
    <xf numFmtId="0" fontId="41" fillId="13" borderId="11" xfId="2" applyFont="1" applyFill="1" applyBorder="1" applyAlignment="1">
      <alignment horizontal="center" vertical="center" wrapText="1"/>
    </xf>
    <xf numFmtId="0" fontId="41" fillId="13" borderId="12" xfId="2" applyFont="1" applyFill="1" applyBorder="1" applyAlignment="1">
      <alignment horizontal="center" vertical="center" wrapText="1"/>
    </xf>
    <xf numFmtId="0" fontId="41" fillId="13" borderId="102" xfId="2" applyFont="1" applyFill="1" applyBorder="1" applyAlignment="1">
      <alignment horizontal="center" vertical="center" wrapText="1"/>
    </xf>
    <xf numFmtId="0" fontId="41" fillId="13" borderId="108" xfId="2" applyFont="1" applyFill="1" applyBorder="1" applyAlignment="1">
      <alignment horizontal="center" vertical="center" wrapText="1"/>
    </xf>
    <xf numFmtId="0" fontId="41" fillId="13" borderId="28" xfId="2" applyFont="1" applyFill="1" applyBorder="1" applyAlignment="1">
      <alignment horizontal="center" vertical="center" wrapText="1"/>
    </xf>
    <xf numFmtId="0" fontId="41" fillId="13" borderId="109" xfId="2" applyFont="1" applyFill="1" applyBorder="1" applyAlignment="1">
      <alignment horizontal="center" vertical="center" wrapText="1"/>
    </xf>
    <xf numFmtId="0" fontId="41" fillId="13" borderId="106" xfId="2" applyFont="1" applyFill="1" applyBorder="1" applyAlignment="1">
      <alignment horizontal="center" vertical="center" wrapText="1"/>
    </xf>
    <xf numFmtId="0" fontId="41" fillId="13" borderId="107" xfId="2" applyFont="1" applyFill="1" applyBorder="1" applyAlignment="1">
      <alignment horizontal="center" vertical="center" wrapText="1"/>
    </xf>
    <xf numFmtId="0" fontId="41" fillId="13" borderId="111" xfId="2" applyFont="1" applyFill="1" applyBorder="1" applyAlignment="1">
      <alignment horizontal="center" vertical="center" wrapText="1"/>
    </xf>
    <xf numFmtId="0" fontId="49" fillId="13" borderId="16" xfId="2" applyFont="1" applyFill="1" applyBorder="1" applyAlignment="1">
      <alignment horizontal="center" vertical="center" wrapText="1"/>
    </xf>
    <xf numFmtId="0" fontId="49" fillId="13" borderId="17" xfId="2" applyFont="1" applyFill="1" applyBorder="1" applyAlignment="1">
      <alignment horizontal="center" vertical="center" wrapText="1"/>
    </xf>
    <xf numFmtId="0" fontId="49" fillId="13" borderId="18" xfId="2" applyFont="1" applyFill="1" applyBorder="1" applyAlignment="1">
      <alignment horizontal="center" vertical="center" wrapText="1"/>
    </xf>
    <xf numFmtId="0" fontId="32" fillId="18" borderId="2" xfId="55" applyFont="1" applyFill="1" applyBorder="1" applyAlignment="1">
      <alignment horizontal="left" vertical="center" wrapText="1"/>
    </xf>
    <xf numFmtId="0" fontId="60" fillId="18" borderId="91" xfId="55" applyFont="1" applyFill="1" applyBorder="1" applyAlignment="1">
      <alignment horizontal="left" vertical="center" wrapText="1"/>
    </xf>
    <xf numFmtId="0" fontId="60" fillId="18" borderId="3" xfId="55" applyFont="1" applyFill="1" applyBorder="1" applyAlignment="1">
      <alignment horizontal="left" vertical="center" wrapText="1"/>
    </xf>
    <xf numFmtId="0" fontId="70" fillId="8" borderId="0" xfId="55" applyFont="1" applyFill="1" applyAlignment="1">
      <alignment horizontal="left" vertical="center" wrapText="1"/>
    </xf>
    <xf numFmtId="0" fontId="78" fillId="19" borderId="12" xfId="55" applyFont="1" applyFill="1" applyBorder="1" applyAlignment="1">
      <alignment horizontal="center"/>
    </xf>
    <xf numFmtId="0" fontId="64" fillId="0" borderId="12" xfId="55" applyFont="1" applyBorder="1"/>
    <xf numFmtId="2" fontId="61" fillId="0" borderId="0" xfId="55" applyNumberFormat="1" applyFont="1" applyAlignment="1">
      <alignment horizontal="center" vertical="center"/>
    </xf>
    <xf numFmtId="0" fontId="59" fillId="0" borderId="0" xfId="55"/>
    <xf numFmtId="2" fontId="61" fillId="0" borderId="0" xfId="55" applyNumberFormat="1" applyFont="1" applyAlignment="1">
      <alignment horizontal="left" vertical="center" wrapText="1"/>
    </xf>
    <xf numFmtId="0" fontId="64" fillId="0" borderId="0" xfId="55" applyFont="1"/>
    <xf numFmtId="0" fontId="69" fillId="19" borderId="12" xfId="55" applyFont="1" applyFill="1" applyBorder="1" applyAlignment="1">
      <alignment horizontal="center" wrapText="1"/>
    </xf>
    <xf numFmtId="0" fontId="78" fillId="19" borderId="12" xfId="55" applyFont="1" applyFill="1" applyBorder="1" applyAlignment="1">
      <alignment horizontal="center" vertical="center"/>
    </xf>
    <xf numFmtId="4" fontId="78" fillId="19" borderId="12" xfId="55" applyNumberFormat="1" applyFont="1" applyFill="1" applyBorder="1" applyAlignment="1">
      <alignment horizontal="center" vertical="center"/>
    </xf>
    <xf numFmtId="4" fontId="92" fillId="19" borderId="12" xfId="55" applyNumberFormat="1" applyFont="1" applyFill="1" applyBorder="1" applyAlignment="1">
      <alignment horizontal="center" vertical="center"/>
    </xf>
    <xf numFmtId="0" fontId="93" fillId="0" borderId="12" xfId="55" applyFont="1" applyBorder="1"/>
    <xf numFmtId="0" fontId="78" fillId="19" borderId="12" xfId="55" applyFont="1" applyFill="1" applyBorder="1" applyAlignment="1">
      <alignment horizontal="center" vertical="center" wrapText="1"/>
    </xf>
    <xf numFmtId="0" fontId="32" fillId="18" borderId="47" xfId="55" applyFont="1" applyFill="1" applyBorder="1" applyAlignment="1">
      <alignment horizontal="left" vertical="top" wrapText="1"/>
    </xf>
    <xf numFmtId="0" fontId="32" fillId="18" borderId="0" xfId="55" applyFont="1" applyFill="1" applyAlignment="1">
      <alignment horizontal="left" vertical="top" wrapText="1"/>
    </xf>
    <xf numFmtId="0" fontId="78" fillId="17" borderId="12" xfId="55" applyFont="1" applyFill="1" applyBorder="1" applyAlignment="1">
      <alignment horizontal="center" vertical="center" wrapText="1"/>
    </xf>
    <xf numFmtId="0" fontId="64" fillId="0" borderId="12" xfId="55" applyFont="1" applyBorder="1" applyAlignment="1">
      <alignment vertical="center" wrapText="1"/>
    </xf>
    <xf numFmtId="2" fontId="61" fillId="0" borderId="0" xfId="55" applyNumberFormat="1" applyFont="1" applyAlignment="1">
      <alignment horizontal="center"/>
    </xf>
    <xf numFmtId="0" fontId="60" fillId="0" borderId="0" xfId="55" applyFont="1"/>
    <xf numFmtId="0" fontId="82" fillId="0" borderId="0" xfId="55" applyFont="1"/>
    <xf numFmtId="4" fontId="78" fillId="19" borderId="12" xfId="55" applyNumberFormat="1" applyFont="1" applyFill="1" applyBorder="1" applyAlignment="1">
      <alignment horizontal="center"/>
    </xf>
    <xf numFmtId="0" fontId="35" fillId="0" borderId="0" xfId="48" applyFont="1" applyAlignment="1">
      <alignment horizontal="center"/>
    </xf>
    <xf numFmtId="0" fontId="57" fillId="0" borderId="0" xfId="48"/>
    <xf numFmtId="2" fontId="98" fillId="19" borderId="12" xfId="48" applyNumberFormat="1" applyFont="1" applyFill="1" applyBorder="1" applyAlignment="1">
      <alignment horizontal="center" vertical="center" wrapText="1"/>
    </xf>
    <xf numFmtId="0" fontId="99" fillId="0" borderId="12" xfId="48" applyFont="1" applyBorder="1" applyAlignment="1">
      <alignment vertical="center"/>
    </xf>
    <xf numFmtId="0" fontId="33" fillId="0" borderId="52" xfId="48" applyFont="1" applyBorder="1" applyAlignment="1">
      <alignment horizontal="justify" vertical="center" wrapText="1"/>
    </xf>
    <xf numFmtId="0" fontId="33" fillId="0" borderId="46" xfId="48" applyFont="1" applyBorder="1" applyAlignment="1">
      <alignment horizontal="justify" vertical="center" wrapText="1"/>
    </xf>
    <xf numFmtId="0" fontId="33" fillId="0" borderId="44" xfId="48" applyFont="1" applyBorder="1" applyAlignment="1">
      <alignment horizontal="justify" vertical="center" wrapText="1"/>
    </xf>
    <xf numFmtId="2" fontId="103" fillId="0" borderId="0" xfId="48" applyNumberFormat="1" applyFont="1" applyAlignment="1">
      <alignment horizontal="left" vertical="top" wrapText="1"/>
    </xf>
    <xf numFmtId="2" fontId="106" fillId="22" borderId="0" xfId="48" applyNumberFormat="1" applyFont="1" applyFill="1" applyAlignment="1">
      <alignment horizontal="center" vertical="center" wrapText="1"/>
    </xf>
    <xf numFmtId="0" fontId="63" fillId="0" borderId="66" xfId="55" applyFont="1" applyBorder="1" applyAlignment="1">
      <alignment vertical="center" wrapText="1"/>
    </xf>
    <xf numFmtId="0" fontId="62" fillId="18" borderId="83" xfId="55" applyFont="1" applyFill="1" applyBorder="1" applyAlignment="1">
      <alignment vertical="center" wrapText="1"/>
    </xf>
    <xf numFmtId="0" fontId="64" fillId="0" borderId="67" xfId="55" applyFont="1" applyBorder="1"/>
    <xf numFmtId="0" fontId="61" fillId="0" borderId="0" xfId="55" applyFont="1" applyAlignment="1">
      <alignment horizontal="center" vertical="center"/>
    </xf>
    <xf numFmtId="0" fontId="63" fillId="0" borderId="75" xfId="55" applyFont="1" applyBorder="1" applyAlignment="1">
      <alignment vertical="center" wrapText="1"/>
    </xf>
    <xf numFmtId="0" fontId="64" fillId="0" borderId="59" xfId="55" applyFont="1" applyBorder="1"/>
    <xf numFmtId="0" fontId="62" fillId="20" borderId="12" xfId="55" applyFont="1" applyFill="1" applyBorder="1" applyAlignment="1">
      <alignment horizontal="center" vertical="center"/>
    </xf>
    <xf numFmtId="0" fontId="73" fillId="16" borderId="0" xfId="55" applyFont="1" applyFill="1" applyAlignment="1">
      <alignment horizontal="center"/>
    </xf>
    <xf numFmtId="0" fontId="74" fillId="19" borderId="12" xfId="55" applyFont="1" applyFill="1" applyBorder="1" applyAlignment="1">
      <alignment horizontal="center" vertical="center"/>
    </xf>
    <xf numFmtId="0" fontId="64" fillId="0" borderId="12" xfId="55" applyFont="1" applyBorder="1" applyAlignment="1">
      <alignment vertical="center"/>
    </xf>
    <xf numFmtId="0" fontId="62" fillId="20" borderId="12" xfId="55" applyFont="1" applyFill="1" applyBorder="1" applyAlignment="1">
      <alignment horizontal="center" vertical="center" wrapText="1"/>
    </xf>
    <xf numFmtId="0" fontId="62" fillId="18" borderId="56" xfId="55" applyFont="1" applyFill="1" applyBorder="1"/>
    <xf numFmtId="0" fontId="64" fillId="0" borderId="57" xfId="55" applyFont="1" applyBorder="1"/>
    <xf numFmtId="0" fontId="64" fillId="0" borderId="61" xfId="55" applyFont="1" applyBorder="1"/>
    <xf numFmtId="0" fontId="64" fillId="0" borderId="12" xfId="55" applyFont="1" applyBorder="1" applyAlignment="1">
      <alignment wrapText="1"/>
    </xf>
    <xf numFmtId="0" fontId="62" fillId="18" borderId="12" xfId="55" applyFont="1" applyFill="1" applyBorder="1" applyAlignment="1">
      <alignment vertical="center"/>
    </xf>
    <xf numFmtId="0" fontId="112" fillId="0" borderId="50" xfId="59" applyFont="1" applyBorder="1" applyAlignment="1">
      <alignment horizontal="left" vertical="center" wrapText="1"/>
    </xf>
    <xf numFmtId="0" fontId="33" fillId="0" borderId="72" xfId="59" applyFont="1" applyBorder="1" applyAlignment="1">
      <alignment vertical="center"/>
    </xf>
    <xf numFmtId="0" fontId="33" fillId="0" borderId="49" xfId="59" applyFont="1" applyBorder="1" applyAlignment="1">
      <alignment vertical="center"/>
    </xf>
    <xf numFmtId="0" fontId="119" fillId="0" borderId="126" xfId="59" applyFont="1" applyBorder="1" applyAlignment="1">
      <alignment horizontal="left" vertical="center" wrapText="1"/>
    </xf>
    <xf numFmtId="0" fontId="119" fillId="0" borderId="127" xfId="59" applyFont="1" applyBorder="1" applyAlignment="1">
      <alignment horizontal="left" vertical="center" wrapText="1"/>
    </xf>
    <xf numFmtId="0" fontId="112" fillId="0" borderId="50" xfId="59" applyFont="1" applyBorder="1" applyAlignment="1">
      <alignment horizontal="left" vertical="top" wrapText="1"/>
    </xf>
    <xf numFmtId="0" fontId="112" fillId="0" borderId="72" xfId="59" applyFont="1" applyBorder="1" applyAlignment="1">
      <alignment horizontal="left" vertical="top" wrapText="1"/>
    </xf>
    <xf numFmtId="0" fontId="112" fillId="0" borderId="49" xfId="59" applyFont="1" applyBorder="1" applyAlignment="1">
      <alignment horizontal="left" vertical="top" wrapText="1"/>
    </xf>
    <xf numFmtId="0" fontId="112" fillId="0" borderId="50" xfId="59" applyFont="1" applyBorder="1" applyAlignment="1">
      <alignment horizontal="center" vertical="center" wrapText="1"/>
    </xf>
    <xf numFmtId="0" fontId="112" fillId="0" borderId="72" xfId="59" applyFont="1" applyBorder="1" applyAlignment="1">
      <alignment horizontal="center" vertical="center" wrapText="1"/>
    </xf>
    <xf numFmtId="0" fontId="112" fillId="0" borderId="49" xfId="59" applyFont="1" applyBorder="1" applyAlignment="1">
      <alignment horizontal="center" vertical="center" wrapText="1"/>
    </xf>
    <xf numFmtId="0" fontId="33" fillId="0" borderId="124" xfId="59" applyFont="1" applyBorder="1" applyAlignment="1">
      <alignment vertical="center"/>
    </xf>
    <xf numFmtId="0" fontId="115" fillId="27" borderId="50" xfId="59" applyFont="1" applyFill="1" applyBorder="1" applyAlignment="1">
      <alignment horizontal="center" vertical="center" wrapText="1"/>
    </xf>
    <xf numFmtId="0" fontId="33" fillId="0" borderId="72" xfId="59" applyFont="1" applyBorder="1"/>
    <xf numFmtId="0" fontId="33" fillId="0" borderId="49" xfId="59" applyFont="1" applyBorder="1"/>
    <xf numFmtId="0" fontId="33" fillId="0" borderId="124" xfId="59" applyFont="1" applyBorder="1"/>
    <xf numFmtId="0" fontId="112" fillId="0" borderId="124" xfId="59" applyFont="1" applyBorder="1" applyAlignment="1">
      <alignment horizontal="center" vertical="center" wrapText="1"/>
    </xf>
    <xf numFmtId="0" fontId="115" fillId="26" borderId="53" xfId="59" applyFont="1" applyFill="1" applyBorder="1" applyAlignment="1">
      <alignment horizontal="center" vertical="center" wrapText="1"/>
    </xf>
    <xf numFmtId="0" fontId="33" fillId="0" borderId="117" xfId="59" applyFont="1" applyBorder="1"/>
    <xf numFmtId="0" fontId="33" fillId="0" borderId="54" xfId="59" applyFont="1" applyBorder="1"/>
    <xf numFmtId="0" fontId="33" fillId="0" borderId="128" xfId="59" applyFont="1" applyBorder="1"/>
    <xf numFmtId="0" fontId="115" fillId="26" borderId="50" xfId="59" applyFont="1" applyFill="1" applyBorder="1" applyAlignment="1">
      <alignment horizontal="center" vertical="center" wrapText="1"/>
    </xf>
    <xf numFmtId="0" fontId="112" fillId="0" borderId="12" xfId="59" applyFont="1" applyBorder="1" applyAlignment="1">
      <alignment horizontal="left" vertical="center" wrapText="1"/>
    </xf>
    <xf numFmtId="0" fontId="33" fillId="0" borderId="12" xfId="59" applyFont="1" applyBorder="1" applyAlignment="1">
      <alignment vertical="center"/>
    </xf>
    <xf numFmtId="0" fontId="112" fillId="0" borderId="48" xfId="59" applyFont="1" applyBorder="1" applyAlignment="1">
      <alignment horizontal="left" vertical="center" wrapText="1"/>
    </xf>
    <xf numFmtId="0" fontId="33" fillId="0" borderId="67" xfId="59" applyFont="1" applyBorder="1" applyAlignment="1">
      <alignment vertical="center"/>
    </xf>
    <xf numFmtId="0" fontId="33" fillId="0" borderId="68" xfId="59" applyFont="1" applyBorder="1" applyAlignment="1">
      <alignment vertical="center"/>
    </xf>
    <xf numFmtId="0" fontId="33" fillId="0" borderId="123" xfId="59" applyFont="1" applyBorder="1" applyAlignment="1">
      <alignment vertical="center"/>
    </xf>
    <xf numFmtId="0" fontId="116" fillId="25" borderId="0" xfId="59" applyFont="1" applyFill="1" applyAlignment="1">
      <alignment horizontal="center" vertical="center" wrapText="1"/>
    </xf>
    <xf numFmtId="0" fontId="33" fillId="0" borderId="0" xfId="59" applyFont="1"/>
    <xf numFmtId="0" fontId="33" fillId="0" borderId="71" xfId="59" applyFont="1" applyBorder="1"/>
    <xf numFmtId="0" fontId="115" fillId="26" borderId="119" xfId="59" applyFont="1" applyFill="1" applyBorder="1" applyAlignment="1">
      <alignment horizontal="center" vertical="center" wrapText="1"/>
    </xf>
    <xf numFmtId="0" fontId="33" fillId="0" borderId="120" xfId="59" applyFont="1" applyBorder="1"/>
    <xf numFmtId="0" fontId="33" fillId="0" borderId="121" xfId="59" applyFont="1" applyBorder="1"/>
    <xf numFmtId="0" fontId="33" fillId="0" borderId="116" xfId="59" applyFont="1" applyBorder="1"/>
    <xf numFmtId="0" fontId="111" fillId="0" borderId="0" xfId="59" applyFont="1" applyAlignment="1">
      <alignment horizontal="center"/>
    </xf>
    <xf numFmtId="0" fontId="1" fillId="0" borderId="0" xfId="59"/>
    <xf numFmtId="0" fontId="113" fillId="25" borderId="0" xfId="59" applyFont="1" applyFill="1" applyAlignment="1">
      <alignment horizontal="left"/>
    </xf>
    <xf numFmtId="0" fontId="112" fillId="0" borderId="0" xfId="59" applyFont="1" applyAlignment="1">
      <alignment vertical="center" wrapText="1"/>
    </xf>
    <xf numFmtId="0" fontId="112" fillId="16" borderId="0" xfId="59" applyFont="1" applyFill="1" applyAlignment="1">
      <alignment vertical="top" wrapText="1"/>
    </xf>
    <xf numFmtId="0" fontId="114" fillId="0" borderId="50" xfId="59" applyFont="1" applyBorder="1" applyAlignment="1">
      <alignment horizontal="center" vertical="center" wrapText="1"/>
    </xf>
    <xf numFmtId="0" fontId="108" fillId="0" borderId="72" xfId="59" applyFont="1" applyBorder="1" applyAlignment="1">
      <alignment vertical="center"/>
    </xf>
    <xf numFmtId="0" fontId="108" fillId="0" borderId="49" xfId="59" applyFont="1" applyBorder="1" applyAlignment="1">
      <alignment vertical="center"/>
    </xf>
    <xf numFmtId="0" fontId="116" fillId="26" borderId="50" xfId="59" applyFont="1" applyFill="1" applyBorder="1" applyAlignment="1">
      <alignment horizontal="center"/>
    </xf>
    <xf numFmtId="0" fontId="116" fillId="26" borderId="50" xfId="59" applyFont="1" applyFill="1" applyBorder="1" applyAlignment="1">
      <alignment horizontal="center" vertical="center" wrapText="1"/>
    </xf>
    <xf numFmtId="0" fontId="33" fillId="0" borderId="72" xfId="59" applyFont="1" applyBorder="1" applyAlignment="1">
      <alignment horizontal="left" vertical="center"/>
    </xf>
    <xf numFmtId="0" fontId="33" fillId="0" borderId="49" xfId="59" applyFont="1" applyBorder="1" applyAlignment="1">
      <alignment horizontal="left" vertical="center"/>
    </xf>
    <xf numFmtId="2" fontId="35" fillId="0" borderId="0" xfId="48" applyNumberFormat="1" applyFont="1" applyAlignment="1">
      <alignment horizontal="center" vertical="center"/>
    </xf>
    <xf numFmtId="0" fontId="56" fillId="0" borderId="0" xfId="48" applyFont="1" applyAlignment="1">
      <alignment wrapText="1"/>
    </xf>
    <xf numFmtId="4" fontId="34" fillId="10" borderId="53" xfId="8" applyNumberFormat="1" applyFont="1" applyFill="1" applyBorder="1" applyAlignment="1">
      <alignment horizontal="center"/>
    </xf>
    <xf numFmtId="0" fontId="31" fillId="0" borderId="54" xfId="8" applyFont="1" applyBorder="1"/>
    <xf numFmtId="0" fontId="39" fillId="7" borderId="56" xfId="8" applyFont="1" applyFill="1" applyBorder="1" applyAlignment="1">
      <alignment horizontal="center"/>
    </xf>
    <xf numFmtId="0" fontId="31" fillId="0" borderId="57" xfId="8" applyFont="1" applyBorder="1"/>
    <xf numFmtId="0" fontId="31" fillId="0" borderId="58" xfId="8" applyFont="1" applyBorder="1"/>
    <xf numFmtId="0" fontId="36" fillId="7" borderId="75" xfId="8" applyFont="1" applyFill="1" applyBorder="1" applyAlignment="1">
      <alignment horizontal="center"/>
    </xf>
    <xf numFmtId="0" fontId="31" fillId="0" borderId="87" xfId="8" applyFont="1" applyBorder="1"/>
    <xf numFmtId="10" fontId="40" fillId="7" borderId="39" xfId="8" applyNumberFormat="1" applyFont="1" applyFill="1" applyBorder="1" applyAlignment="1">
      <alignment horizontal="center" vertical="center" wrapText="1"/>
    </xf>
    <xf numFmtId="0" fontId="31" fillId="0" borderId="48" xfId="8" applyFont="1" applyBorder="1"/>
    <xf numFmtId="0" fontId="31" fillId="0" borderId="68" xfId="8" applyFont="1" applyBorder="1"/>
    <xf numFmtId="0" fontId="36" fillId="0" borderId="75" xfId="8" applyFont="1" applyBorder="1" applyAlignment="1">
      <alignment horizontal="center"/>
    </xf>
    <xf numFmtId="0" fontId="31" fillId="0" borderId="59" xfId="8" applyFont="1" applyBorder="1"/>
    <xf numFmtId="0" fontId="36" fillId="7" borderId="83" xfId="8" applyFont="1" applyFill="1" applyBorder="1" applyAlignment="1">
      <alignment horizontal="center"/>
    </xf>
    <xf numFmtId="4" fontId="34" fillId="0" borderId="69" xfId="8" applyNumberFormat="1" applyFont="1" applyBorder="1" applyAlignment="1">
      <alignment horizontal="center"/>
    </xf>
    <xf numFmtId="0" fontId="31" fillId="0" borderId="63" xfId="8" applyFont="1" applyBorder="1"/>
    <xf numFmtId="10" fontId="36" fillId="9" borderId="50" xfId="8" applyNumberFormat="1" applyFont="1" applyFill="1" applyBorder="1" applyAlignment="1">
      <alignment horizontal="center"/>
    </xf>
    <xf numFmtId="0" fontId="31" fillId="0" borderId="49" xfId="8" applyFont="1" applyBorder="1"/>
    <xf numFmtId="0" fontId="35" fillId="0" borderId="0" xfId="8" applyFont="1" applyAlignment="1">
      <alignment horizontal="center"/>
    </xf>
    <xf numFmtId="0" fontId="33" fillId="0" borderId="0" xfId="8"/>
    <xf numFmtId="0" fontId="39" fillId="7" borderId="75" xfId="8" applyFont="1" applyFill="1" applyBorder="1" applyAlignment="1">
      <alignment horizontal="center"/>
    </xf>
    <xf numFmtId="0" fontId="31" fillId="0" borderId="73" xfId="8" applyFont="1" applyBorder="1"/>
    <xf numFmtId="0" fontId="40" fillId="7" borderId="75" xfId="8" applyFont="1" applyFill="1" applyBorder="1" applyAlignment="1">
      <alignment horizontal="center" vertical="center" wrapText="1"/>
    </xf>
    <xf numFmtId="0" fontId="31" fillId="0" borderId="83" xfId="8" applyFont="1" applyBorder="1"/>
    <xf numFmtId="0" fontId="36" fillId="7" borderId="40" xfId="8" applyFont="1" applyFill="1" applyBorder="1" applyAlignment="1">
      <alignment horizontal="center"/>
    </xf>
    <xf numFmtId="0" fontId="31" fillId="0" borderId="41" xfId="8" applyFont="1" applyBorder="1"/>
    <xf numFmtId="0" fontId="31" fillId="0" borderId="42" xfId="8" applyFont="1" applyBorder="1"/>
    <xf numFmtId="0" fontId="40" fillId="7" borderId="39" xfId="8" applyFont="1" applyFill="1" applyBorder="1" applyAlignment="1">
      <alignment horizontal="center" vertical="center" wrapText="1"/>
    </xf>
    <xf numFmtId="0" fontId="40" fillId="7" borderId="50" xfId="8" applyFont="1" applyFill="1" applyBorder="1" applyAlignment="1">
      <alignment horizontal="center" vertical="center" wrapText="1"/>
    </xf>
    <xf numFmtId="2" fontId="14" fillId="0" borderId="0" xfId="4" applyNumberFormat="1" applyFont="1" applyAlignment="1">
      <alignment horizontal="center" vertical="center"/>
    </xf>
    <xf numFmtId="0" fontId="14" fillId="0" borderId="0" xfId="4" applyFont="1" applyAlignment="1">
      <alignment horizontal="center" vertical="center"/>
    </xf>
    <xf numFmtId="2" fontId="15" fillId="0" borderId="0" xfId="2" applyNumberFormat="1" applyFont="1" applyAlignment="1">
      <alignment horizontal="center" vertical="center"/>
    </xf>
    <xf numFmtId="0" fontId="15" fillId="0" borderId="0" xfId="4" applyFont="1" applyAlignment="1">
      <alignment horizontal="center" vertical="center"/>
    </xf>
  </cellXfs>
  <cellStyles count="60">
    <cellStyle name="Euro" xfId="1" xr:uid="{00000000-0005-0000-0000-000000000000}"/>
    <cellStyle name="Hipervínculo" xfId="57" builtinId="8"/>
    <cellStyle name="Millares" xfId="3" builtinId="3"/>
    <cellStyle name="Millares [0] 2" xfId="44" xr:uid="{00000000-0005-0000-0000-000002000000}"/>
    <cellStyle name="Millares 2" xfId="5" xr:uid="{00000000-0005-0000-0000-000003000000}"/>
    <cellStyle name="Millares 2 2" xfId="16" xr:uid="{00000000-0005-0000-0000-000004000000}"/>
    <cellStyle name="Millares 2 3" xfId="17" xr:uid="{00000000-0005-0000-0000-000005000000}"/>
    <cellStyle name="Millares 2 4" xfId="18" xr:uid="{00000000-0005-0000-0000-000006000000}"/>
    <cellStyle name="Millares 2 5" xfId="19" xr:uid="{00000000-0005-0000-0000-000007000000}"/>
    <cellStyle name="Millares 2 6" xfId="15" xr:uid="{00000000-0005-0000-0000-000008000000}"/>
    <cellStyle name="Millares 3" xfId="7" xr:uid="{00000000-0005-0000-0000-000009000000}"/>
    <cellStyle name="Millares 3 2" xfId="11" xr:uid="{00000000-0005-0000-0000-00000A000000}"/>
    <cellStyle name="Millares 4" xfId="39" xr:uid="{00000000-0005-0000-0000-00000B000000}"/>
    <cellStyle name="Millares 5" xfId="10" xr:uid="{00000000-0005-0000-0000-00000C000000}"/>
    <cellStyle name="Normal" xfId="0" builtinId="0"/>
    <cellStyle name="Normal 10" xfId="20" xr:uid="{00000000-0005-0000-0000-00000E000000}"/>
    <cellStyle name="Normal 106" xfId="21" xr:uid="{00000000-0005-0000-0000-00000F000000}"/>
    <cellStyle name="Normal 107" xfId="22" xr:uid="{00000000-0005-0000-0000-000010000000}"/>
    <cellStyle name="Normal 11" xfId="13" xr:uid="{00000000-0005-0000-0000-000011000000}"/>
    <cellStyle name="Normal 12" xfId="9" xr:uid="{00000000-0005-0000-0000-000012000000}"/>
    <cellStyle name="Normal 13" xfId="43" xr:uid="{00000000-0005-0000-0000-000013000000}"/>
    <cellStyle name="Normal 14" xfId="46" xr:uid="{DE40504A-EF2D-4EDF-A4D6-D44E141A80E7}"/>
    <cellStyle name="Normal 14 2" xfId="49" xr:uid="{5496A25A-3084-46CF-92B2-B98EDAFE9EE0}"/>
    <cellStyle name="Normal 15" xfId="47" xr:uid="{5B012C9F-596D-40C4-AB1C-9D5253E618FE}"/>
    <cellStyle name="Normal 16" xfId="48" xr:uid="{70E7E2B8-214D-4861-A100-E1B333BCB688}"/>
    <cellStyle name="Normal 17" xfId="50" xr:uid="{D40B2E30-0740-4AFC-8A8A-8C0DE3B63C0A}"/>
    <cellStyle name="Normal 17 2" xfId="54" xr:uid="{FAD9A4F1-D2C9-42A0-9924-D27F1367D090}"/>
    <cellStyle name="Normal 18" xfId="51" xr:uid="{A9095B52-DA57-43FC-8A42-EAAE71446A00}"/>
    <cellStyle name="Normal 18 2" xfId="52" xr:uid="{A28B9D8C-9674-4EF8-8B8F-3E28570CA91B}"/>
    <cellStyle name="Normal 19" xfId="53" xr:uid="{172F8506-3C29-485E-879B-0F0359239267}"/>
    <cellStyle name="Normal 2" xfId="2" xr:uid="{00000000-0005-0000-0000-000014000000}"/>
    <cellStyle name="Normal 2 2" xfId="4" xr:uid="{00000000-0005-0000-0000-000015000000}"/>
    <cellStyle name="Normal 2 3" xfId="24" xr:uid="{00000000-0005-0000-0000-000016000000}"/>
    <cellStyle name="Normal 2 4" xfId="25" xr:uid="{00000000-0005-0000-0000-000017000000}"/>
    <cellStyle name="Normal 2 5" xfId="26" xr:uid="{00000000-0005-0000-0000-000018000000}"/>
    <cellStyle name="Normal 2 6" xfId="27" xr:uid="{00000000-0005-0000-0000-000019000000}"/>
    <cellStyle name="Normal 2 7" xfId="40" xr:uid="{00000000-0005-0000-0000-00001A000000}"/>
    <cellStyle name="Normal 2 8" xfId="23" xr:uid="{00000000-0005-0000-0000-00001B000000}"/>
    <cellStyle name="Normal 20" xfId="55" xr:uid="{83327964-F0F0-4DE4-AE88-63D43A2E0566}"/>
    <cellStyle name="Normal 21" xfId="59" xr:uid="{B41F8B76-369C-4BAF-B809-6AD58B573057}"/>
    <cellStyle name="Normal 3" xfId="8" xr:uid="{00000000-0005-0000-0000-00001C000000}"/>
    <cellStyle name="Normal 3 2" xfId="28" xr:uid="{00000000-0005-0000-0000-00001D000000}"/>
    <cellStyle name="Normal 3 3" xfId="41" xr:uid="{00000000-0005-0000-0000-00001E000000}"/>
    <cellStyle name="Normal 3 4" xfId="12" xr:uid="{00000000-0005-0000-0000-00001F000000}"/>
    <cellStyle name="Normal 4" xfId="29" xr:uid="{00000000-0005-0000-0000-000020000000}"/>
    <cellStyle name="Normal 4 2" xfId="56" xr:uid="{CA8E0B4E-2939-4949-9F8D-5E75F5E1AC5B}"/>
    <cellStyle name="Normal 5" xfId="30" xr:uid="{00000000-0005-0000-0000-000021000000}"/>
    <cellStyle name="Normal 6" xfId="31" xr:uid="{00000000-0005-0000-0000-000022000000}"/>
    <cellStyle name="Normal 7" xfId="32" xr:uid="{00000000-0005-0000-0000-000023000000}"/>
    <cellStyle name="Normal 8" xfId="33" xr:uid="{00000000-0005-0000-0000-000024000000}"/>
    <cellStyle name="Normal 9" xfId="34" xr:uid="{00000000-0005-0000-0000-000025000000}"/>
    <cellStyle name="Normal 96" xfId="35" xr:uid="{00000000-0005-0000-0000-000026000000}"/>
    <cellStyle name="Normal 97" xfId="36" xr:uid="{00000000-0005-0000-0000-000027000000}"/>
    <cellStyle name="Notas 2" xfId="37" xr:uid="{00000000-0005-0000-0000-000028000000}"/>
    <cellStyle name="Porcentaje" xfId="6" builtinId="5"/>
    <cellStyle name="Porcentaje 2" xfId="42" xr:uid="{00000000-0005-0000-0000-00002A000000}"/>
    <cellStyle name="Porcentaje 3" xfId="45" xr:uid="{00000000-0005-0000-0000-00002B000000}"/>
    <cellStyle name="Porcentaje 4" xfId="58" xr:uid="{7BAD1ED3-C8D4-485E-BE23-BEFC70CD9A0F}"/>
    <cellStyle name="Porcentual 2" xfId="14" xr:uid="{00000000-0005-0000-0000-00002C000000}"/>
    <cellStyle name="Porcentual 3" xfId="38" xr:uid="{00000000-0005-0000-0000-00002D000000}"/>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9" defaultPivotStyle="PivotStyleLight16">
    <tableStyle name="Hoja1-style" pivot="0" count="3" xr9:uid="{65AE3971-41E1-46EC-8937-0C1DA1EDCC8E}">
      <tableStyleElement type="headerRow" dxfId="5"/>
      <tableStyleElement type="firstRowStripe" dxfId="4"/>
      <tableStyleElement type="secondRowStripe" dxfId="3"/>
    </tableStyle>
    <tableStyle name="Hoja1-style 2" pivot="0" count="3" xr9:uid="{EFAF54BF-6D8C-48D0-84ED-409868032E1E}">
      <tableStyleElement type="headerRow" dxfId="2"/>
      <tableStyleElement type="firstRowStripe" dxfId="1"/>
      <tableStyleElement type="secondRowStripe" dxfId="0"/>
    </tableStyle>
  </tableStyles>
  <colors>
    <mruColors>
      <color rgb="FF99CCFF"/>
      <color rgb="FFFFFFB7"/>
      <color rgb="FFCCFFCC"/>
      <color rgb="FFFFFF99"/>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2139315</xdr:colOff>
      <xdr:row>40</xdr:row>
      <xdr:rowOff>131445</xdr:rowOff>
    </xdr:from>
    <xdr:to>
      <xdr:col>0</xdr:col>
      <xdr:colOff>3695700</xdr:colOff>
      <xdr:row>47</xdr:row>
      <xdr:rowOff>37965</xdr:rowOff>
    </xdr:to>
    <xdr:pic>
      <xdr:nvPicPr>
        <xdr:cNvPr id="3" name="Picture 5">
          <a:extLst>
            <a:ext uri="{FF2B5EF4-FFF2-40B4-BE49-F238E27FC236}">
              <a16:creationId xmlns:a16="http://schemas.microsoft.com/office/drawing/2014/main" id="{3C11F02E-A10C-443F-A388-8C998B66FD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1220" y="7174230"/>
          <a:ext cx="1554480" cy="11028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74DB-5641-4A2A-BD95-D68575FE9E52}">
  <sheetPr>
    <tabColor rgb="FFFF0000"/>
  </sheetPr>
  <dimension ref="A1:H45"/>
  <sheetViews>
    <sheetView showGridLines="0" tabSelected="1" zoomScale="90" zoomScaleNormal="90" workbookViewId="0">
      <selection activeCell="C18" sqref="C18:C19"/>
    </sheetView>
  </sheetViews>
  <sheetFormatPr baseColWidth="10" defaultRowHeight="13.2"/>
  <cols>
    <col min="1" max="1" width="75.109375" bestFit="1" customWidth="1"/>
    <col min="2" max="2" width="11.5546875" style="282"/>
    <col min="3" max="3" width="10.6640625" style="19"/>
    <col min="6" max="6" width="11.6640625" style="21" bestFit="1" customWidth="1"/>
  </cols>
  <sheetData>
    <row r="1" spans="1:8" s="5" customFormat="1" ht="15.6">
      <c r="A1" s="702" t="s">
        <v>698</v>
      </c>
      <c r="B1" s="702"/>
      <c r="C1" s="221"/>
      <c r="D1" s="221"/>
      <c r="F1" s="22"/>
    </row>
    <row r="2" spans="1:8" s="5" customFormat="1">
      <c r="B2" s="285"/>
      <c r="C2" s="18"/>
      <c r="F2" s="22"/>
    </row>
    <row r="3" spans="1:8" s="5" customFormat="1" ht="15.6">
      <c r="A3" s="702" t="s">
        <v>793</v>
      </c>
      <c r="B3" s="702"/>
      <c r="C3" s="77"/>
      <c r="D3" s="77"/>
      <c r="F3" s="22"/>
    </row>
    <row r="4" spans="1:8" s="5" customFormat="1">
      <c r="B4" s="285"/>
      <c r="C4" s="18"/>
      <c r="F4" s="22"/>
    </row>
    <row r="5" spans="1:8" s="5" customFormat="1">
      <c r="B5" s="285"/>
      <c r="C5" s="18"/>
      <c r="F5" s="22"/>
    </row>
    <row r="6" spans="1:8" s="5" customFormat="1" ht="13.8">
      <c r="A6" s="703" t="s">
        <v>301</v>
      </c>
      <c r="B6" s="703"/>
      <c r="C6" s="77"/>
      <c r="D6" s="77"/>
      <c r="F6" s="22"/>
    </row>
    <row r="7" spans="1:8" s="5" customFormat="1" ht="13.8">
      <c r="A7" s="133"/>
      <c r="B7" s="284"/>
      <c r="C7" s="133"/>
      <c r="D7" s="133"/>
      <c r="F7" s="22"/>
    </row>
    <row r="8" spans="1:8">
      <c r="A8" s="6"/>
      <c r="B8" s="286"/>
      <c r="D8" s="6"/>
    </row>
    <row r="9" spans="1:8">
      <c r="A9" s="220"/>
      <c r="B9" s="287"/>
      <c r="D9" s="220"/>
    </row>
    <row r="10" spans="1:8">
      <c r="A10" s="219"/>
      <c r="B10" s="267" t="s">
        <v>697</v>
      </c>
      <c r="C10" s="220"/>
      <c r="D10" s="219"/>
    </row>
    <row r="11" spans="1:8">
      <c r="A11" s="219"/>
      <c r="B11" s="287"/>
      <c r="C11" s="220"/>
      <c r="D11" s="219"/>
    </row>
    <row r="12" spans="1:8" s="5" customFormat="1">
      <c r="A12" s="230" t="s">
        <v>302</v>
      </c>
      <c r="B12" s="288">
        <v>2</v>
      </c>
      <c r="C12" s="220"/>
      <c r="D12" s="219"/>
      <c r="E12"/>
      <c r="F12" s="21"/>
      <c r="G12"/>
      <c r="H12"/>
    </row>
    <row r="13" spans="1:8" s="5" customFormat="1">
      <c r="A13" s="230"/>
      <c r="B13" s="288"/>
      <c r="C13" s="19"/>
      <c r="D13" s="219"/>
      <c r="E13"/>
      <c r="F13" s="21"/>
      <c r="G13"/>
      <c r="H13"/>
    </row>
    <row r="14" spans="1:8" s="5" customFormat="1">
      <c r="A14" s="230" t="s">
        <v>427</v>
      </c>
      <c r="B14" s="288">
        <v>4</v>
      </c>
      <c r="C14" s="19"/>
      <c r="D14" s="219"/>
      <c r="E14"/>
      <c r="F14" s="7"/>
      <c r="G14" s="7"/>
      <c r="H14"/>
    </row>
    <row r="15" spans="1:8" s="5" customFormat="1">
      <c r="A15" s="230"/>
      <c r="B15" s="288"/>
      <c r="C15" s="19"/>
      <c r="D15" s="219"/>
      <c r="E15"/>
      <c r="F15" s="21"/>
      <c r="G15" s="7"/>
      <c r="H15"/>
    </row>
    <row r="16" spans="1:8" s="5" customFormat="1">
      <c r="A16" s="230" t="s">
        <v>444</v>
      </c>
      <c r="B16" s="288">
        <v>5</v>
      </c>
      <c r="C16" s="19"/>
      <c r="D16" s="219"/>
      <c r="E16"/>
      <c r="F16" s="7"/>
      <c r="G16" s="7"/>
      <c r="H16"/>
    </row>
    <row r="17" spans="1:7">
      <c r="A17" s="230"/>
      <c r="B17" s="288"/>
      <c r="D17" s="219"/>
      <c r="F17" s="7"/>
      <c r="G17" s="7"/>
    </row>
    <row r="18" spans="1:7">
      <c r="A18" s="230" t="s">
        <v>662</v>
      </c>
      <c r="B18" s="288">
        <v>9</v>
      </c>
      <c r="D18" s="219"/>
      <c r="F18" s="7"/>
      <c r="G18" s="7"/>
    </row>
    <row r="19" spans="1:7">
      <c r="A19" s="230"/>
      <c r="B19" s="288"/>
      <c r="D19" s="219"/>
      <c r="F19" s="7"/>
      <c r="G19" s="7"/>
    </row>
    <row r="20" spans="1:7">
      <c r="A20" s="230" t="s">
        <v>596</v>
      </c>
      <c r="B20" s="288">
        <v>10</v>
      </c>
      <c r="D20" s="219"/>
      <c r="F20" s="7"/>
      <c r="G20" s="7"/>
    </row>
    <row r="21" spans="1:7">
      <c r="A21" s="230"/>
      <c r="B21" s="288"/>
      <c r="D21" s="219"/>
      <c r="F21" s="7"/>
      <c r="G21" s="7"/>
    </row>
    <row r="22" spans="1:7" s="219" customFormat="1">
      <c r="A22" s="230" t="s">
        <v>663</v>
      </c>
      <c r="B22" s="288">
        <v>11</v>
      </c>
      <c r="C22" s="220"/>
      <c r="F22" s="7"/>
      <c r="G22" s="7"/>
    </row>
    <row r="23" spans="1:7" s="219" customFormat="1">
      <c r="A23" s="230"/>
      <c r="B23" s="288"/>
      <c r="C23" s="220"/>
      <c r="F23" s="7"/>
    </row>
    <row r="24" spans="1:7" s="219" customFormat="1">
      <c r="A24" s="230" t="s">
        <v>785</v>
      </c>
      <c r="B24" s="288">
        <v>21</v>
      </c>
      <c r="C24" s="220"/>
      <c r="F24" s="7"/>
      <c r="G24" s="7"/>
    </row>
    <row r="25" spans="1:7" s="219" customFormat="1">
      <c r="A25" s="230"/>
      <c r="B25" s="288"/>
      <c r="C25" s="220"/>
      <c r="F25" s="7"/>
    </row>
    <row r="26" spans="1:7" s="219" customFormat="1" ht="23.4">
      <c r="A26" s="289" t="s">
        <v>786</v>
      </c>
      <c r="B26" s="288">
        <v>22</v>
      </c>
      <c r="C26" s="220"/>
      <c r="F26" s="7"/>
    </row>
    <row r="27" spans="1:7" s="219" customFormat="1">
      <c r="A27" s="289"/>
      <c r="B27" s="288"/>
      <c r="C27" s="220"/>
      <c r="F27" s="7"/>
    </row>
    <row r="28" spans="1:7" s="219" customFormat="1">
      <c r="A28" s="230" t="s">
        <v>787</v>
      </c>
      <c r="B28" s="288">
        <v>23</v>
      </c>
      <c r="C28" s="220"/>
      <c r="F28" s="7"/>
    </row>
    <row r="29" spans="1:7">
      <c r="A29" s="230"/>
      <c r="B29" s="288"/>
      <c r="C29" s="220"/>
      <c r="D29" s="219"/>
    </row>
    <row r="30" spans="1:7" s="219" customFormat="1">
      <c r="A30" s="230" t="s">
        <v>1092</v>
      </c>
      <c r="B30" s="288">
        <v>25</v>
      </c>
      <c r="C30" s="220"/>
      <c r="F30" s="7"/>
    </row>
    <row r="31" spans="1:7">
      <c r="A31" s="230"/>
      <c r="B31" s="288"/>
      <c r="C31" s="220"/>
      <c r="D31" s="219"/>
    </row>
    <row r="32" spans="1:7">
      <c r="A32" s="230" t="s">
        <v>1093</v>
      </c>
      <c r="B32" s="288">
        <v>26</v>
      </c>
      <c r="C32" s="220"/>
      <c r="D32" s="219"/>
    </row>
    <row r="33" spans="1:4">
      <c r="A33" s="230"/>
      <c r="B33" s="288"/>
      <c r="D33" s="219"/>
    </row>
    <row r="34" spans="1:4">
      <c r="A34" s="230" t="s">
        <v>1094</v>
      </c>
      <c r="B34" s="288">
        <v>27</v>
      </c>
      <c r="D34" s="219"/>
    </row>
    <row r="35" spans="1:4">
      <c r="A35" s="230"/>
      <c r="B35" s="288"/>
      <c r="D35" s="219"/>
    </row>
    <row r="36" spans="1:4">
      <c r="A36" s="230" t="s">
        <v>696</v>
      </c>
      <c r="B36" s="290">
        <v>33</v>
      </c>
      <c r="C36" s="220"/>
      <c r="D36" s="219"/>
    </row>
    <row r="37" spans="1:4">
      <c r="A37" s="230"/>
      <c r="B37" s="290"/>
      <c r="C37" s="220"/>
      <c r="D37" s="219"/>
    </row>
    <row r="38" spans="1:4">
      <c r="A38" s="230" t="s">
        <v>695</v>
      </c>
      <c r="B38" s="290">
        <v>74</v>
      </c>
      <c r="D38" s="219"/>
    </row>
    <row r="39" spans="1:4">
      <c r="A39" s="219"/>
      <c r="B39" s="283"/>
      <c r="D39" s="219"/>
    </row>
    <row r="40" spans="1:4">
      <c r="A40" s="219"/>
      <c r="B40" s="283"/>
      <c r="D40" s="219"/>
    </row>
    <row r="41" spans="1:4">
      <c r="A41" s="219"/>
      <c r="B41" s="283"/>
      <c r="C41" s="220"/>
      <c r="D41" s="219"/>
    </row>
    <row r="42" spans="1:4">
      <c r="C42" s="220"/>
      <c r="D42" s="219"/>
    </row>
    <row r="43" spans="1:4">
      <c r="D43" s="219"/>
    </row>
    <row r="45" spans="1:4">
      <c r="C45" s="20"/>
    </row>
  </sheetData>
  <mergeCells count="3">
    <mergeCell ref="A1:B1"/>
    <mergeCell ref="A3:B3"/>
    <mergeCell ref="A6:B6"/>
  </mergeCells>
  <pageMargins left="0.98425196850393704" right="0.59055118110236227" top="0.98425196850393704" bottom="0.98425196850393704" header="0" footer="0"/>
  <pageSetup orientation="portrait" useFirstPageNumber="1" r:id="rId1"/>
  <headerFooter alignWithMargins="0">
    <oddHeader>Página &amp;P</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E63B-E939-425B-A28F-C2ECAED0A9CB}">
  <sheetPr>
    <tabColor theme="3"/>
  </sheetPr>
  <dimension ref="A1:Z37"/>
  <sheetViews>
    <sheetView showGridLines="0" zoomScaleNormal="100" workbookViewId="0">
      <selection activeCell="I8" sqref="I8"/>
    </sheetView>
  </sheetViews>
  <sheetFormatPr baseColWidth="10" defaultColWidth="14.44140625" defaultRowHeight="13.8"/>
  <cols>
    <col min="1" max="1" width="17.44140625" style="231" customWidth="1"/>
    <col min="2" max="2" width="13.6640625" style="231" customWidth="1"/>
    <col min="3" max="3" width="15.109375" style="231" bestFit="1" customWidth="1"/>
    <col min="4" max="4" width="17.6640625" style="231" customWidth="1"/>
    <col min="5" max="5" width="8.44140625" style="231" bestFit="1" customWidth="1"/>
    <col min="6" max="6" width="10.6640625" style="231" customWidth="1"/>
    <col min="7" max="7" width="10.88671875" style="231" bestFit="1" customWidth="1"/>
    <col min="8" max="8" width="13.33203125" style="231" customWidth="1"/>
    <col min="9" max="9" width="46.77734375" style="231" customWidth="1"/>
    <col min="10" max="10" width="23.77734375" style="231" customWidth="1"/>
    <col min="11" max="11" width="25.5546875" style="231" customWidth="1"/>
    <col min="12" max="26" width="10" style="231" customWidth="1"/>
    <col min="27" max="16384" width="14.44140625" style="231"/>
  </cols>
  <sheetData>
    <row r="1" spans="1:26" ht="15.6">
      <c r="A1" s="782" t="s">
        <v>698</v>
      </c>
      <c r="B1" s="783"/>
      <c r="C1" s="783"/>
      <c r="D1" s="783"/>
      <c r="E1" s="783"/>
      <c r="F1" s="783"/>
      <c r="G1" s="783"/>
      <c r="H1" s="783"/>
      <c r="I1" s="783"/>
      <c r="J1" s="783"/>
      <c r="K1" s="618"/>
    </row>
    <row r="2" spans="1:26" ht="15.6">
      <c r="A2" s="782" t="s">
        <v>773</v>
      </c>
      <c r="B2" s="783"/>
      <c r="C2" s="783"/>
      <c r="D2" s="783"/>
      <c r="E2" s="783"/>
      <c r="F2" s="783"/>
      <c r="G2" s="783"/>
      <c r="H2" s="783"/>
      <c r="I2" s="783"/>
      <c r="J2" s="783"/>
      <c r="K2" s="618"/>
    </row>
    <row r="3" spans="1:26" ht="15.6">
      <c r="A3" s="782" t="s">
        <v>774</v>
      </c>
      <c r="B3" s="783"/>
      <c r="C3" s="783"/>
      <c r="D3" s="783"/>
      <c r="E3" s="783"/>
      <c r="F3" s="783"/>
      <c r="G3" s="783"/>
      <c r="H3" s="783"/>
      <c r="I3" s="783"/>
      <c r="J3" s="783"/>
      <c r="K3" s="618"/>
    </row>
    <row r="4" spans="1:26">
      <c r="A4" s="618"/>
      <c r="B4" s="619"/>
      <c r="C4" s="619"/>
      <c r="D4" s="619"/>
      <c r="E4" s="619"/>
      <c r="F4" s="618"/>
      <c r="G4" s="618"/>
      <c r="H4" s="618"/>
      <c r="I4" s="618"/>
      <c r="J4" s="618"/>
      <c r="K4" s="618"/>
    </row>
    <row r="5" spans="1:26" ht="136.80000000000001" customHeight="1">
      <c r="A5" s="789" t="s">
        <v>941</v>
      </c>
      <c r="B5" s="783"/>
      <c r="C5" s="783"/>
      <c r="D5" s="783"/>
      <c r="E5" s="783"/>
      <c r="F5" s="783"/>
      <c r="G5" s="783"/>
      <c r="H5" s="783"/>
      <c r="I5" s="783"/>
      <c r="J5" s="783"/>
      <c r="K5" s="620"/>
    </row>
    <row r="6" spans="1:26">
      <c r="A6" s="621"/>
      <c r="B6" s="622"/>
      <c r="C6" s="621"/>
      <c r="D6" s="621"/>
      <c r="E6" s="790" t="s">
        <v>942</v>
      </c>
      <c r="F6" s="783"/>
      <c r="G6" s="783"/>
      <c r="H6" s="623"/>
      <c r="I6" s="623"/>
      <c r="J6" s="623"/>
      <c r="L6" s="624"/>
      <c r="M6" s="624"/>
      <c r="N6" s="624"/>
      <c r="O6" s="624"/>
      <c r="P6" s="624"/>
      <c r="Q6" s="624"/>
      <c r="R6" s="624"/>
      <c r="S6" s="624"/>
      <c r="T6" s="624"/>
      <c r="U6" s="624"/>
      <c r="V6" s="624"/>
      <c r="W6" s="624"/>
      <c r="X6" s="624"/>
      <c r="Y6" s="624"/>
      <c r="Z6" s="624"/>
    </row>
    <row r="7" spans="1:26" ht="79.2">
      <c r="A7" s="625" t="s">
        <v>775</v>
      </c>
      <c r="B7" s="626" t="s">
        <v>769</v>
      </c>
      <c r="C7" s="625" t="s">
        <v>801</v>
      </c>
      <c r="D7" s="625" t="s">
        <v>776</v>
      </c>
      <c r="E7" s="625" t="s">
        <v>777</v>
      </c>
      <c r="F7" s="626" t="s">
        <v>778</v>
      </c>
      <c r="G7" s="626" t="s">
        <v>779</v>
      </c>
      <c r="H7" s="626" t="s">
        <v>780</v>
      </c>
      <c r="I7" s="626" t="s">
        <v>802</v>
      </c>
      <c r="J7" s="626" t="s">
        <v>943</v>
      </c>
      <c r="L7" s="624"/>
      <c r="M7" s="624"/>
      <c r="N7" s="624"/>
      <c r="O7" s="624"/>
      <c r="P7" s="624"/>
      <c r="Q7" s="624"/>
      <c r="R7" s="624"/>
      <c r="S7" s="624"/>
      <c r="T7" s="624"/>
      <c r="U7" s="624"/>
      <c r="V7" s="624"/>
      <c r="W7" s="624"/>
      <c r="X7" s="624"/>
      <c r="Y7" s="624"/>
      <c r="Z7" s="624"/>
    </row>
    <row r="8" spans="1:26" ht="303.60000000000002">
      <c r="A8" s="627" t="s">
        <v>843</v>
      </c>
      <c r="B8" s="628" t="s">
        <v>944</v>
      </c>
      <c r="C8" s="628">
        <v>12</v>
      </c>
      <c r="D8" s="628" t="s">
        <v>845</v>
      </c>
      <c r="E8" s="628" t="s">
        <v>845</v>
      </c>
      <c r="F8" s="629">
        <v>45793</v>
      </c>
      <c r="G8" s="629">
        <v>46021</v>
      </c>
      <c r="H8" s="628" t="s">
        <v>904</v>
      </c>
      <c r="I8" s="630" t="s">
        <v>945</v>
      </c>
      <c r="J8" s="628" t="s">
        <v>845</v>
      </c>
    </row>
    <row r="9" spans="1:26" ht="237.6">
      <c r="A9" s="631" t="s">
        <v>946</v>
      </c>
      <c r="B9" s="628" t="s">
        <v>944</v>
      </c>
      <c r="C9" s="628">
        <v>12</v>
      </c>
      <c r="D9" s="628" t="s">
        <v>845</v>
      </c>
      <c r="E9" s="628" t="s">
        <v>845</v>
      </c>
      <c r="F9" s="629">
        <v>45796</v>
      </c>
      <c r="G9" s="629">
        <v>46021</v>
      </c>
      <c r="H9" s="628" t="s">
        <v>904</v>
      </c>
      <c r="I9" s="630" t="s">
        <v>947</v>
      </c>
      <c r="J9" s="628" t="s">
        <v>845</v>
      </c>
    </row>
    <row r="10" spans="1:26" ht="237.6">
      <c r="A10" s="627" t="s">
        <v>946</v>
      </c>
      <c r="B10" s="628" t="s">
        <v>944</v>
      </c>
      <c r="C10" s="628">
        <v>12</v>
      </c>
      <c r="D10" s="628" t="s">
        <v>845</v>
      </c>
      <c r="E10" s="628" t="s">
        <v>845</v>
      </c>
      <c r="F10" s="629">
        <v>45677</v>
      </c>
      <c r="G10" s="629">
        <v>46021</v>
      </c>
      <c r="H10" s="628" t="s">
        <v>904</v>
      </c>
      <c r="I10" s="630" t="s">
        <v>947</v>
      </c>
      <c r="J10" s="628" t="s">
        <v>845</v>
      </c>
    </row>
    <row r="11" spans="1:26" ht="26.4">
      <c r="A11" s="627" t="s">
        <v>844</v>
      </c>
      <c r="B11" s="628" t="s">
        <v>944</v>
      </c>
      <c r="C11" s="628">
        <v>12</v>
      </c>
      <c r="D11" s="628" t="s">
        <v>846</v>
      </c>
      <c r="E11" s="628" t="s">
        <v>846</v>
      </c>
      <c r="F11" s="629" t="s">
        <v>903</v>
      </c>
      <c r="G11" s="629" t="s">
        <v>903</v>
      </c>
      <c r="H11" s="628" t="s">
        <v>904</v>
      </c>
      <c r="I11" s="786" t="s">
        <v>948</v>
      </c>
      <c r="J11" s="628" t="s">
        <v>845</v>
      </c>
      <c r="L11" s="234"/>
      <c r="M11" s="234"/>
      <c r="N11" s="234"/>
      <c r="O11" s="234"/>
      <c r="P11" s="234"/>
      <c r="Q11" s="234"/>
      <c r="R11" s="234"/>
      <c r="S11" s="234"/>
      <c r="T11" s="234"/>
      <c r="U11" s="234"/>
      <c r="V11" s="234"/>
      <c r="W11" s="234"/>
      <c r="X11" s="234"/>
      <c r="Y11" s="234"/>
      <c r="Z11" s="234"/>
    </row>
    <row r="12" spans="1:26" ht="26.4">
      <c r="A12" s="627" t="s">
        <v>844</v>
      </c>
      <c r="B12" s="628" t="s">
        <v>944</v>
      </c>
      <c r="C12" s="628">
        <v>12</v>
      </c>
      <c r="D12" s="628" t="s">
        <v>846</v>
      </c>
      <c r="E12" s="628" t="s">
        <v>846</v>
      </c>
      <c r="F12" s="629" t="s">
        <v>903</v>
      </c>
      <c r="G12" s="629" t="s">
        <v>903</v>
      </c>
      <c r="H12" s="628" t="s">
        <v>904</v>
      </c>
      <c r="I12" s="787"/>
      <c r="J12" s="628" t="s">
        <v>845</v>
      </c>
      <c r="L12" s="234"/>
      <c r="M12" s="234"/>
      <c r="N12" s="234"/>
      <c r="O12" s="234"/>
      <c r="P12" s="234"/>
      <c r="Q12" s="234"/>
      <c r="R12" s="234"/>
      <c r="S12" s="234"/>
      <c r="T12" s="234"/>
      <c r="U12" s="234"/>
      <c r="V12" s="234"/>
      <c r="W12" s="234"/>
      <c r="X12" s="234"/>
      <c r="Y12" s="234"/>
      <c r="Z12" s="234"/>
    </row>
    <row r="13" spans="1:26" ht="26.4">
      <c r="A13" s="627" t="s">
        <v>844</v>
      </c>
      <c r="B13" s="628" t="s">
        <v>944</v>
      </c>
      <c r="C13" s="628">
        <v>12</v>
      </c>
      <c r="D13" s="628" t="s">
        <v>846</v>
      </c>
      <c r="E13" s="628" t="s">
        <v>846</v>
      </c>
      <c r="F13" s="629" t="s">
        <v>903</v>
      </c>
      <c r="G13" s="629" t="s">
        <v>903</v>
      </c>
      <c r="H13" s="628" t="s">
        <v>904</v>
      </c>
      <c r="I13" s="787"/>
      <c r="J13" s="628" t="s">
        <v>845</v>
      </c>
      <c r="L13" s="234"/>
      <c r="M13" s="234"/>
      <c r="N13" s="234"/>
      <c r="O13" s="234"/>
      <c r="P13" s="234"/>
      <c r="Q13" s="234"/>
      <c r="R13" s="234"/>
      <c r="S13" s="234"/>
      <c r="T13" s="234"/>
      <c r="U13" s="234"/>
      <c r="V13" s="234"/>
      <c r="W13" s="234"/>
      <c r="X13" s="234"/>
      <c r="Y13" s="234"/>
      <c r="Z13" s="234"/>
    </row>
    <row r="14" spans="1:26" ht="26.4">
      <c r="A14" s="627" t="s">
        <v>844</v>
      </c>
      <c r="B14" s="628" t="s">
        <v>944</v>
      </c>
      <c r="C14" s="628">
        <v>12</v>
      </c>
      <c r="D14" s="628" t="s">
        <v>846</v>
      </c>
      <c r="E14" s="628" t="s">
        <v>846</v>
      </c>
      <c r="F14" s="629" t="s">
        <v>903</v>
      </c>
      <c r="G14" s="629" t="s">
        <v>903</v>
      </c>
      <c r="H14" s="628" t="s">
        <v>904</v>
      </c>
      <c r="I14" s="788"/>
      <c r="J14" s="628" t="s">
        <v>845</v>
      </c>
    </row>
    <row r="15" spans="1:26" hidden="1">
      <c r="A15" s="632"/>
      <c r="B15" s="633"/>
      <c r="C15" s="634"/>
      <c r="D15" s="634"/>
      <c r="E15" s="633"/>
      <c r="F15" s="635"/>
      <c r="G15" s="635"/>
      <c r="H15" s="633"/>
      <c r="I15" s="633"/>
      <c r="J15" s="633"/>
    </row>
    <row r="16" spans="1:26" hidden="1">
      <c r="A16" s="632"/>
      <c r="B16" s="633"/>
      <c r="C16" s="634"/>
      <c r="D16" s="634"/>
      <c r="E16" s="633"/>
      <c r="F16" s="635"/>
      <c r="G16" s="635"/>
      <c r="H16" s="633"/>
      <c r="I16" s="633"/>
      <c r="J16" s="633"/>
    </row>
    <row r="17" spans="1:10" hidden="1">
      <c r="A17" s="632"/>
      <c r="B17" s="633"/>
      <c r="C17" s="634"/>
      <c r="D17" s="634"/>
      <c r="E17" s="633"/>
      <c r="F17" s="635"/>
      <c r="G17" s="635"/>
      <c r="H17" s="633"/>
      <c r="I17" s="633"/>
      <c r="J17" s="633"/>
    </row>
    <row r="18" spans="1:10" hidden="1">
      <c r="A18" s="632"/>
      <c r="B18" s="633"/>
      <c r="C18" s="634"/>
      <c r="D18" s="634"/>
      <c r="E18" s="633"/>
      <c r="F18" s="635"/>
      <c r="G18" s="635"/>
      <c r="H18" s="633"/>
      <c r="I18" s="633"/>
      <c r="J18" s="633"/>
    </row>
    <row r="19" spans="1:10" hidden="1">
      <c r="A19" s="632"/>
      <c r="B19" s="633"/>
      <c r="C19" s="634"/>
      <c r="D19" s="634"/>
      <c r="E19" s="633"/>
      <c r="F19" s="635"/>
      <c r="G19" s="635"/>
      <c r="H19" s="633"/>
      <c r="I19" s="633"/>
      <c r="J19" s="633"/>
    </row>
    <row r="20" spans="1:10" hidden="1">
      <c r="A20" s="632"/>
      <c r="B20" s="633"/>
      <c r="C20" s="634"/>
      <c r="D20" s="634"/>
      <c r="E20" s="633"/>
      <c r="F20" s="635"/>
      <c r="G20" s="635"/>
      <c r="H20" s="633"/>
      <c r="I20" s="633"/>
      <c r="J20" s="633"/>
    </row>
    <row r="21" spans="1:10" hidden="1">
      <c r="A21" s="632"/>
      <c r="B21" s="633"/>
      <c r="C21" s="634"/>
      <c r="D21" s="634"/>
      <c r="E21" s="633"/>
      <c r="F21" s="635"/>
      <c r="G21" s="635"/>
      <c r="H21" s="633"/>
      <c r="I21" s="633"/>
      <c r="J21" s="633"/>
    </row>
    <row r="22" spans="1:10" hidden="1">
      <c r="A22" s="632"/>
      <c r="B22" s="633"/>
      <c r="C22" s="634"/>
      <c r="D22" s="634"/>
      <c r="E22" s="633"/>
      <c r="F22" s="635"/>
      <c r="G22" s="635"/>
      <c r="H22" s="633"/>
      <c r="I22" s="633"/>
      <c r="J22" s="633"/>
    </row>
    <row r="23" spans="1:10" hidden="1">
      <c r="A23" s="632"/>
      <c r="B23" s="633"/>
      <c r="C23" s="634"/>
      <c r="D23" s="634"/>
      <c r="E23" s="633"/>
      <c r="F23" s="635"/>
      <c r="G23" s="635"/>
      <c r="H23" s="633"/>
      <c r="I23" s="633"/>
      <c r="J23" s="633"/>
    </row>
    <row r="24" spans="1:10" hidden="1">
      <c r="A24" s="632"/>
      <c r="B24" s="633"/>
      <c r="C24" s="634"/>
      <c r="D24" s="634"/>
      <c r="E24" s="633"/>
      <c r="F24" s="635"/>
      <c r="G24" s="635"/>
      <c r="H24" s="633"/>
      <c r="I24" s="633"/>
      <c r="J24" s="633"/>
    </row>
    <row r="25" spans="1:10" hidden="1">
      <c r="A25" s="632"/>
      <c r="B25" s="633"/>
      <c r="C25" s="634"/>
      <c r="D25" s="634"/>
      <c r="E25" s="633"/>
      <c r="F25" s="635"/>
      <c r="G25" s="635"/>
      <c r="H25" s="633"/>
      <c r="I25" s="633"/>
      <c r="J25" s="633"/>
    </row>
    <row r="26" spans="1:10" hidden="1">
      <c r="A26" s="632"/>
      <c r="B26" s="633"/>
      <c r="C26" s="634"/>
      <c r="D26" s="634"/>
      <c r="E26" s="633"/>
      <c r="F26" s="635"/>
      <c r="G26" s="635"/>
      <c r="H26" s="633"/>
      <c r="I26" s="633"/>
      <c r="J26" s="633"/>
    </row>
    <row r="27" spans="1:10" hidden="1">
      <c r="A27" s="632"/>
      <c r="B27" s="633"/>
      <c r="C27" s="634"/>
      <c r="D27" s="634"/>
      <c r="E27" s="633"/>
      <c r="F27" s="635"/>
      <c r="G27" s="635"/>
      <c r="H27" s="633"/>
      <c r="I27" s="633"/>
      <c r="J27" s="633"/>
    </row>
    <row r="28" spans="1:10" hidden="1">
      <c r="A28" s="632"/>
      <c r="B28" s="633"/>
      <c r="C28" s="634"/>
      <c r="D28" s="634"/>
      <c r="E28" s="633"/>
      <c r="F28" s="635"/>
      <c r="G28" s="635"/>
      <c r="H28" s="633"/>
      <c r="I28" s="633"/>
      <c r="J28" s="633"/>
    </row>
    <row r="29" spans="1:10">
      <c r="A29" s="636"/>
      <c r="B29" s="637"/>
      <c r="C29" s="638"/>
      <c r="D29" s="638"/>
      <c r="E29" s="639"/>
      <c r="F29" s="640"/>
      <c r="G29" s="639"/>
      <c r="H29" s="639"/>
      <c r="I29" s="637"/>
      <c r="J29" s="637"/>
    </row>
    <row r="30" spans="1:10">
      <c r="A30" s="636"/>
      <c r="B30" s="637"/>
      <c r="C30" s="638"/>
      <c r="D30" s="638"/>
      <c r="E30" s="639"/>
      <c r="F30" s="640"/>
      <c r="G30" s="639"/>
      <c r="H30" s="639"/>
      <c r="I30" s="637"/>
      <c r="J30" s="637"/>
    </row>
    <row r="31" spans="1:10" ht="15.6">
      <c r="A31" s="613" t="s">
        <v>940</v>
      </c>
      <c r="B31" s="641"/>
      <c r="C31" s="642"/>
      <c r="D31" s="614"/>
      <c r="E31" s="641"/>
      <c r="F31" s="640"/>
      <c r="G31" s="639"/>
      <c r="H31" s="639"/>
      <c r="I31" s="637"/>
      <c r="J31" s="637"/>
    </row>
    <row r="32" spans="1:10">
      <c r="A32" s="233"/>
      <c r="B32" s="233"/>
      <c r="C32" s="245"/>
      <c r="D32" s="233"/>
      <c r="E32" s="233"/>
      <c r="F32" s="640"/>
      <c r="G32" s="639"/>
      <c r="H32" s="639"/>
      <c r="I32" s="637"/>
      <c r="J32" s="637"/>
    </row>
    <row r="33" spans="1:10" ht="21">
      <c r="A33" s="616" t="s">
        <v>796</v>
      </c>
      <c r="B33" s="643"/>
      <c r="C33" s="233"/>
      <c r="D33" s="617"/>
      <c r="E33" s="643"/>
      <c r="F33" s="640"/>
      <c r="G33" s="639"/>
      <c r="H33" s="639"/>
      <c r="I33" s="637"/>
      <c r="J33" s="637"/>
    </row>
    <row r="34" spans="1:10">
      <c r="A34" s="636"/>
      <c r="B34" s="637"/>
      <c r="C34" s="638"/>
      <c r="D34" s="638"/>
      <c r="E34" s="639"/>
      <c r="F34" s="640"/>
      <c r="G34" s="639"/>
      <c r="H34" s="639"/>
      <c r="I34" s="637"/>
      <c r="J34" s="637"/>
    </row>
    <row r="35" spans="1:10">
      <c r="A35" s="636"/>
      <c r="B35" s="637"/>
      <c r="C35" s="638"/>
      <c r="D35" s="638"/>
      <c r="E35" s="639"/>
      <c r="F35" s="640"/>
      <c r="G35" s="639"/>
      <c r="H35" s="639"/>
      <c r="I35" s="637"/>
      <c r="J35" s="637"/>
    </row>
    <row r="36" spans="1:10">
      <c r="A36" s="636"/>
      <c r="B36" s="637"/>
      <c r="C36" s="638"/>
      <c r="D36" s="638"/>
      <c r="E36" s="639"/>
      <c r="F36" s="640"/>
      <c r="G36" s="639"/>
      <c r="H36" s="639"/>
      <c r="I36" s="637"/>
      <c r="J36" s="637"/>
    </row>
    <row r="37" spans="1:10">
      <c r="A37" s="636"/>
      <c r="B37" s="637"/>
      <c r="C37" s="638"/>
      <c r="D37" s="638"/>
      <c r="E37" s="639"/>
      <c r="F37" s="640"/>
      <c r="G37" s="639"/>
      <c r="H37" s="639"/>
      <c r="I37" s="637"/>
      <c r="J37" s="637"/>
    </row>
  </sheetData>
  <mergeCells count="6">
    <mergeCell ref="I11:I14"/>
    <mergeCell ref="A1:J1"/>
    <mergeCell ref="A2:J2"/>
    <mergeCell ref="A3:J3"/>
    <mergeCell ref="A5:J5"/>
    <mergeCell ref="E6:G6"/>
  </mergeCells>
  <dataValidations disablePrompts="1" count="3">
    <dataValidation type="list" allowBlank="1" showErrorMessage="1" sqref="J8:J28" xr:uid="{06C4C012-BD3C-4D57-AAC0-72B708FB58AF}">
      <formula1>"Sí,No,N/A"</formula1>
    </dataValidation>
    <dataValidation type="list" allowBlank="1" showErrorMessage="1" sqref="D8:E28" xr:uid="{ED5ACFB3-0B25-447F-9F8D-C82BE88C7198}">
      <formula1>"Sí,No"</formula1>
    </dataValidation>
    <dataValidation type="list" allowBlank="1" showErrorMessage="1" sqref="H8:H28" xr:uid="{2559AD52-7F44-4A6E-918F-703C6C1BD2EB}">
      <formula1>"Inciso a),Inciso b),Inciso c),Inciso d)"</formula1>
    </dataValidation>
  </dataValidations>
  <printOptions horizontalCentered="1"/>
  <pageMargins left="0.39370078740157483" right="0.39370078740157483" top="0.78740157480314965" bottom="0.39370078740157483" header="0" footer="0"/>
  <pageSetup scale="65" firstPageNumber="23" orientation="landscape" useFirstPageNumber="1" r:id="rId1"/>
  <headerFooter>
    <oddHeader>&amp;CPágina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FA1E-4FE8-46AE-8877-60AEFEDDB84D}">
  <sheetPr>
    <tabColor theme="3"/>
  </sheetPr>
  <dimension ref="A1:Y60"/>
  <sheetViews>
    <sheetView showGridLines="0" zoomScaleNormal="100" workbookViewId="0">
      <selection activeCell="K12" sqref="A9:K12"/>
    </sheetView>
  </sheetViews>
  <sheetFormatPr baseColWidth="10" defaultColWidth="14.44140625" defaultRowHeight="15" customHeight="1"/>
  <cols>
    <col min="1" max="1" width="14.88671875" style="305" customWidth="1"/>
    <col min="2" max="3" width="17.44140625" style="305" customWidth="1"/>
    <col min="4" max="4" width="15.44140625" style="305" customWidth="1"/>
    <col min="5" max="5" width="16.88671875" style="305" customWidth="1"/>
    <col min="6" max="6" width="18.33203125" style="305" customWidth="1"/>
    <col min="7" max="7" width="12.6640625" style="305" customWidth="1"/>
    <col min="8" max="25" width="10" style="305" customWidth="1"/>
    <col min="26" max="16384" width="14.44140625" style="305"/>
  </cols>
  <sheetData>
    <row r="1" spans="1:25" ht="12.75" customHeight="1">
      <c r="A1" s="304"/>
      <c r="B1" s="304"/>
      <c r="C1" s="304"/>
      <c r="D1" s="304"/>
      <c r="E1" s="304"/>
      <c r="F1" s="304"/>
      <c r="G1" s="304"/>
      <c r="H1" s="304"/>
      <c r="I1" s="304"/>
      <c r="J1" s="304"/>
      <c r="K1" s="304"/>
      <c r="L1" s="304"/>
      <c r="M1" s="304"/>
      <c r="N1" s="304"/>
      <c r="O1" s="304"/>
      <c r="P1" s="304"/>
      <c r="Q1" s="304"/>
      <c r="R1" s="304"/>
      <c r="S1" s="304"/>
      <c r="T1" s="304"/>
      <c r="U1" s="304"/>
      <c r="V1" s="304"/>
      <c r="W1" s="304"/>
      <c r="X1" s="304"/>
      <c r="Y1" s="304"/>
    </row>
    <row r="2" spans="1:25" ht="15.75" customHeight="1">
      <c r="A2" s="794" t="str">
        <f>+INDICE!A1</f>
        <v>MUNICIPALIDAD DE CARTAGO</v>
      </c>
      <c r="B2" s="765"/>
      <c r="C2" s="765"/>
      <c r="D2" s="765"/>
      <c r="E2" s="765"/>
      <c r="F2" s="765"/>
      <c r="G2" s="304"/>
      <c r="H2" s="304"/>
      <c r="I2" s="304"/>
      <c r="J2" s="304"/>
      <c r="K2" s="304"/>
      <c r="L2" s="304"/>
      <c r="M2" s="304"/>
      <c r="N2" s="304"/>
      <c r="O2" s="304"/>
      <c r="P2" s="304"/>
      <c r="Q2" s="304"/>
      <c r="R2" s="304"/>
      <c r="S2" s="304"/>
      <c r="T2" s="304"/>
      <c r="U2" s="304"/>
      <c r="V2" s="304"/>
      <c r="W2" s="304"/>
      <c r="X2" s="304"/>
      <c r="Y2" s="304"/>
    </row>
    <row r="3" spans="1:25" ht="15.75" customHeight="1">
      <c r="A3" s="794" t="s">
        <v>795</v>
      </c>
      <c r="B3" s="765"/>
      <c r="C3" s="765"/>
      <c r="D3" s="765"/>
      <c r="E3" s="765"/>
      <c r="F3" s="765"/>
      <c r="G3" s="304"/>
      <c r="H3" s="304"/>
      <c r="I3" s="304"/>
      <c r="J3" s="304"/>
      <c r="K3" s="304"/>
      <c r="L3" s="304"/>
      <c r="M3" s="304"/>
      <c r="N3" s="304"/>
      <c r="O3" s="304"/>
      <c r="P3" s="304"/>
      <c r="Q3" s="304"/>
      <c r="R3" s="304"/>
      <c r="S3" s="304"/>
      <c r="T3" s="304"/>
      <c r="U3" s="304"/>
      <c r="V3" s="304"/>
      <c r="W3" s="304"/>
      <c r="X3" s="304"/>
      <c r="Y3" s="304"/>
    </row>
    <row r="4" spans="1:25" ht="15.75" customHeight="1">
      <c r="A4" s="794" t="s">
        <v>703</v>
      </c>
      <c r="B4" s="765"/>
      <c r="C4" s="765"/>
      <c r="D4" s="765"/>
      <c r="E4" s="765"/>
      <c r="F4" s="765"/>
      <c r="G4" s="304"/>
      <c r="H4" s="304"/>
      <c r="I4" s="304"/>
      <c r="J4" s="304"/>
      <c r="K4" s="304"/>
      <c r="L4" s="304"/>
      <c r="M4" s="304"/>
      <c r="N4" s="304"/>
      <c r="O4" s="304"/>
      <c r="P4" s="304"/>
      <c r="Q4" s="304"/>
      <c r="R4" s="304"/>
      <c r="S4" s="304"/>
      <c r="T4" s="304"/>
      <c r="U4" s="304"/>
      <c r="V4" s="304"/>
      <c r="W4" s="304"/>
      <c r="X4" s="304"/>
      <c r="Y4" s="304"/>
    </row>
    <row r="5" spans="1:25" ht="12.75" customHeight="1">
      <c r="A5" s="306"/>
      <c r="B5" s="306"/>
      <c r="C5" s="306"/>
      <c r="D5" s="306"/>
      <c r="E5" s="306"/>
      <c r="F5" s="306"/>
      <c r="G5" s="304"/>
      <c r="H5" s="304"/>
      <c r="I5" s="304"/>
      <c r="J5" s="304"/>
      <c r="K5" s="304"/>
      <c r="L5" s="304"/>
      <c r="M5" s="304"/>
      <c r="N5" s="304"/>
      <c r="O5" s="304"/>
      <c r="P5" s="304"/>
      <c r="Q5" s="304"/>
      <c r="R5" s="304"/>
      <c r="S5" s="304"/>
      <c r="T5" s="304"/>
      <c r="U5" s="304"/>
      <c r="V5" s="304"/>
      <c r="W5" s="304"/>
      <c r="X5" s="304"/>
      <c r="Y5" s="304"/>
    </row>
    <row r="6" spans="1:25" ht="13.5" customHeight="1" thickBot="1">
      <c r="A6" s="304"/>
      <c r="B6" s="304"/>
      <c r="C6" s="304"/>
      <c r="D6" s="304"/>
      <c r="E6" s="304"/>
      <c r="F6" s="304"/>
      <c r="G6" s="304"/>
      <c r="H6" s="304"/>
      <c r="I6" s="304"/>
      <c r="J6" s="304"/>
      <c r="K6" s="304"/>
      <c r="L6" s="304"/>
      <c r="M6" s="304"/>
      <c r="N6" s="304"/>
      <c r="O6" s="304"/>
      <c r="P6" s="304"/>
      <c r="Q6" s="304"/>
      <c r="R6" s="304"/>
      <c r="S6" s="304"/>
      <c r="T6" s="304"/>
      <c r="U6" s="304"/>
      <c r="V6" s="304"/>
      <c r="W6" s="304"/>
      <c r="X6" s="304"/>
      <c r="Y6" s="304"/>
    </row>
    <row r="7" spans="1:25" ht="47.4" customHeight="1">
      <c r="A7" s="795" t="s">
        <v>738</v>
      </c>
      <c r="B7" s="796"/>
      <c r="C7" s="796"/>
      <c r="D7" s="796"/>
      <c r="E7" s="796"/>
      <c r="F7" s="307">
        <v>22312821930.220001</v>
      </c>
      <c r="G7" s="304"/>
      <c r="H7" s="304"/>
      <c r="I7" s="304"/>
      <c r="J7" s="304"/>
      <c r="K7" s="304"/>
      <c r="L7" s="304"/>
      <c r="M7" s="304"/>
      <c r="N7" s="304"/>
      <c r="O7" s="304"/>
      <c r="P7" s="304"/>
      <c r="Q7" s="304"/>
      <c r="R7" s="304"/>
      <c r="S7" s="304"/>
      <c r="T7" s="304"/>
      <c r="U7" s="304"/>
      <c r="V7" s="304"/>
      <c r="W7" s="304"/>
      <c r="X7" s="304"/>
      <c r="Y7" s="304"/>
    </row>
    <row r="8" spans="1:25" ht="13.8">
      <c r="A8" s="791"/>
      <c r="B8" s="765"/>
      <c r="C8" s="765"/>
      <c r="D8" s="765"/>
      <c r="E8" s="765"/>
      <c r="F8" s="308"/>
      <c r="G8" s="304"/>
      <c r="H8" s="304"/>
      <c r="I8" s="304"/>
      <c r="J8" s="304"/>
      <c r="K8" s="304"/>
      <c r="L8" s="304"/>
      <c r="M8" s="304"/>
      <c r="N8" s="304"/>
      <c r="O8" s="304"/>
      <c r="P8" s="304"/>
      <c r="Q8" s="304"/>
      <c r="R8" s="304"/>
      <c r="S8" s="304"/>
      <c r="T8" s="304"/>
      <c r="U8" s="304"/>
      <c r="V8" s="304"/>
      <c r="W8" s="304"/>
      <c r="X8" s="304"/>
      <c r="Y8" s="304"/>
    </row>
    <row r="9" spans="1:25" ht="30.6" customHeight="1">
      <c r="A9" s="791" t="s">
        <v>739</v>
      </c>
      <c r="B9" s="765"/>
      <c r="C9" s="765"/>
      <c r="D9" s="765"/>
      <c r="E9" s="765"/>
      <c r="F9" s="308">
        <v>25944197187.360001</v>
      </c>
      <c r="G9" s="304"/>
      <c r="H9" s="304"/>
      <c r="I9" s="304"/>
      <c r="J9" s="304"/>
      <c r="K9" s="304"/>
      <c r="L9" s="304"/>
      <c r="M9" s="304"/>
      <c r="N9" s="304"/>
      <c r="O9" s="304"/>
      <c r="P9" s="304"/>
      <c r="Q9" s="304"/>
      <c r="R9" s="304"/>
      <c r="S9" s="304"/>
      <c r="T9" s="304"/>
      <c r="U9" s="304"/>
      <c r="V9" s="304"/>
      <c r="W9" s="304"/>
      <c r="X9" s="304"/>
      <c r="Y9" s="304"/>
    </row>
    <row r="10" spans="1:25" ht="13.8">
      <c r="A10" s="791"/>
      <c r="B10" s="765"/>
      <c r="C10" s="765"/>
      <c r="D10" s="765"/>
      <c r="E10" s="765"/>
      <c r="F10" s="308"/>
      <c r="G10" s="304"/>
      <c r="H10" s="304"/>
      <c r="I10" s="304"/>
      <c r="J10" s="304"/>
      <c r="K10" s="304"/>
      <c r="L10" s="304"/>
      <c r="M10" s="304"/>
      <c r="N10" s="304"/>
      <c r="O10" s="304"/>
      <c r="P10" s="304"/>
      <c r="Q10" s="304"/>
      <c r="R10" s="304"/>
      <c r="S10" s="304"/>
      <c r="T10" s="304"/>
      <c r="U10" s="304"/>
      <c r="V10" s="304"/>
      <c r="W10" s="304"/>
      <c r="X10" s="304"/>
      <c r="Y10" s="304"/>
    </row>
    <row r="11" spans="1:25" ht="22.2" customHeight="1" thickBot="1">
      <c r="A11" s="309" t="s">
        <v>625</v>
      </c>
      <c r="B11" s="310"/>
      <c r="C11" s="310"/>
      <c r="D11" s="310"/>
      <c r="E11" s="310"/>
      <c r="F11" s="311">
        <f>(F9-F7)/F7</f>
        <v>0.1627483636313049</v>
      </c>
      <c r="G11" s="304"/>
      <c r="H11" s="304"/>
      <c r="I11" s="304"/>
      <c r="J11" s="304"/>
      <c r="K11" s="304"/>
      <c r="L11" s="304"/>
      <c r="M11" s="304"/>
      <c r="N11" s="304"/>
      <c r="O11" s="304"/>
      <c r="P11" s="304"/>
      <c r="Q11" s="304"/>
      <c r="R11" s="304"/>
      <c r="S11" s="304"/>
      <c r="T11" s="304"/>
      <c r="U11" s="304"/>
      <c r="V11" s="304"/>
      <c r="W11" s="304"/>
      <c r="X11" s="304"/>
      <c r="Y11" s="304"/>
    </row>
    <row r="12" spans="1:25" ht="61.8" customHeight="1">
      <c r="A12" s="792" t="s">
        <v>737</v>
      </c>
      <c r="B12" s="793"/>
      <c r="C12" s="793"/>
      <c r="D12" s="312">
        <v>2.4E-2</v>
      </c>
      <c r="E12" s="313"/>
      <c r="F12" s="314"/>
      <c r="G12" s="304"/>
      <c r="H12" s="304"/>
      <c r="I12" s="304"/>
      <c r="J12" s="304"/>
      <c r="K12" s="304"/>
      <c r="L12" s="304"/>
      <c r="M12" s="304"/>
      <c r="N12" s="304"/>
      <c r="O12" s="304"/>
      <c r="P12" s="304"/>
      <c r="Q12" s="304"/>
      <c r="R12" s="304"/>
      <c r="S12" s="304"/>
      <c r="T12" s="304"/>
      <c r="U12" s="304"/>
      <c r="V12" s="304"/>
      <c r="W12" s="304"/>
      <c r="X12" s="304"/>
      <c r="Y12" s="304"/>
    </row>
    <row r="13" spans="1:25" ht="12.75" customHeight="1">
      <c r="A13" s="315" t="s">
        <v>626</v>
      </c>
      <c r="B13" s="316" t="s">
        <v>627</v>
      </c>
      <c r="C13" s="317" t="s">
        <v>628</v>
      </c>
      <c r="D13" s="318" t="s">
        <v>629</v>
      </c>
      <c r="E13" s="317" t="s">
        <v>630</v>
      </c>
      <c r="F13" s="319" t="s">
        <v>631</v>
      </c>
      <c r="G13" s="304"/>
      <c r="H13" s="304"/>
      <c r="I13" s="304"/>
      <c r="J13" s="304"/>
      <c r="K13" s="304"/>
      <c r="L13" s="304"/>
      <c r="M13" s="304"/>
      <c r="N13" s="304"/>
      <c r="O13" s="304"/>
      <c r="P13" s="304"/>
      <c r="Q13" s="304"/>
      <c r="R13" s="304"/>
      <c r="S13" s="304"/>
      <c r="T13" s="304"/>
      <c r="U13" s="304"/>
      <c r="V13" s="304"/>
      <c r="W13" s="304"/>
      <c r="X13" s="304"/>
      <c r="Y13" s="304"/>
    </row>
    <row r="14" spans="1:25" ht="12.75" customHeight="1">
      <c r="A14" s="320" t="s">
        <v>632</v>
      </c>
      <c r="B14" s="321" t="s">
        <v>633</v>
      </c>
      <c r="C14" s="321" t="s">
        <v>634</v>
      </c>
      <c r="D14" s="322" t="s">
        <v>635</v>
      </c>
      <c r="E14" s="321"/>
      <c r="F14" s="323"/>
      <c r="G14" s="304"/>
      <c r="H14" s="304"/>
      <c r="I14" s="304"/>
      <c r="J14" s="304"/>
      <c r="K14" s="304"/>
      <c r="L14" s="304"/>
      <c r="M14" s="304"/>
      <c r="N14" s="304"/>
      <c r="O14" s="304"/>
      <c r="P14" s="304"/>
      <c r="Q14" s="304"/>
      <c r="R14" s="304"/>
      <c r="S14" s="304"/>
      <c r="T14" s="304"/>
      <c r="U14" s="304"/>
      <c r="V14" s="304"/>
      <c r="W14" s="304"/>
      <c r="X14" s="304"/>
      <c r="Y14" s="304"/>
    </row>
    <row r="15" spans="1:25" ht="12.75" customHeight="1">
      <c r="A15" s="324">
        <v>9</v>
      </c>
      <c r="B15" s="325">
        <v>130946.83014399999</v>
      </c>
      <c r="C15" s="326">
        <f t="shared" ref="C15:C18" si="0">IF($D$12&gt;0,+B15*(1+$D$12),B15)</f>
        <v>134089.55406745599</v>
      </c>
      <c r="D15" s="327">
        <v>76</v>
      </c>
      <c r="E15" s="326">
        <f t="shared" ref="E15:E18" si="1">+A15*C15*6.33333333333333</f>
        <v>7643104.5818449873</v>
      </c>
      <c r="F15" s="328">
        <f t="shared" ref="F15:F18" si="2">+A15*C15*D15</f>
        <v>91717254.982139885</v>
      </c>
      <c r="G15" s="304"/>
      <c r="H15" s="304"/>
      <c r="I15" s="304"/>
      <c r="J15" s="304"/>
      <c r="K15" s="304"/>
      <c r="L15" s="304"/>
      <c r="M15" s="304"/>
      <c r="N15" s="304"/>
      <c r="O15" s="304"/>
      <c r="P15" s="304"/>
      <c r="Q15" s="304"/>
      <c r="R15" s="304"/>
      <c r="S15" s="304"/>
      <c r="T15" s="304"/>
      <c r="U15" s="304"/>
      <c r="V15" s="304"/>
      <c r="W15" s="304"/>
      <c r="X15" s="304"/>
      <c r="Y15" s="304"/>
    </row>
    <row r="16" spans="1:25" ht="12.75" customHeight="1">
      <c r="A16" s="324">
        <v>9</v>
      </c>
      <c r="B16" s="325">
        <v>65473.415071999996</v>
      </c>
      <c r="C16" s="326">
        <f t="shared" si="0"/>
        <v>67044.777033727994</v>
      </c>
      <c r="D16" s="327">
        <v>76</v>
      </c>
      <c r="E16" s="326">
        <f t="shared" si="1"/>
        <v>3821552.2909224937</v>
      </c>
      <c r="F16" s="328">
        <f t="shared" si="2"/>
        <v>45858627.491069943</v>
      </c>
      <c r="G16" s="329"/>
      <c r="H16" s="304"/>
      <c r="I16" s="304"/>
      <c r="J16" s="304"/>
      <c r="K16" s="304"/>
      <c r="L16" s="304"/>
      <c r="M16" s="304"/>
      <c r="N16" s="304"/>
      <c r="O16" s="304"/>
      <c r="P16" s="304"/>
      <c r="Q16" s="304"/>
      <c r="R16" s="304"/>
      <c r="S16" s="304"/>
      <c r="T16" s="304"/>
      <c r="U16" s="304"/>
      <c r="V16" s="304"/>
      <c r="W16" s="304"/>
      <c r="X16" s="304"/>
      <c r="Y16" s="304"/>
    </row>
    <row r="17" spans="1:25" ht="12.75" customHeight="1">
      <c r="A17" s="324">
        <v>11</v>
      </c>
      <c r="B17" s="325">
        <v>65473.415071999996</v>
      </c>
      <c r="C17" s="326">
        <f t="shared" si="0"/>
        <v>67044.777033727994</v>
      </c>
      <c r="D17" s="327">
        <v>76</v>
      </c>
      <c r="E17" s="326">
        <f t="shared" si="1"/>
        <v>4670786.1333497148</v>
      </c>
      <c r="F17" s="328">
        <f t="shared" si="2"/>
        <v>56049433.600196607</v>
      </c>
      <c r="G17" s="304"/>
      <c r="H17" s="304"/>
      <c r="I17" s="304"/>
      <c r="J17" s="304"/>
      <c r="K17" s="304"/>
      <c r="L17" s="304"/>
      <c r="M17" s="304"/>
      <c r="N17" s="304"/>
      <c r="O17" s="304"/>
      <c r="P17" s="304"/>
      <c r="Q17" s="304"/>
      <c r="R17" s="304"/>
      <c r="S17" s="304"/>
      <c r="T17" s="304"/>
      <c r="U17" s="304"/>
      <c r="V17" s="304"/>
      <c r="W17" s="304"/>
      <c r="X17" s="304"/>
      <c r="Y17" s="304"/>
    </row>
    <row r="18" spans="1:25" ht="12.75" customHeight="1">
      <c r="A18" s="324">
        <v>11</v>
      </c>
      <c r="B18" s="325">
        <v>32736.782520000001</v>
      </c>
      <c r="C18" s="326">
        <f t="shared" si="0"/>
        <v>33522.465300479998</v>
      </c>
      <c r="D18" s="327">
        <v>76</v>
      </c>
      <c r="E18" s="326">
        <f t="shared" si="1"/>
        <v>2335398.415933439</v>
      </c>
      <c r="F18" s="328">
        <f t="shared" si="2"/>
        <v>28024780.991201278</v>
      </c>
      <c r="G18" s="304"/>
      <c r="H18" s="304"/>
      <c r="I18" s="304"/>
      <c r="J18" s="304"/>
      <c r="K18" s="304"/>
      <c r="L18" s="304"/>
      <c r="M18" s="304"/>
      <c r="N18" s="304"/>
      <c r="O18" s="304"/>
      <c r="P18" s="304"/>
      <c r="Q18" s="304"/>
      <c r="R18" s="304"/>
      <c r="S18" s="304"/>
      <c r="T18" s="304"/>
      <c r="U18" s="304"/>
      <c r="V18" s="304"/>
      <c r="W18" s="304"/>
      <c r="X18" s="304"/>
      <c r="Y18" s="304"/>
    </row>
    <row r="19" spans="1:25" ht="12.75" customHeight="1">
      <c r="A19" s="330"/>
      <c r="B19" s="331"/>
      <c r="C19" s="332"/>
      <c r="D19" s="304"/>
      <c r="E19" s="332"/>
      <c r="F19" s="333"/>
      <c r="G19" s="304"/>
      <c r="H19" s="304"/>
      <c r="I19" s="304"/>
      <c r="J19" s="304"/>
      <c r="K19" s="304"/>
      <c r="L19" s="304"/>
      <c r="M19" s="304"/>
      <c r="N19" s="304"/>
      <c r="O19" s="304"/>
      <c r="P19" s="304"/>
      <c r="Q19" s="304"/>
      <c r="R19" s="304"/>
      <c r="S19" s="304"/>
      <c r="T19" s="304"/>
      <c r="U19" s="304"/>
      <c r="V19" s="304"/>
      <c r="W19" s="304"/>
      <c r="X19" s="304"/>
      <c r="Y19" s="304"/>
    </row>
    <row r="20" spans="1:25" ht="17.25" customHeight="1">
      <c r="A20" s="334" t="s">
        <v>636</v>
      </c>
      <c r="B20" s="335"/>
      <c r="C20" s="336"/>
      <c r="D20" s="336">
        <v>0</v>
      </c>
      <c r="E20" s="336">
        <v>0</v>
      </c>
      <c r="F20" s="337">
        <v>0</v>
      </c>
      <c r="G20" s="304"/>
      <c r="H20" s="304"/>
      <c r="I20" s="304"/>
      <c r="J20" s="304"/>
      <c r="K20" s="304"/>
      <c r="L20" s="304"/>
      <c r="M20" s="304"/>
      <c r="N20" s="304"/>
      <c r="O20" s="304"/>
      <c r="P20" s="304"/>
      <c r="Q20" s="304"/>
      <c r="R20" s="304"/>
      <c r="S20" s="304"/>
      <c r="T20" s="304"/>
      <c r="U20" s="304"/>
      <c r="V20" s="304"/>
      <c r="W20" s="304"/>
      <c r="X20" s="304"/>
      <c r="Y20" s="304"/>
    </row>
    <row r="21" spans="1:25" ht="19.5" customHeight="1" thickBot="1">
      <c r="A21" s="338" t="s">
        <v>280</v>
      </c>
      <c r="B21" s="339"/>
      <c r="C21" s="339"/>
      <c r="D21" s="339"/>
      <c r="E21" s="340">
        <f>SUM(E15:E19)</f>
        <v>18470841.422050636</v>
      </c>
      <c r="F21" s="341">
        <f>SUM(F15:F19)+F20</f>
        <v>221650097.06460771</v>
      </c>
      <c r="G21" s="304"/>
      <c r="H21" s="304"/>
      <c r="I21" s="304"/>
      <c r="J21" s="304"/>
      <c r="K21" s="304"/>
      <c r="L21" s="304"/>
      <c r="M21" s="304"/>
      <c r="N21" s="304"/>
      <c r="O21" s="304"/>
      <c r="P21" s="304"/>
      <c r="Q21" s="304"/>
      <c r="R21" s="304"/>
      <c r="S21" s="304"/>
      <c r="T21" s="304"/>
      <c r="U21" s="304"/>
      <c r="V21" s="304"/>
      <c r="W21" s="304"/>
      <c r="X21" s="304"/>
      <c r="Y21" s="304"/>
    </row>
    <row r="22" spans="1:25" ht="12.75" customHeight="1">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row>
    <row r="23" spans="1:25" ht="12.75" customHeight="1">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row>
    <row r="24" spans="1:25" ht="13.8">
      <c r="A24" s="344" t="s">
        <v>797</v>
      </c>
      <c r="B24" s="306"/>
      <c r="C24" s="306"/>
      <c r="D24" s="306"/>
      <c r="E24" s="306"/>
      <c r="F24" s="306"/>
      <c r="G24" s="306"/>
      <c r="H24" s="306"/>
      <c r="I24" s="306"/>
      <c r="J24" s="306"/>
      <c r="K24" s="306"/>
      <c r="L24" s="306"/>
      <c r="M24" s="306"/>
      <c r="N24" s="306"/>
      <c r="O24" s="306"/>
      <c r="P24" s="306"/>
      <c r="Q24" s="306"/>
      <c r="R24" s="306"/>
      <c r="S24" s="306"/>
      <c r="T24" s="306"/>
      <c r="U24" s="306"/>
      <c r="V24" s="306"/>
      <c r="W24" s="306"/>
      <c r="X24" s="306"/>
      <c r="Y24" s="306"/>
    </row>
    <row r="25" spans="1:25" ht="18" customHeight="1">
      <c r="A25" s="344" t="s">
        <v>798</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row>
    <row r="26" spans="1:25" ht="12.75" customHeight="1">
      <c r="A26" s="306"/>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row>
    <row r="27" spans="1:25" ht="12.75" customHeight="1">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row>
    <row r="28" spans="1:25" ht="18" customHeight="1">
      <c r="A28" s="342" t="s">
        <v>796</v>
      </c>
      <c r="B28" s="343"/>
      <c r="C28" s="304"/>
      <c r="D28" s="304"/>
      <c r="E28" s="304"/>
      <c r="F28" s="304"/>
      <c r="G28" s="304"/>
      <c r="H28" s="304"/>
      <c r="I28" s="304"/>
      <c r="J28" s="304"/>
      <c r="K28" s="304"/>
      <c r="L28" s="304"/>
      <c r="M28" s="304"/>
      <c r="N28" s="304"/>
      <c r="O28" s="304"/>
      <c r="P28" s="304"/>
      <c r="Q28" s="304"/>
      <c r="R28" s="304"/>
      <c r="S28" s="304"/>
      <c r="T28" s="304"/>
      <c r="U28" s="304"/>
      <c r="V28" s="304"/>
      <c r="W28" s="304"/>
      <c r="X28" s="304"/>
      <c r="Y28" s="304"/>
    </row>
    <row r="29" spans="1:25" ht="12.75" customHeight="1">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row>
    <row r="30" spans="1:25" ht="12.75" customHeight="1">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row>
    <row r="31" spans="1:25" ht="12.75" customHeight="1">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12.75" customHeight="1">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row>
    <row r="33" spans="1:25" ht="12.75" customHeight="1">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row>
    <row r="34" spans="1:25" ht="12.75" customHeight="1">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1:25" ht="12.75" customHeight="1">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row>
    <row r="37" spans="1:25" ht="12.75" customHeight="1">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row>
    <row r="38" spans="1:25" ht="12.75" customHeight="1">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row>
    <row r="39" spans="1:25" ht="12.75" customHeight="1">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row>
    <row r="40" spans="1:25" ht="12.75" customHeight="1">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row>
    <row r="41" spans="1:25" ht="12.75" customHeight="1">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row>
    <row r="42" spans="1:25" ht="12.75" customHeight="1">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row>
    <row r="43" spans="1:25" ht="12.75" customHeight="1">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row>
    <row r="44" spans="1:25" ht="12.75" customHeight="1">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row>
    <row r="45" spans="1:25" ht="12.75" customHeight="1">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row>
    <row r="46" spans="1:25" ht="12.75" customHeight="1">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row>
    <row r="47" spans="1:25" ht="12.75" customHeight="1">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row>
    <row r="48" spans="1:25" ht="12.75" customHeight="1">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row>
    <row r="49" spans="1:25" ht="12.75" customHeight="1">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row>
    <row r="50" spans="1:25" ht="12.75" customHeight="1">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row>
    <row r="51" spans="1:25" ht="12.75" customHeight="1">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row>
    <row r="52" spans="1:25" ht="12.75" customHeight="1">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row>
    <row r="53" spans="1:25" ht="12.75" customHeight="1">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row>
    <row r="54" spans="1:25" ht="12.75" customHeight="1">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row>
    <row r="55" spans="1:25" ht="12.75" customHeight="1">
      <c r="A55" s="304"/>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row>
    <row r="56" spans="1:25" ht="12.75" customHeight="1">
      <c r="A56" s="304"/>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row>
    <row r="57" spans="1:25" ht="12.75" customHeight="1">
      <c r="A57" s="304"/>
      <c r="B57" s="304"/>
      <c r="C57" s="304"/>
      <c r="D57" s="304"/>
      <c r="E57" s="304"/>
      <c r="F57" s="304"/>
      <c r="G57" s="304"/>
      <c r="H57" s="304"/>
      <c r="I57" s="304"/>
      <c r="J57" s="304"/>
      <c r="K57" s="304"/>
      <c r="L57" s="304"/>
      <c r="M57" s="304"/>
      <c r="N57" s="304"/>
      <c r="O57" s="304"/>
      <c r="P57" s="304"/>
      <c r="Q57" s="304"/>
      <c r="R57" s="304"/>
      <c r="S57" s="304"/>
      <c r="T57" s="304"/>
      <c r="U57" s="304"/>
      <c r="V57" s="304"/>
      <c r="W57" s="304"/>
      <c r="X57" s="304"/>
      <c r="Y57" s="304"/>
    </row>
    <row r="58" spans="1:25" ht="12.75" customHeight="1">
      <c r="A58" s="304"/>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row>
    <row r="59" spans="1:25" ht="12.75" customHeight="1">
      <c r="A59" s="304"/>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row>
    <row r="60" spans="1:25" ht="12.75" customHeight="1">
      <c r="A60" s="304"/>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sheetData>
  <mergeCells count="8">
    <mergeCell ref="A10:E10"/>
    <mergeCell ref="A12:C12"/>
    <mergeCell ref="A2:F2"/>
    <mergeCell ref="A3:F3"/>
    <mergeCell ref="A4:F4"/>
    <mergeCell ref="A7:E7"/>
    <mergeCell ref="A8:E8"/>
    <mergeCell ref="A9:E9"/>
  </mergeCells>
  <printOptions horizontalCentered="1"/>
  <pageMargins left="0.70866141732283472" right="0.70866141732283472" top="0.74803149606299213" bottom="0.74803149606299213" header="0" footer="0"/>
  <pageSetup firstPageNumber="25" orientation="landscape" useFirstPageNumber="1" r:id="rId1"/>
  <headerFooter>
    <oddHeader>&amp;CPágina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C678-5806-4D9D-A2A6-32446CB19049}">
  <sheetPr>
    <tabColor theme="3"/>
  </sheetPr>
  <dimension ref="A1:J95"/>
  <sheetViews>
    <sheetView showGridLines="0" zoomScaleNormal="100" workbookViewId="0">
      <selection activeCell="I15" sqref="I15"/>
    </sheetView>
  </sheetViews>
  <sheetFormatPr baseColWidth="10" defaultColWidth="14.44140625" defaultRowHeight="13.8"/>
  <cols>
    <col min="1" max="1" width="26.77734375" style="305" customWidth="1"/>
    <col min="2" max="2" width="26.88671875" style="305" bestFit="1" customWidth="1"/>
    <col min="3" max="3" width="15.88671875" style="305" customWidth="1"/>
    <col min="4" max="4" width="13.88671875" style="305" customWidth="1"/>
    <col min="5" max="5" width="12.5546875" style="305" bestFit="1" customWidth="1"/>
    <col min="6" max="6" width="13.6640625" style="305" bestFit="1" customWidth="1"/>
    <col min="7" max="7" width="14.77734375" style="305" bestFit="1" customWidth="1"/>
    <col min="8" max="8" width="13.6640625" style="305" bestFit="1" customWidth="1"/>
    <col min="9" max="9" width="27.6640625" style="305" bestFit="1" customWidth="1"/>
    <col min="10" max="10" width="16.88671875" style="305" customWidth="1"/>
    <col min="11" max="29" width="10" style="305" customWidth="1"/>
    <col min="30" max="16384" width="14.44140625" style="305"/>
  </cols>
  <sheetData>
    <row r="1" spans="1:10">
      <c r="A1" s="345"/>
    </row>
    <row r="2" spans="1:10" ht="15.6">
      <c r="A2" s="764" t="str">
        <f>+INDICE!A1</f>
        <v>MUNICIPALIDAD DE CARTAGO</v>
      </c>
      <c r="B2" s="764"/>
      <c r="C2" s="764"/>
      <c r="D2" s="764"/>
      <c r="E2" s="764"/>
      <c r="F2" s="764"/>
      <c r="G2" s="764"/>
      <c r="H2" s="764"/>
      <c r="I2" s="764"/>
      <c r="J2" s="764"/>
    </row>
    <row r="3" spans="1:10" ht="15.6">
      <c r="A3" s="764" t="s">
        <v>743</v>
      </c>
      <c r="B3" s="764"/>
      <c r="C3" s="764"/>
      <c r="D3" s="764"/>
      <c r="E3" s="764"/>
      <c r="F3" s="764"/>
      <c r="G3" s="764"/>
      <c r="H3" s="764"/>
      <c r="I3" s="764"/>
      <c r="J3" s="764"/>
    </row>
    <row r="4" spans="1:10" ht="15.6">
      <c r="A4" s="764" t="s">
        <v>278</v>
      </c>
      <c r="B4" s="764"/>
      <c r="C4" s="764"/>
      <c r="D4" s="764"/>
      <c r="E4" s="764"/>
      <c r="F4" s="764"/>
      <c r="G4" s="764"/>
      <c r="H4" s="764"/>
      <c r="I4" s="764"/>
      <c r="J4" s="764"/>
    </row>
    <row r="5" spans="1:10">
      <c r="A5" s="350"/>
      <c r="B5" s="346"/>
      <c r="C5" s="346"/>
      <c r="D5" s="346"/>
      <c r="E5" s="346"/>
      <c r="F5" s="346"/>
      <c r="G5" s="346"/>
      <c r="H5" s="346"/>
    </row>
    <row r="6" spans="1:10">
      <c r="A6" s="345"/>
      <c r="C6" s="798"/>
      <c r="D6" s="765"/>
      <c r="E6" s="765"/>
    </row>
    <row r="7" spans="1:10" ht="17.399999999999999">
      <c r="A7" s="799" t="s">
        <v>425</v>
      </c>
      <c r="B7" s="800"/>
      <c r="C7" s="800"/>
      <c r="D7" s="800"/>
      <c r="E7" s="800"/>
      <c r="F7" s="800"/>
      <c r="G7" s="800"/>
      <c r="H7" s="800"/>
      <c r="I7" s="800"/>
      <c r="J7" s="800"/>
    </row>
    <row r="8" spans="1:10" ht="25.2" customHeight="1">
      <c r="A8" s="797" t="s">
        <v>704</v>
      </c>
      <c r="B8" s="797" t="s">
        <v>279</v>
      </c>
      <c r="C8" s="801" t="s">
        <v>803</v>
      </c>
      <c r="D8" s="801" t="s">
        <v>716</v>
      </c>
      <c r="E8" s="801" t="s">
        <v>840</v>
      </c>
      <c r="F8" s="801" t="s">
        <v>841</v>
      </c>
      <c r="G8" s="801" t="s">
        <v>842</v>
      </c>
      <c r="H8" s="797" t="s">
        <v>280</v>
      </c>
      <c r="I8" s="797" t="s">
        <v>705</v>
      </c>
      <c r="J8" s="797" t="s">
        <v>426</v>
      </c>
    </row>
    <row r="9" spans="1:10" ht="25.2" customHeight="1">
      <c r="A9" s="763"/>
      <c r="B9" s="763"/>
      <c r="C9" s="763"/>
      <c r="D9" s="763"/>
      <c r="E9" s="763"/>
      <c r="F9" s="805"/>
      <c r="G9" s="805"/>
      <c r="H9" s="763"/>
      <c r="I9" s="763"/>
      <c r="J9" s="763"/>
    </row>
    <row r="10" spans="1:10" ht="52.8">
      <c r="A10" s="511" t="s">
        <v>829</v>
      </c>
      <c r="B10" s="514" t="s">
        <v>830</v>
      </c>
      <c r="C10" s="512">
        <v>41624</v>
      </c>
      <c r="D10" s="513">
        <v>2016</v>
      </c>
      <c r="E10" s="515">
        <v>0</v>
      </c>
      <c r="F10" s="515">
        <v>305524831.81999999</v>
      </c>
      <c r="G10" s="515">
        <v>237841414.50999999</v>
      </c>
      <c r="H10" s="516">
        <f>SUM(E10:G10)</f>
        <v>543366246.32999992</v>
      </c>
      <c r="I10" s="517" t="s">
        <v>839</v>
      </c>
      <c r="J10" s="515">
        <v>5214469659.9499998</v>
      </c>
    </row>
    <row r="11" spans="1:10" ht="26.4">
      <c r="A11" s="511" t="s">
        <v>831</v>
      </c>
      <c r="B11" s="514" t="s">
        <v>832</v>
      </c>
      <c r="C11" s="512">
        <v>44596</v>
      </c>
      <c r="D11" s="513">
        <v>2023</v>
      </c>
      <c r="E11" s="515">
        <v>0</v>
      </c>
      <c r="F11" s="515">
        <v>8720317.2200000007</v>
      </c>
      <c r="G11" s="515">
        <v>240682455.05000001</v>
      </c>
      <c r="H11" s="516">
        <f t="shared" ref="H11:H13" si="0">SUM(E11:G11)</f>
        <v>249402772.27000001</v>
      </c>
      <c r="I11" s="517" t="s">
        <v>833</v>
      </c>
      <c r="J11" s="515">
        <v>370462717.64999998</v>
      </c>
    </row>
    <row r="12" spans="1:10" ht="52.8">
      <c r="A12" s="511" t="s">
        <v>829</v>
      </c>
      <c r="B12" s="518" t="s">
        <v>835</v>
      </c>
      <c r="C12" s="512">
        <v>45733</v>
      </c>
      <c r="D12" s="513">
        <v>2026</v>
      </c>
      <c r="E12" s="515">
        <v>3515932.43</v>
      </c>
      <c r="F12" s="515">
        <f>9391959.8+9113119.03</f>
        <v>18505078.829999998</v>
      </c>
      <c r="G12" s="515">
        <v>42052739.469999999</v>
      </c>
      <c r="H12" s="516">
        <f t="shared" si="0"/>
        <v>64073750.729999997</v>
      </c>
      <c r="I12" s="517" t="s">
        <v>838</v>
      </c>
      <c r="J12" s="515">
        <v>703186486.28999996</v>
      </c>
    </row>
    <row r="13" spans="1:10" ht="26.4">
      <c r="A13" s="511" t="s">
        <v>829</v>
      </c>
      <c r="B13" s="518" t="s">
        <v>836</v>
      </c>
      <c r="C13" s="512">
        <v>44596</v>
      </c>
      <c r="D13" s="513">
        <v>2026</v>
      </c>
      <c r="E13" s="515">
        <v>6532663.3200000003</v>
      </c>
      <c r="F13" s="515">
        <f>17442211.06+17109432.83</f>
        <v>34551643.890000001</v>
      </c>
      <c r="G13" s="515">
        <v>49857747.630000003</v>
      </c>
      <c r="H13" s="516">
        <f t="shared" si="0"/>
        <v>90942054.840000004</v>
      </c>
      <c r="I13" s="517" t="s">
        <v>837</v>
      </c>
      <c r="J13" s="515">
        <v>1306532663.3199999</v>
      </c>
    </row>
    <row r="14" spans="1:10" ht="28.8" customHeight="1">
      <c r="A14" s="806" t="s">
        <v>281</v>
      </c>
      <c r="B14" s="800"/>
      <c r="C14" s="800"/>
      <c r="D14" s="800"/>
      <c r="E14" s="520">
        <f>SUM(E10:E13)</f>
        <v>10048595.75</v>
      </c>
      <c r="F14" s="520">
        <f>SUM(F10:F13)</f>
        <v>367301871.75999999</v>
      </c>
      <c r="G14" s="520">
        <f>SUM(G10:G13)</f>
        <v>570434356.65999997</v>
      </c>
      <c r="H14" s="520">
        <f>SUM(H10:H13)</f>
        <v>947784824.16999996</v>
      </c>
      <c r="I14" s="519"/>
      <c r="J14" s="520">
        <f>SUM(J10:J13)</f>
        <v>7594651527.2099991</v>
      </c>
    </row>
    <row r="15" spans="1:10" ht="14.4" thickBot="1">
      <c r="A15" s="345"/>
    </row>
    <row r="16" spans="1:10" ht="14.4" thickBot="1">
      <c r="A16" s="802" t="s">
        <v>834</v>
      </c>
      <c r="B16" s="803"/>
      <c r="C16" s="803"/>
      <c r="D16" s="803"/>
      <c r="E16" s="351">
        <v>10048595.75</v>
      </c>
      <c r="F16" s="351">
        <v>367301871.75999999</v>
      </c>
      <c r="G16" s="352">
        <v>570434356.65999997</v>
      </c>
      <c r="H16" s="353">
        <f>SUM(E16:G16)</f>
        <v>947784824.16999996</v>
      </c>
      <c r="I16" s="354"/>
    </row>
    <row r="17" spans="1:9" ht="14.4" thickBot="1">
      <c r="A17" s="345"/>
      <c r="I17" s="346"/>
    </row>
    <row r="18" spans="1:9" ht="14.4" thickBot="1">
      <c r="A18" s="802" t="s">
        <v>282</v>
      </c>
      <c r="B18" s="803"/>
      <c r="C18" s="803"/>
      <c r="D18" s="804"/>
      <c r="E18" s="351">
        <f t="shared" ref="E18:H18" si="1">E14-E16</f>
        <v>0</v>
      </c>
      <c r="F18" s="351">
        <f t="shared" si="1"/>
        <v>0</v>
      </c>
      <c r="G18" s="352">
        <f t="shared" si="1"/>
        <v>0</v>
      </c>
      <c r="H18" s="353">
        <f t="shared" si="1"/>
        <v>0</v>
      </c>
      <c r="I18" s="354"/>
    </row>
    <row r="19" spans="1:9">
      <c r="A19" s="345"/>
    </row>
    <row r="20" spans="1:9">
      <c r="A20" s="355" t="s">
        <v>717</v>
      </c>
    </row>
    <row r="21" spans="1:9">
      <c r="A21" s="356" t="s">
        <v>718</v>
      </c>
      <c r="B21" s="357"/>
      <c r="C21" s="357"/>
      <c r="D21" s="357"/>
      <c r="E21" s="357"/>
      <c r="F21" s="357"/>
      <c r="G21" s="357"/>
      <c r="H21" s="357"/>
      <c r="I21" s="521"/>
    </row>
    <row r="22" spans="1:9">
      <c r="A22" s="356" t="s">
        <v>719</v>
      </c>
      <c r="B22" s="357"/>
      <c r="C22" s="357"/>
      <c r="D22" s="357"/>
      <c r="E22" s="357"/>
      <c r="F22" s="357"/>
      <c r="G22" s="357"/>
      <c r="H22" s="357"/>
    </row>
    <row r="23" spans="1:9">
      <c r="A23" s="345"/>
      <c r="I23" s="522"/>
    </row>
    <row r="24" spans="1:9">
      <c r="A24" s="344" t="s">
        <v>797</v>
      </c>
      <c r="B24" s="306"/>
    </row>
    <row r="25" spans="1:9">
      <c r="A25" s="344" t="s">
        <v>798</v>
      </c>
      <c r="B25" s="306"/>
    </row>
    <row r="26" spans="1:9">
      <c r="A26" s="345"/>
    </row>
    <row r="27" spans="1:9">
      <c r="A27" s="345"/>
    </row>
    <row r="28" spans="1:9">
      <c r="A28" s="345"/>
    </row>
    <row r="29" spans="1:9" ht="15.6">
      <c r="A29" s="348" t="s">
        <v>796</v>
      </c>
    </row>
    <row r="30" spans="1:9">
      <c r="A30" s="345"/>
    </row>
    <row r="31" spans="1:9">
      <c r="A31" s="345"/>
    </row>
    <row r="32" spans="1:9">
      <c r="A32" s="345"/>
    </row>
    <row r="33" spans="1:7">
      <c r="B33" s="358"/>
      <c r="C33" s="346"/>
      <c r="D33" s="346"/>
      <c r="E33" s="346"/>
      <c r="F33" s="346"/>
      <c r="G33" s="346"/>
    </row>
    <row r="34" spans="1:7">
      <c r="A34" s="345"/>
    </row>
    <row r="35" spans="1:7">
      <c r="A35" s="345"/>
    </row>
    <row r="36" spans="1:7">
      <c r="A36" s="345"/>
    </row>
    <row r="37" spans="1:7">
      <c r="A37" s="345"/>
    </row>
    <row r="38" spans="1:7">
      <c r="A38" s="345"/>
    </row>
    <row r="39" spans="1:7">
      <c r="A39" s="345"/>
    </row>
    <row r="40" spans="1:7">
      <c r="A40" s="345"/>
    </row>
    <row r="41" spans="1:7">
      <c r="A41" s="345"/>
    </row>
    <row r="42" spans="1:7">
      <c r="A42" s="345"/>
    </row>
    <row r="43" spans="1:7">
      <c r="A43" s="345"/>
    </row>
    <row r="44" spans="1:7">
      <c r="A44" s="345"/>
    </row>
    <row r="45" spans="1:7">
      <c r="A45" s="345"/>
    </row>
    <row r="46" spans="1:7">
      <c r="A46" s="345"/>
    </row>
    <row r="47" spans="1:7">
      <c r="A47" s="345"/>
    </row>
    <row r="48" spans="1:7">
      <c r="A48" s="345"/>
    </row>
    <row r="49" spans="1:1">
      <c r="A49" s="345"/>
    </row>
    <row r="50" spans="1:1">
      <c r="A50" s="345"/>
    </row>
    <row r="51" spans="1:1">
      <c r="A51" s="345"/>
    </row>
    <row r="52" spans="1:1">
      <c r="A52" s="345"/>
    </row>
    <row r="53" spans="1:1">
      <c r="A53" s="345"/>
    </row>
    <row r="54" spans="1:1">
      <c r="A54" s="345"/>
    </row>
    <row r="55" spans="1:1">
      <c r="A55" s="345"/>
    </row>
    <row r="56" spans="1:1">
      <c r="A56" s="345"/>
    </row>
    <row r="57" spans="1:1">
      <c r="A57" s="345"/>
    </row>
    <row r="58" spans="1:1">
      <c r="A58" s="345"/>
    </row>
    <row r="59" spans="1:1">
      <c r="A59" s="345"/>
    </row>
    <row r="60" spans="1:1">
      <c r="A60" s="345"/>
    </row>
    <row r="61" spans="1:1">
      <c r="A61" s="345"/>
    </row>
    <row r="62" spans="1:1">
      <c r="A62" s="345"/>
    </row>
    <row r="63" spans="1:1">
      <c r="A63" s="345"/>
    </row>
    <row r="64" spans="1:1">
      <c r="A64" s="345"/>
    </row>
    <row r="65" spans="1:1">
      <c r="A65" s="345"/>
    </row>
    <row r="66" spans="1:1">
      <c r="A66" s="345"/>
    </row>
    <row r="67" spans="1:1">
      <c r="A67" s="345"/>
    </row>
    <row r="68" spans="1:1">
      <c r="A68" s="345"/>
    </row>
    <row r="69" spans="1:1">
      <c r="A69" s="345"/>
    </row>
    <row r="70" spans="1:1">
      <c r="A70" s="345"/>
    </row>
    <row r="71" spans="1:1">
      <c r="A71" s="345"/>
    </row>
    <row r="72" spans="1:1">
      <c r="A72" s="345"/>
    </row>
    <row r="73" spans="1:1">
      <c r="A73" s="345"/>
    </row>
    <row r="74" spans="1:1">
      <c r="A74" s="345"/>
    </row>
    <row r="75" spans="1:1">
      <c r="A75" s="345"/>
    </row>
    <row r="76" spans="1:1">
      <c r="A76" s="345"/>
    </row>
    <row r="77" spans="1:1">
      <c r="A77" s="345"/>
    </row>
    <row r="78" spans="1:1">
      <c r="A78" s="345"/>
    </row>
    <row r="79" spans="1:1">
      <c r="A79" s="345"/>
    </row>
    <row r="80" spans="1:1">
      <c r="A80" s="345"/>
    </row>
    <row r="81" spans="1:1">
      <c r="A81" s="345"/>
    </row>
    <row r="82" spans="1:1">
      <c r="A82" s="345"/>
    </row>
    <row r="83" spans="1:1">
      <c r="A83" s="345"/>
    </row>
    <row r="84" spans="1:1">
      <c r="A84" s="345"/>
    </row>
    <row r="85" spans="1:1">
      <c r="A85" s="345"/>
    </row>
    <row r="86" spans="1:1">
      <c r="A86" s="345"/>
    </row>
    <row r="87" spans="1:1">
      <c r="A87" s="345"/>
    </row>
    <row r="88" spans="1:1">
      <c r="A88" s="345"/>
    </row>
    <row r="89" spans="1:1">
      <c r="A89" s="345"/>
    </row>
    <row r="90" spans="1:1">
      <c r="A90" s="345"/>
    </row>
    <row r="91" spans="1:1">
      <c r="A91" s="345"/>
    </row>
    <row r="92" spans="1:1">
      <c r="A92" s="345"/>
    </row>
    <row r="93" spans="1:1">
      <c r="A93" s="345"/>
    </row>
    <row r="94" spans="1:1">
      <c r="A94" s="345"/>
    </row>
    <row r="95" spans="1:1">
      <c r="A95" s="345"/>
    </row>
  </sheetData>
  <mergeCells count="18">
    <mergeCell ref="A16:D16"/>
    <mergeCell ref="A18:D18"/>
    <mergeCell ref="F8:F9"/>
    <mergeCell ref="G8:G9"/>
    <mergeCell ref="H8:H9"/>
    <mergeCell ref="A14:D14"/>
    <mergeCell ref="A2:J2"/>
    <mergeCell ref="A3:J3"/>
    <mergeCell ref="A4:J4"/>
    <mergeCell ref="I8:I9"/>
    <mergeCell ref="J8:J9"/>
    <mergeCell ref="C6:E6"/>
    <mergeCell ref="A7:J7"/>
    <mergeCell ref="A8:A9"/>
    <mergeCell ref="B8:B9"/>
    <mergeCell ref="C8:C9"/>
    <mergeCell ref="D8:D9"/>
    <mergeCell ref="E8:E9"/>
  </mergeCells>
  <printOptions horizontalCentered="1"/>
  <pageMargins left="0.39370078740157483" right="0.39370078740157483" top="0.78740157480314965" bottom="0.39370078740157483" header="0" footer="0"/>
  <pageSetup scale="72" firstPageNumber="26" orientation="landscape" useFirstPageNumber="1" r:id="rId1"/>
  <headerFooter>
    <oddHeader>&amp;CPágina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4011-5F6A-41EC-BFE2-60499AFCD9DD}">
  <sheetPr>
    <tabColor theme="3"/>
  </sheetPr>
  <dimension ref="A1:Z120"/>
  <sheetViews>
    <sheetView showGridLines="0" zoomScaleNormal="100" workbookViewId="0">
      <selection activeCell="I65" sqref="I65"/>
    </sheetView>
  </sheetViews>
  <sheetFormatPr baseColWidth="10" defaultColWidth="12.6640625" defaultRowHeight="14.4"/>
  <cols>
    <col min="1" max="1" width="54.33203125" style="673" customWidth="1"/>
    <col min="2" max="2" width="22.77734375" style="673" customWidth="1"/>
    <col min="3" max="3" width="20.5546875" style="673" customWidth="1"/>
    <col min="4" max="5" width="16.44140625" style="673" bestFit="1" customWidth="1"/>
    <col min="6" max="7" width="15.77734375" style="673" customWidth="1"/>
    <col min="8" max="8" width="8.77734375" style="673" customWidth="1"/>
    <col min="9" max="10" width="15.77734375" style="673" customWidth="1"/>
    <col min="11" max="26" width="10.6640625" style="673" customWidth="1"/>
    <col min="27" max="16384" width="12.6640625" style="673"/>
  </cols>
  <sheetData>
    <row r="1" spans="1:26" ht="21">
      <c r="A1" s="842" t="s">
        <v>957</v>
      </c>
      <c r="B1" s="843"/>
      <c r="C1" s="843"/>
      <c r="D1" s="843"/>
      <c r="E1" s="843"/>
      <c r="F1" s="843"/>
      <c r="G1" s="843"/>
      <c r="H1" s="843"/>
      <c r="I1" s="843"/>
      <c r="J1" s="843"/>
      <c r="K1" s="674"/>
      <c r="L1" s="674"/>
      <c r="M1" s="674"/>
      <c r="N1" s="674"/>
      <c r="O1" s="674"/>
      <c r="P1" s="674"/>
      <c r="Q1" s="674"/>
      <c r="R1" s="674"/>
      <c r="S1" s="674"/>
      <c r="T1" s="674"/>
      <c r="U1" s="674"/>
      <c r="V1" s="674"/>
      <c r="W1" s="674"/>
      <c r="X1" s="674"/>
      <c r="Y1" s="674"/>
      <c r="Z1" s="674"/>
    </row>
    <row r="2" spans="1:26" ht="13.5" customHeight="1">
      <c r="A2" s="844" t="s">
        <v>958</v>
      </c>
      <c r="B2" s="836"/>
      <c r="C2" s="836"/>
      <c r="D2" s="836"/>
      <c r="E2" s="836"/>
      <c r="F2" s="836"/>
      <c r="G2" s="836"/>
      <c r="H2" s="836"/>
      <c r="I2" s="836"/>
      <c r="J2" s="836"/>
      <c r="K2" s="674"/>
      <c r="L2" s="674"/>
      <c r="M2" s="674"/>
      <c r="N2" s="674"/>
      <c r="O2" s="674"/>
      <c r="P2" s="674"/>
      <c r="Q2" s="674"/>
      <c r="R2" s="674"/>
      <c r="S2" s="674"/>
      <c r="T2" s="674"/>
      <c r="U2" s="674"/>
      <c r="V2" s="674"/>
      <c r="W2" s="674"/>
      <c r="X2" s="674"/>
      <c r="Y2" s="674"/>
      <c r="Z2" s="674"/>
    </row>
    <row r="3" spans="1:26" ht="40.5" customHeight="1">
      <c r="A3" s="845" t="s">
        <v>959</v>
      </c>
      <c r="B3" s="843"/>
      <c r="C3" s="843"/>
      <c r="D3" s="843"/>
      <c r="E3" s="843"/>
      <c r="F3" s="843"/>
      <c r="G3" s="843"/>
      <c r="H3" s="843"/>
      <c r="I3" s="843"/>
      <c r="J3" s="843"/>
      <c r="K3" s="674"/>
      <c r="L3" s="674"/>
      <c r="M3" s="674"/>
      <c r="N3" s="674"/>
      <c r="O3" s="674"/>
      <c r="P3" s="674"/>
      <c r="Q3" s="674"/>
      <c r="R3" s="674"/>
      <c r="S3" s="674"/>
      <c r="T3" s="674"/>
      <c r="U3" s="674"/>
      <c r="V3" s="674"/>
      <c r="W3" s="674"/>
      <c r="X3" s="674"/>
      <c r="Y3" s="674"/>
      <c r="Z3" s="674"/>
    </row>
    <row r="4" spans="1:26" ht="15" customHeight="1">
      <c r="A4" s="844" t="s">
        <v>960</v>
      </c>
      <c r="B4" s="836"/>
      <c r="C4" s="836"/>
      <c r="D4" s="836"/>
      <c r="E4" s="836"/>
      <c r="F4" s="836"/>
      <c r="G4" s="836"/>
      <c r="H4" s="836"/>
      <c r="I4" s="836"/>
      <c r="J4" s="836"/>
      <c r="K4" s="674"/>
      <c r="L4" s="674"/>
      <c r="M4" s="674"/>
      <c r="N4" s="674"/>
      <c r="O4" s="674"/>
      <c r="P4" s="674"/>
      <c r="Q4" s="674"/>
      <c r="R4" s="674"/>
      <c r="S4" s="674"/>
      <c r="T4" s="674"/>
      <c r="U4" s="674"/>
      <c r="V4" s="674"/>
      <c r="W4" s="674"/>
      <c r="X4" s="674"/>
      <c r="Y4" s="674"/>
      <c r="Z4" s="674"/>
    </row>
    <row r="5" spans="1:26" ht="60.6" customHeight="1">
      <c r="A5" s="846" t="s">
        <v>961</v>
      </c>
      <c r="B5" s="836"/>
      <c r="C5" s="836"/>
      <c r="D5" s="836"/>
      <c r="E5" s="836"/>
      <c r="F5" s="836"/>
      <c r="G5" s="836"/>
      <c r="H5" s="836"/>
      <c r="I5" s="836"/>
      <c r="J5" s="836"/>
      <c r="K5" s="674"/>
      <c r="L5" s="674"/>
      <c r="M5" s="674"/>
      <c r="N5" s="674"/>
      <c r="O5" s="674"/>
      <c r="P5" s="674"/>
      <c r="Q5" s="674"/>
      <c r="R5" s="674"/>
      <c r="S5" s="674"/>
      <c r="T5" s="674"/>
      <c r="U5" s="674"/>
      <c r="V5" s="674"/>
      <c r="W5" s="674"/>
      <c r="X5" s="674"/>
      <c r="Y5" s="674"/>
      <c r="Z5" s="674"/>
    </row>
    <row r="6" spans="1:26" ht="13.5" customHeight="1">
      <c r="A6" s="844"/>
      <c r="B6" s="836"/>
      <c r="C6" s="836"/>
      <c r="D6" s="836"/>
      <c r="E6" s="836"/>
      <c r="F6" s="836"/>
      <c r="G6" s="836"/>
      <c r="H6" s="836"/>
      <c r="I6" s="836"/>
      <c r="J6" s="836"/>
      <c r="K6" s="674"/>
      <c r="L6" s="674"/>
      <c r="M6" s="674"/>
      <c r="N6" s="674"/>
      <c r="O6" s="674"/>
      <c r="P6" s="674"/>
      <c r="Q6" s="674"/>
      <c r="R6" s="674"/>
      <c r="S6" s="674"/>
      <c r="T6" s="674"/>
      <c r="U6" s="674"/>
      <c r="V6" s="674"/>
      <c r="W6" s="674"/>
      <c r="X6" s="674"/>
      <c r="Y6" s="674"/>
      <c r="Z6" s="674"/>
    </row>
    <row r="7" spans="1:26" ht="13.5" customHeight="1">
      <c r="A7" s="674"/>
      <c r="B7" s="674"/>
      <c r="C7" s="674"/>
      <c r="D7" s="674"/>
      <c r="E7" s="674"/>
      <c r="F7" s="674"/>
      <c r="G7" s="674"/>
      <c r="H7" s="674"/>
      <c r="I7" s="674"/>
      <c r="J7" s="674"/>
      <c r="K7" s="674"/>
      <c r="L7" s="674"/>
      <c r="M7" s="674"/>
      <c r="N7" s="674"/>
      <c r="O7" s="674"/>
      <c r="P7" s="674"/>
      <c r="Q7" s="674"/>
      <c r="R7" s="674"/>
      <c r="S7" s="674"/>
      <c r="T7" s="674"/>
      <c r="U7" s="674"/>
      <c r="V7" s="674"/>
      <c r="W7" s="674"/>
      <c r="X7" s="674"/>
      <c r="Y7" s="674"/>
      <c r="Z7" s="674"/>
    </row>
    <row r="8" spans="1:26" ht="24.75" customHeight="1">
      <c r="A8" s="675" t="s">
        <v>962</v>
      </c>
      <c r="B8" s="847" t="s">
        <v>698</v>
      </c>
      <c r="C8" s="848"/>
      <c r="D8" s="848"/>
      <c r="E8" s="849"/>
      <c r="F8" s="674"/>
      <c r="G8" s="674"/>
      <c r="H8" s="674"/>
      <c r="I8" s="674"/>
      <c r="J8" s="674"/>
      <c r="K8" s="674"/>
      <c r="L8" s="674"/>
      <c r="M8" s="674"/>
      <c r="N8" s="674"/>
      <c r="O8" s="674"/>
      <c r="P8" s="674"/>
      <c r="Q8" s="674"/>
      <c r="R8" s="674"/>
      <c r="S8" s="674"/>
      <c r="T8" s="674"/>
      <c r="U8" s="674"/>
      <c r="V8" s="674"/>
      <c r="W8" s="674"/>
      <c r="X8" s="674"/>
      <c r="Y8" s="674"/>
      <c r="Z8" s="674"/>
    </row>
    <row r="9" spans="1:26" ht="13.5" customHeight="1">
      <c r="A9" s="674"/>
      <c r="B9" s="674"/>
      <c r="C9" s="674"/>
      <c r="D9" s="674"/>
      <c r="E9" s="674"/>
      <c r="F9" s="674"/>
      <c r="G9" s="674"/>
      <c r="H9" s="674"/>
      <c r="I9" s="674"/>
      <c r="J9" s="674"/>
      <c r="K9" s="674"/>
      <c r="L9" s="674"/>
      <c r="M9" s="674"/>
      <c r="N9" s="674"/>
      <c r="O9" s="674"/>
      <c r="P9" s="674"/>
      <c r="Q9" s="674"/>
      <c r="R9" s="674"/>
      <c r="S9" s="674"/>
      <c r="T9" s="674"/>
      <c r="U9" s="674"/>
      <c r="V9" s="674"/>
      <c r="W9" s="674"/>
      <c r="X9" s="674"/>
      <c r="Y9" s="674"/>
      <c r="Z9" s="674"/>
    </row>
    <row r="10" spans="1:26" ht="15.75" customHeight="1">
      <c r="A10" s="850" t="s">
        <v>963</v>
      </c>
      <c r="B10" s="820"/>
      <c r="C10" s="820"/>
      <c r="D10" s="820"/>
      <c r="E10" s="821"/>
      <c r="F10" s="674"/>
      <c r="G10" s="674"/>
      <c r="H10" s="674"/>
      <c r="I10" s="674"/>
      <c r="J10" s="674"/>
      <c r="K10" s="674"/>
      <c r="L10" s="674"/>
      <c r="M10" s="674"/>
      <c r="N10" s="674"/>
      <c r="O10" s="674"/>
      <c r="P10" s="674"/>
      <c r="Q10" s="674"/>
      <c r="R10" s="674"/>
      <c r="S10" s="674"/>
      <c r="T10" s="674"/>
      <c r="U10" s="674"/>
      <c r="V10" s="674"/>
      <c r="W10" s="674"/>
      <c r="X10" s="674"/>
      <c r="Y10" s="674"/>
      <c r="Z10" s="674"/>
    </row>
    <row r="11" spans="1:26" ht="13.5" customHeight="1">
      <c r="A11" s="676" t="s">
        <v>964</v>
      </c>
      <c r="B11" s="677">
        <v>2026</v>
      </c>
      <c r="C11" s="677">
        <v>2027</v>
      </c>
      <c r="D11" s="677">
        <v>2028</v>
      </c>
      <c r="E11" s="677">
        <v>2029</v>
      </c>
      <c r="F11" s="674"/>
      <c r="G11" s="674"/>
      <c r="H11" s="674"/>
      <c r="I11" s="674"/>
      <c r="J11" s="674"/>
      <c r="K11" s="674"/>
      <c r="L11" s="674"/>
      <c r="M11" s="674"/>
      <c r="N11" s="674"/>
      <c r="O11" s="674"/>
      <c r="P11" s="674"/>
      <c r="Q11" s="674"/>
      <c r="R11" s="674"/>
      <c r="S11" s="674"/>
      <c r="T11" s="674"/>
      <c r="U11" s="674"/>
      <c r="V11" s="674"/>
      <c r="W11" s="674"/>
      <c r="X11" s="674"/>
      <c r="Y11" s="674"/>
      <c r="Z11" s="674"/>
    </row>
    <row r="12" spans="1:26" ht="13.5" customHeight="1">
      <c r="A12" s="678" t="s">
        <v>965</v>
      </c>
      <c r="B12" s="679">
        <f>SUM(B13:B26)</f>
        <v>25424.595487360002</v>
      </c>
      <c r="C12" s="679">
        <f>SUM(C13:C26)</f>
        <v>26915.368525475202</v>
      </c>
      <c r="D12" s="679">
        <f>SUM(D13:D26)</f>
        <v>28496.048243958467</v>
      </c>
      <c r="E12" s="679">
        <f>SUM(E13:E26)</f>
        <v>30172.20573882055</v>
      </c>
      <c r="F12" s="674"/>
      <c r="G12" s="674"/>
      <c r="H12" s="674"/>
      <c r="I12" s="674"/>
      <c r="J12" s="674"/>
      <c r="K12" s="674"/>
      <c r="L12" s="674"/>
      <c r="M12" s="674"/>
      <c r="N12" s="674"/>
      <c r="O12" s="674"/>
      <c r="P12" s="674"/>
      <c r="Q12" s="674"/>
      <c r="R12" s="674"/>
      <c r="S12" s="674"/>
      <c r="T12" s="674"/>
      <c r="U12" s="674"/>
      <c r="V12" s="674"/>
      <c r="W12" s="674"/>
      <c r="X12" s="674"/>
      <c r="Y12" s="674"/>
      <c r="Z12" s="674"/>
    </row>
    <row r="13" spans="1:26" ht="13.5" hidden="1" customHeight="1">
      <c r="A13" s="680" t="s">
        <v>966</v>
      </c>
      <c r="B13" s="681">
        <v>0</v>
      </c>
      <c r="C13" s="681">
        <v>0</v>
      </c>
      <c r="D13" s="681">
        <v>0</v>
      </c>
      <c r="E13" s="681">
        <v>0</v>
      </c>
      <c r="F13" s="674"/>
      <c r="G13" s="674"/>
      <c r="H13" s="674"/>
      <c r="I13" s="674"/>
      <c r="J13" s="674"/>
      <c r="K13" s="674"/>
      <c r="L13" s="674"/>
      <c r="M13" s="674"/>
      <c r="N13" s="674"/>
      <c r="O13" s="674"/>
      <c r="P13" s="674"/>
      <c r="Q13" s="674"/>
      <c r="R13" s="674"/>
      <c r="S13" s="674"/>
      <c r="T13" s="674"/>
      <c r="U13" s="674"/>
      <c r="V13" s="674"/>
      <c r="W13" s="674"/>
      <c r="X13" s="674"/>
      <c r="Y13" s="674"/>
      <c r="Z13" s="674"/>
    </row>
    <row r="14" spans="1:26" ht="13.5" customHeight="1">
      <c r="A14" s="682" t="s">
        <v>967</v>
      </c>
      <c r="B14" s="681">
        <v>6318</v>
      </c>
      <c r="C14" s="681">
        <v>6633.9</v>
      </c>
      <c r="D14" s="681">
        <v>6965.5950000000003</v>
      </c>
      <c r="E14" s="681">
        <v>7313.8747499999999</v>
      </c>
      <c r="F14" s="674"/>
      <c r="G14" s="674"/>
      <c r="H14" s="674"/>
      <c r="I14" s="674"/>
      <c r="J14" s="674"/>
      <c r="K14" s="674"/>
      <c r="L14" s="674"/>
      <c r="M14" s="674"/>
      <c r="N14" s="674"/>
      <c r="O14" s="674"/>
      <c r="P14" s="674"/>
      <c r="Q14" s="674"/>
      <c r="R14" s="674"/>
      <c r="S14" s="674"/>
      <c r="T14" s="674"/>
      <c r="U14" s="674"/>
      <c r="V14" s="674"/>
      <c r="W14" s="674"/>
      <c r="X14" s="674"/>
      <c r="Y14" s="674"/>
      <c r="Z14" s="674"/>
    </row>
    <row r="15" spans="1:26" ht="13.5" customHeight="1">
      <c r="A15" s="682" t="s">
        <v>968</v>
      </c>
      <c r="B15" s="681">
        <v>7599.2114000000001</v>
      </c>
      <c r="C15" s="681">
        <v>7979.1719700000003</v>
      </c>
      <c r="D15" s="681">
        <v>8378.1305685000007</v>
      </c>
      <c r="E15" s="681">
        <v>8797.0370969249998</v>
      </c>
      <c r="F15" s="674"/>
      <c r="G15" s="674"/>
      <c r="H15" s="674"/>
      <c r="I15" s="674"/>
      <c r="J15" s="674"/>
      <c r="K15" s="674"/>
      <c r="L15" s="674"/>
      <c r="M15" s="674"/>
      <c r="N15" s="674"/>
      <c r="O15" s="674"/>
      <c r="P15" s="674"/>
      <c r="Q15" s="674"/>
      <c r="R15" s="674"/>
      <c r="S15" s="674"/>
      <c r="T15" s="674"/>
      <c r="U15" s="674"/>
      <c r="V15" s="674"/>
      <c r="W15" s="674"/>
      <c r="X15" s="674"/>
      <c r="Y15" s="674"/>
      <c r="Z15" s="674"/>
    </row>
    <row r="16" spans="1:26" ht="27.6" hidden="1">
      <c r="A16" s="682" t="s">
        <v>969</v>
      </c>
      <c r="B16" s="681">
        <v>0</v>
      </c>
      <c r="C16" s="681">
        <v>0</v>
      </c>
      <c r="D16" s="681">
        <v>0</v>
      </c>
      <c r="E16" s="681">
        <v>0</v>
      </c>
      <c r="F16" s="674"/>
      <c r="G16" s="674"/>
      <c r="H16" s="674"/>
      <c r="I16" s="674"/>
      <c r="J16" s="674"/>
      <c r="K16" s="674"/>
      <c r="L16" s="674"/>
      <c r="M16" s="674"/>
      <c r="N16" s="674"/>
      <c r="O16" s="674"/>
      <c r="P16" s="674"/>
      <c r="Q16" s="674"/>
      <c r="R16" s="674"/>
      <c r="S16" s="674"/>
      <c r="T16" s="674"/>
      <c r="U16" s="674"/>
      <c r="V16" s="674"/>
      <c r="W16" s="674"/>
      <c r="X16" s="674"/>
      <c r="Y16" s="674"/>
      <c r="Z16" s="674"/>
    </row>
    <row r="17" spans="1:26" ht="13.5" customHeight="1">
      <c r="A17" s="682" t="s">
        <v>970</v>
      </c>
      <c r="B17" s="681">
        <v>406.14609999999999</v>
      </c>
      <c r="C17" s="681">
        <v>426.45340499999998</v>
      </c>
      <c r="D17" s="681">
        <v>447.77607525000002</v>
      </c>
      <c r="E17" s="681">
        <v>470.16487901249997</v>
      </c>
      <c r="F17" s="674"/>
      <c r="G17" s="674"/>
      <c r="H17" s="674"/>
      <c r="I17" s="674"/>
      <c r="J17" s="674"/>
      <c r="K17" s="674"/>
      <c r="L17" s="674"/>
      <c r="M17" s="674"/>
      <c r="N17" s="674"/>
      <c r="O17" s="674"/>
      <c r="P17" s="674"/>
      <c r="Q17" s="674"/>
      <c r="R17" s="674"/>
      <c r="S17" s="674"/>
      <c r="T17" s="674"/>
      <c r="U17" s="674"/>
      <c r="V17" s="674"/>
      <c r="W17" s="674"/>
      <c r="X17" s="674"/>
      <c r="Y17" s="674"/>
      <c r="Z17" s="674"/>
    </row>
    <row r="18" spans="1:26" ht="13.5" hidden="1" customHeight="1">
      <c r="A18" s="682" t="s">
        <v>971</v>
      </c>
      <c r="B18" s="681">
        <v>0</v>
      </c>
      <c r="C18" s="681">
        <v>0</v>
      </c>
      <c r="D18" s="681">
        <v>0</v>
      </c>
      <c r="E18" s="681">
        <v>0</v>
      </c>
      <c r="F18" s="674"/>
      <c r="G18" s="674"/>
      <c r="H18" s="674"/>
      <c r="I18" s="674"/>
      <c r="J18" s="674"/>
      <c r="K18" s="674"/>
      <c r="L18" s="674"/>
      <c r="M18" s="674"/>
      <c r="N18" s="674"/>
      <c r="O18" s="674"/>
      <c r="P18" s="674"/>
      <c r="Q18" s="674"/>
      <c r="R18" s="674"/>
      <c r="S18" s="674"/>
      <c r="T18" s="674"/>
      <c r="U18" s="674"/>
      <c r="V18" s="674"/>
      <c r="W18" s="674"/>
      <c r="X18" s="674"/>
      <c r="Y18" s="674"/>
      <c r="Z18" s="674"/>
    </row>
    <row r="19" spans="1:26" ht="13.5" customHeight="1">
      <c r="A19" s="682" t="s">
        <v>972</v>
      </c>
      <c r="B19" s="681">
        <v>9932.3690999999999</v>
      </c>
      <c r="C19" s="681">
        <v>10627.634937000001</v>
      </c>
      <c r="D19" s="681">
        <v>11371.56938259</v>
      </c>
      <c r="E19" s="681">
        <v>12167.5792393713</v>
      </c>
      <c r="F19" s="674"/>
      <c r="G19" s="674"/>
      <c r="H19" s="674"/>
      <c r="I19" s="674"/>
      <c r="J19" s="674"/>
      <c r="K19" s="674"/>
      <c r="L19" s="674"/>
      <c r="M19" s="674"/>
      <c r="N19" s="674"/>
      <c r="O19" s="674"/>
      <c r="P19" s="674"/>
      <c r="Q19" s="674"/>
      <c r="R19" s="674"/>
      <c r="S19" s="674"/>
      <c r="T19" s="674"/>
      <c r="U19" s="674"/>
      <c r="V19" s="674"/>
      <c r="W19" s="674"/>
      <c r="X19" s="674"/>
      <c r="Y19" s="674"/>
      <c r="Z19" s="674"/>
    </row>
    <row r="20" spans="1:26" ht="13.5" customHeight="1">
      <c r="A20" s="682" t="s">
        <v>973</v>
      </c>
      <c r="B20" s="681">
        <v>274.12218736</v>
      </c>
      <c r="C20" s="681">
        <v>293.31074047520002</v>
      </c>
      <c r="D20" s="681">
        <v>313.84249230846399</v>
      </c>
      <c r="E20" s="681">
        <v>335.81146677005648</v>
      </c>
      <c r="F20" s="674"/>
      <c r="G20" s="674"/>
      <c r="H20" s="674"/>
      <c r="I20" s="674"/>
      <c r="J20" s="674"/>
      <c r="K20" s="674"/>
      <c r="L20" s="674"/>
      <c r="M20" s="674"/>
      <c r="N20" s="674"/>
      <c r="O20" s="674"/>
      <c r="P20" s="674"/>
      <c r="Q20" s="674"/>
      <c r="R20" s="674"/>
      <c r="S20" s="674"/>
      <c r="T20" s="674"/>
      <c r="U20" s="674"/>
      <c r="V20" s="674"/>
      <c r="W20" s="674"/>
      <c r="X20" s="674"/>
      <c r="Y20" s="674"/>
      <c r="Z20" s="674"/>
    </row>
    <row r="21" spans="1:26" ht="13.5" customHeight="1">
      <c r="A21" s="682" t="s">
        <v>974</v>
      </c>
      <c r="B21" s="681">
        <v>396.2439</v>
      </c>
      <c r="C21" s="681">
        <v>423.98097300000001</v>
      </c>
      <c r="D21" s="681">
        <v>453.65964111</v>
      </c>
      <c r="E21" s="681">
        <v>485.41581598770006</v>
      </c>
      <c r="F21" s="674"/>
      <c r="G21" s="674"/>
      <c r="H21" s="674"/>
      <c r="I21" s="674"/>
      <c r="J21" s="674"/>
      <c r="K21" s="674"/>
      <c r="L21" s="674"/>
      <c r="M21" s="674"/>
      <c r="N21" s="674"/>
      <c r="O21" s="674"/>
      <c r="P21" s="674"/>
      <c r="Q21" s="674"/>
      <c r="R21" s="674"/>
      <c r="S21" s="674"/>
      <c r="T21" s="674"/>
      <c r="U21" s="674"/>
      <c r="V21" s="674"/>
      <c r="W21" s="674"/>
      <c r="X21" s="674"/>
      <c r="Y21" s="674"/>
      <c r="Z21" s="674"/>
    </row>
    <row r="22" spans="1:26" ht="13.5" customHeight="1">
      <c r="A22" s="682" t="s">
        <v>975</v>
      </c>
      <c r="B22" s="681">
        <v>369.82799999999997</v>
      </c>
      <c r="C22" s="681">
        <v>395.71596</v>
      </c>
      <c r="D22" s="681">
        <v>423.41607719999996</v>
      </c>
      <c r="E22" s="681">
        <v>453.05520260399999</v>
      </c>
      <c r="F22" s="674"/>
      <c r="G22" s="674"/>
      <c r="H22" s="674"/>
      <c r="I22" s="674"/>
      <c r="J22" s="674"/>
      <c r="K22" s="674"/>
      <c r="L22" s="674"/>
      <c r="M22" s="674"/>
      <c r="N22" s="674"/>
      <c r="O22" s="674"/>
      <c r="P22" s="674"/>
      <c r="Q22" s="674"/>
      <c r="R22" s="674"/>
      <c r="S22" s="674"/>
      <c r="T22" s="674"/>
      <c r="U22" s="674"/>
      <c r="V22" s="674"/>
      <c r="W22" s="674"/>
      <c r="X22" s="674"/>
      <c r="Y22" s="674"/>
      <c r="Z22" s="674"/>
    </row>
    <row r="23" spans="1:26" ht="13.5" customHeight="1">
      <c r="A23" s="682" t="s">
        <v>976</v>
      </c>
      <c r="B23" s="681">
        <v>4.5999999999999996</v>
      </c>
      <c r="C23" s="681">
        <v>4.9219999999999997</v>
      </c>
      <c r="D23" s="681">
        <v>5.26654</v>
      </c>
      <c r="E23" s="681">
        <v>5.6351978000000003</v>
      </c>
      <c r="F23" s="674"/>
      <c r="G23" s="674"/>
      <c r="H23" s="674"/>
      <c r="I23" s="674"/>
      <c r="J23" s="674"/>
      <c r="K23" s="674"/>
      <c r="L23" s="674"/>
      <c r="M23" s="674"/>
      <c r="N23" s="674"/>
      <c r="O23" s="674"/>
      <c r="P23" s="674"/>
      <c r="Q23" s="674"/>
      <c r="R23" s="674"/>
      <c r="S23" s="674"/>
      <c r="T23" s="674"/>
      <c r="U23" s="674"/>
      <c r="V23" s="674"/>
      <c r="W23" s="674"/>
      <c r="X23" s="674"/>
      <c r="Y23" s="674"/>
      <c r="Z23" s="674"/>
    </row>
    <row r="24" spans="1:26" ht="27" customHeight="1">
      <c r="A24" s="682" t="s">
        <v>977</v>
      </c>
      <c r="B24" s="681">
        <v>124.0748</v>
      </c>
      <c r="C24" s="681">
        <v>130.27853999999999</v>
      </c>
      <c r="D24" s="681">
        <v>136.79246699999999</v>
      </c>
      <c r="E24" s="681">
        <v>143.63209035</v>
      </c>
      <c r="F24" s="674"/>
      <c r="G24" s="674"/>
      <c r="H24" s="674"/>
      <c r="I24" s="674"/>
      <c r="J24" s="674"/>
      <c r="K24" s="674"/>
      <c r="L24" s="674"/>
      <c r="M24" s="674"/>
      <c r="N24" s="674"/>
      <c r="O24" s="674"/>
      <c r="P24" s="674"/>
      <c r="Q24" s="674"/>
      <c r="R24" s="674"/>
      <c r="S24" s="674"/>
      <c r="T24" s="674"/>
      <c r="U24" s="674"/>
      <c r="V24" s="674"/>
      <c r="W24" s="674"/>
      <c r="X24" s="674"/>
      <c r="Y24" s="674"/>
      <c r="Z24" s="674"/>
    </row>
    <row r="25" spans="1:26" ht="30" hidden="1" customHeight="1">
      <c r="A25" s="682" t="s">
        <v>978</v>
      </c>
      <c r="B25" s="681">
        <v>0</v>
      </c>
      <c r="C25" s="681">
        <v>0</v>
      </c>
      <c r="D25" s="681">
        <v>0</v>
      </c>
      <c r="E25" s="681">
        <v>0</v>
      </c>
      <c r="F25" s="674"/>
      <c r="G25" s="674"/>
      <c r="H25" s="674"/>
      <c r="I25" s="674"/>
      <c r="J25" s="674"/>
      <c r="K25" s="674"/>
      <c r="L25" s="674"/>
      <c r="M25" s="674"/>
      <c r="N25" s="674"/>
      <c r="O25" s="674"/>
      <c r="P25" s="674"/>
      <c r="Q25" s="674"/>
      <c r="R25" s="674"/>
      <c r="S25" s="674"/>
      <c r="T25" s="674"/>
      <c r="U25" s="674"/>
      <c r="V25" s="674"/>
      <c r="W25" s="674"/>
      <c r="X25" s="674"/>
      <c r="Y25" s="674"/>
      <c r="Z25" s="674"/>
    </row>
    <row r="26" spans="1:26" ht="29.25" hidden="1" customHeight="1">
      <c r="A26" s="682" t="s">
        <v>979</v>
      </c>
      <c r="B26" s="681">
        <v>0</v>
      </c>
      <c r="C26" s="681">
        <v>0</v>
      </c>
      <c r="D26" s="681">
        <v>0</v>
      </c>
      <c r="E26" s="681">
        <v>0</v>
      </c>
      <c r="F26" s="674"/>
      <c r="G26" s="674"/>
      <c r="H26" s="674"/>
      <c r="I26" s="674"/>
      <c r="J26" s="674"/>
      <c r="K26" s="674"/>
      <c r="L26" s="674"/>
      <c r="M26" s="674"/>
      <c r="N26" s="674"/>
      <c r="O26" s="674"/>
      <c r="P26" s="674"/>
      <c r="Q26" s="674"/>
      <c r="R26" s="674"/>
      <c r="S26" s="674"/>
      <c r="T26" s="674"/>
      <c r="U26" s="674"/>
      <c r="V26" s="674"/>
      <c r="W26" s="674"/>
      <c r="X26" s="674"/>
      <c r="Y26" s="674"/>
      <c r="Z26" s="674"/>
    </row>
    <row r="27" spans="1:26" ht="13.5" customHeight="1">
      <c r="A27" s="678" t="s">
        <v>980</v>
      </c>
      <c r="B27" s="679">
        <f>SUM(B28:B40)</f>
        <v>1779.8910000000001</v>
      </c>
      <c r="C27" s="679">
        <f>SUM(C28:C40)</f>
        <v>1906.669275</v>
      </c>
      <c r="D27" s="679">
        <f>SUM(D28:D40)</f>
        <v>2002.0027387499999</v>
      </c>
      <c r="E27" s="679">
        <f>SUM(E28:E40)</f>
        <v>2102.1028756874998</v>
      </c>
      <c r="F27" s="674"/>
      <c r="G27" s="674"/>
      <c r="H27" s="674"/>
      <c r="I27" s="674"/>
      <c r="J27" s="674"/>
      <c r="K27" s="674"/>
      <c r="L27" s="674"/>
      <c r="M27" s="674"/>
      <c r="N27" s="674"/>
      <c r="O27" s="674"/>
      <c r="P27" s="674"/>
      <c r="Q27" s="674"/>
      <c r="R27" s="674"/>
      <c r="S27" s="674"/>
      <c r="T27" s="674"/>
      <c r="U27" s="674"/>
      <c r="V27" s="674"/>
      <c r="W27" s="674"/>
      <c r="X27" s="674"/>
      <c r="Y27" s="674"/>
      <c r="Z27" s="674"/>
    </row>
    <row r="28" spans="1:26" ht="13.5" hidden="1" customHeight="1">
      <c r="A28" s="683" t="s">
        <v>981</v>
      </c>
      <c r="B28" s="681">
        <v>0</v>
      </c>
      <c r="C28" s="681">
        <v>0</v>
      </c>
      <c r="D28" s="681">
        <v>0</v>
      </c>
      <c r="E28" s="681">
        <v>0</v>
      </c>
      <c r="F28" s="674"/>
      <c r="G28" s="674"/>
      <c r="H28" s="674"/>
      <c r="I28" s="674"/>
      <c r="J28" s="674"/>
      <c r="K28" s="674"/>
      <c r="L28" s="674"/>
      <c r="M28" s="674"/>
      <c r="N28" s="674"/>
      <c r="O28" s="674"/>
      <c r="P28" s="674"/>
      <c r="Q28" s="674"/>
      <c r="R28" s="674"/>
      <c r="S28" s="674"/>
      <c r="T28" s="674"/>
      <c r="U28" s="674"/>
      <c r="V28" s="674"/>
      <c r="W28" s="674"/>
      <c r="X28" s="674"/>
      <c r="Y28" s="674"/>
      <c r="Z28" s="674"/>
    </row>
    <row r="29" spans="1:26" ht="13.5" hidden="1" customHeight="1">
      <c r="A29" s="683" t="s">
        <v>982</v>
      </c>
      <c r="B29" s="681">
        <v>0</v>
      </c>
      <c r="C29" s="681">
        <v>0</v>
      </c>
      <c r="D29" s="681">
        <v>0</v>
      </c>
      <c r="E29" s="681">
        <v>0</v>
      </c>
      <c r="F29" s="674"/>
      <c r="G29" s="674"/>
      <c r="H29" s="674"/>
      <c r="I29" s="674"/>
      <c r="J29" s="674"/>
      <c r="K29" s="674"/>
      <c r="L29" s="674"/>
      <c r="M29" s="674"/>
      <c r="N29" s="674"/>
      <c r="O29" s="674"/>
      <c r="P29" s="674"/>
      <c r="Q29" s="674"/>
      <c r="R29" s="674"/>
      <c r="S29" s="674"/>
      <c r="T29" s="674"/>
      <c r="U29" s="674"/>
      <c r="V29" s="674"/>
      <c r="W29" s="674"/>
      <c r="X29" s="674"/>
      <c r="Y29" s="674"/>
      <c r="Z29" s="674"/>
    </row>
    <row r="30" spans="1:26" ht="13.5" hidden="1" customHeight="1">
      <c r="A30" s="683" t="s">
        <v>983</v>
      </c>
      <c r="B30" s="681">
        <v>0</v>
      </c>
      <c r="C30" s="681">
        <v>0</v>
      </c>
      <c r="D30" s="681">
        <v>0</v>
      </c>
      <c r="E30" s="681">
        <v>0</v>
      </c>
      <c r="F30" s="674"/>
      <c r="G30" s="674"/>
      <c r="H30" s="674"/>
      <c r="I30" s="674"/>
      <c r="J30" s="674"/>
      <c r="K30" s="674"/>
      <c r="L30" s="674"/>
      <c r="M30" s="674"/>
      <c r="N30" s="674"/>
      <c r="O30" s="674"/>
      <c r="P30" s="674"/>
      <c r="Q30" s="674"/>
      <c r="R30" s="674"/>
      <c r="S30" s="674"/>
      <c r="T30" s="674"/>
      <c r="U30" s="674"/>
      <c r="V30" s="674"/>
      <c r="W30" s="674"/>
      <c r="X30" s="674"/>
      <c r="Y30" s="674"/>
      <c r="Z30" s="674"/>
    </row>
    <row r="31" spans="1:26" ht="13.5" hidden="1" customHeight="1">
      <c r="A31" s="683" t="s">
        <v>984</v>
      </c>
      <c r="B31" s="681">
        <v>0</v>
      </c>
      <c r="C31" s="681">
        <v>0</v>
      </c>
      <c r="D31" s="681">
        <v>0</v>
      </c>
      <c r="E31" s="681">
        <v>0</v>
      </c>
      <c r="F31" s="674"/>
      <c r="G31" s="674"/>
      <c r="H31" s="674"/>
      <c r="I31" s="674"/>
      <c r="J31" s="674"/>
      <c r="K31" s="674"/>
      <c r="L31" s="674"/>
      <c r="M31" s="674"/>
      <c r="N31" s="674"/>
      <c r="O31" s="674"/>
      <c r="P31" s="674"/>
      <c r="Q31" s="674"/>
      <c r="R31" s="674"/>
      <c r="S31" s="674"/>
      <c r="T31" s="674"/>
      <c r="U31" s="674"/>
      <c r="V31" s="674"/>
      <c r="W31" s="674"/>
      <c r="X31" s="674"/>
      <c r="Y31" s="674"/>
      <c r="Z31" s="674"/>
    </row>
    <row r="32" spans="1:26" ht="13.5" hidden="1" customHeight="1">
      <c r="A32" s="683" t="s">
        <v>985</v>
      </c>
      <c r="B32" s="681">
        <v>0</v>
      </c>
      <c r="C32" s="681">
        <v>0</v>
      </c>
      <c r="D32" s="681">
        <v>0</v>
      </c>
      <c r="E32" s="681">
        <v>0</v>
      </c>
      <c r="F32" s="674"/>
      <c r="G32" s="674"/>
      <c r="H32" s="674"/>
      <c r="I32" s="674"/>
      <c r="J32" s="674"/>
      <c r="K32" s="674"/>
      <c r="L32" s="674"/>
      <c r="M32" s="674"/>
      <c r="N32" s="674"/>
      <c r="O32" s="674"/>
      <c r="P32" s="674"/>
      <c r="Q32" s="674"/>
      <c r="R32" s="674"/>
      <c r="S32" s="674"/>
      <c r="T32" s="674"/>
      <c r="U32" s="674"/>
      <c r="V32" s="674"/>
      <c r="W32" s="674"/>
      <c r="X32" s="674"/>
      <c r="Y32" s="674"/>
      <c r="Z32" s="674"/>
    </row>
    <row r="33" spans="1:26" ht="13.5" hidden="1" customHeight="1">
      <c r="A33" s="683" t="s">
        <v>986</v>
      </c>
      <c r="B33" s="681">
        <v>0</v>
      </c>
      <c r="C33" s="681">
        <v>0</v>
      </c>
      <c r="D33" s="681">
        <v>0</v>
      </c>
      <c r="E33" s="681">
        <v>0</v>
      </c>
      <c r="F33" s="674"/>
      <c r="G33" s="674"/>
      <c r="H33" s="674"/>
      <c r="I33" s="674"/>
      <c r="J33" s="674"/>
      <c r="K33" s="674"/>
      <c r="L33" s="674"/>
      <c r="M33" s="674"/>
      <c r="N33" s="674"/>
      <c r="O33" s="674"/>
      <c r="P33" s="674"/>
      <c r="Q33" s="674"/>
      <c r="R33" s="674"/>
      <c r="S33" s="674"/>
      <c r="T33" s="674"/>
      <c r="U33" s="674"/>
      <c r="V33" s="674"/>
      <c r="W33" s="674"/>
      <c r="X33" s="674"/>
      <c r="Y33" s="674"/>
      <c r="Z33" s="674"/>
    </row>
    <row r="34" spans="1:26" ht="13.5" hidden="1" customHeight="1">
      <c r="A34" s="683" t="s">
        <v>987</v>
      </c>
      <c r="B34" s="681">
        <v>0</v>
      </c>
      <c r="C34" s="681">
        <v>0</v>
      </c>
      <c r="D34" s="681">
        <v>0</v>
      </c>
      <c r="E34" s="681">
        <v>0</v>
      </c>
      <c r="F34" s="674"/>
      <c r="G34" s="674"/>
      <c r="H34" s="674"/>
      <c r="I34" s="674"/>
      <c r="J34" s="674"/>
      <c r="K34" s="674"/>
      <c r="L34" s="674"/>
      <c r="M34" s="674"/>
      <c r="N34" s="674"/>
      <c r="O34" s="674"/>
      <c r="P34" s="674"/>
      <c r="Q34" s="674"/>
      <c r="R34" s="674"/>
      <c r="S34" s="674"/>
      <c r="T34" s="674"/>
      <c r="U34" s="674"/>
      <c r="V34" s="674"/>
      <c r="W34" s="674"/>
      <c r="X34" s="674"/>
      <c r="Y34" s="674"/>
      <c r="Z34" s="674"/>
    </row>
    <row r="35" spans="1:26" ht="13.5" hidden="1" customHeight="1">
      <c r="A35" s="683" t="s">
        <v>988</v>
      </c>
      <c r="B35" s="681">
        <v>0</v>
      </c>
      <c r="C35" s="681">
        <v>0</v>
      </c>
      <c r="D35" s="681">
        <v>0</v>
      </c>
      <c r="E35" s="681">
        <v>0</v>
      </c>
      <c r="F35" s="674"/>
      <c r="G35" s="674"/>
      <c r="H35" s="674"/>
      <c r="I35" s="674"/>
      <c r="J35" s="674"/>
      <c r="K35" s="674"/>
      <c r="L35" s="674"/>
      <c r="M35" s="674"/>
      <c r="N35" s="674"/>
      <c r="O35" s="674"/>
      <c r="P35" s="674"/>
      <c r="Q35" s="674"/>
      <c r="R35" s="674"/>
      <c r="S35" s="674"/>
      <c r="T35" s="674"/>
      <c r="U35" s="674"/>
      <c r="V35" s="674"/>
      <c r="W35" s="674"/>
      <c r="X35" s="674"/>
      <c r="Y35" s="674"/>
      <c r="Z35" s="674"/>
    </row>
    <row r="36" spans="1:26" ht="13.5" hidden="1" customHeight="1">
      <c r="A36" s="683" t="s">
        <v>989</v>
      </c>
      <c r="B36" s="681">
        <v>0</v>
      </c>
      <c r="C36" s="681">
        <v>0</v>
      </c>
      <c r="D36" s="681">
        <v>0</v>
      </c>
      <c r="E36" s="681">
        <v>0</v>
      </c>
      <c r="F36" s="674"/>
      <c r="G36" s="674"/>
      <c r="H36" s="674"/>
      <c r="I36" s="674"/>
      <c r="J36" s="674"/>
      <c r="K36" s="674"/>
      <c r="L36" s="674"/>
      <c r="M36" s="674"/>
      <c r="N36" s="674"/>
      <c r="O36" s="674"/>
      <c r="P36" s="674"/>
      <c r="Q36" s="674"/>
      <c r="R36" s="674"/>
      <c r="S36" s="674"/>
      <c r="T36" s="674"/>
      <c r="U36" s="674"/>
      <c r="V36" s="674"/>
      <c r="W36" s="674"/>
      <c r="X36" s="674"/>
      <c r="Y36" s="674"/>
      <c r="Z36" s="674"/>
    </row>
    <row r="37" spans="1:26" ht="30" customHeight="1">
      <c r="A37" s="683" t="s">
        <v>990</v>
      </c>
      <c r="B37" s="681">
        <v>1779.8910000000001</v>
      </c>
      <c r="C37" s="681">
        <v>1906.669275</v>
      </c>
      <c r="D37" s="681">
        <v>2002.0027387499999</v>
      </c>
      <c r="E37" s="681">
        <v>2102.1028756874998</v>
      </c>
      <c r="F37" s="674"/>
      <c r="G37" s="674"/>
      <c r="H37" s="674"/>
      <c r="I37" s="674"/>
      <c r="J37" s="674"/>
      <c r="K37" s="674"/>
      <c r="L37" s="674"/>
      <c r="M37" s="674"/>
      <c r="N37" s="674"/>
      <c r="O37" s="674"/>
      <c r="P37" s="674"/>
      <c r="Q37" s="674"/>
      <c r="R37" s="674"/>
      <c r="S37" s="674"/>
      <c r="T37" s="674"/>
      <c r="U37" s="674"/>
      <c r="V37" s="674"/>
      <c r="W37" s="674"/>
      <c r="X37" s="674"/>
      <c r="Y37" s="674"/>
      <c r="Z37" s="674"/>
    </row>
    <row r="38" spans="1:26" ht="30" hidden="1" customHeight="1">
      <c r="A38" s="683" t="s">
        <v>991</v>
      </c>
      <c r="B38" s="681">
        <v>0</v>
      </c>
      <c r="C38" s="681">
        <v>0</v>
      </c>
      <c r="D38" s="681">
        <v>0</v>
      </c>
      <c r="E38" s="681">
        <v>0</v>
      </c>
      <c r="F38" s="674"/>
      <c r="G38" s="674"/>
      <c r="H38" s="674"/>
      <c r="I38" s="674"/>
      <c r="J38" s="674"/>
      <c r="K38" s="674"/>
      <c r="L38" s="674"/>
      <c r="M38" s="674"/>
      <c r="N38" s="674"/>
      <c r="O38" s="674"/>
      <c r="P38" s="674"/>
      <c r="Q38" s="674"/>
      <c r="R38" s="674"/>
      <c r="S38" s="674"/>
      <c r="T38" s="674"/>
      <c r="U38" s="674"/>
      <c r="V38" s="674"/>
      <c r="W38" s="674"/>
      <c r="X38" s="674"/>
      <c r="Y38" s="674"/>
      <c r="Z38" s="674"/>
    </row>
    <row r="39" spans="1:26" ht="30" hidden="1" customHeight="1">
      <c r="A39" s="683" t="s">
        <v>992</v>
      </c>
      <c r="B39" s="681">
        <v>0</v>
      </c>
      <c r="C39" s="681">
        <v>0</v>
      </c>
      <c r="D39" s="681">
        <v>0</v>
      </c>
      <c r="E39" s="681">
        <v>0</v>
      </c>
      <c r="F39" s="674"/>
      <c r="G39" s="674"/>
      <c r="H39" s="674"/>
      <c r="I39" s="674"/>
      <c r="J39" s="674"/>
      <c r="K39" s="674"/>
      <c r="L39" s="674"/>
      <c r="M39" s="674"/>
      <c r="N39" s="674"/>
      <c r="O39" s="674"/>
      <c r="P39" s="674"/>
      <c r="Q39" s="674"/>
      <c r="R39" s="674"/>
      <c r="S39" s="674"/>
      <c r="T39" s="674"/>
      <c r="U39" s="674"/>
      <c r="V39" s="674"/>
      <c r="W39" s="674"/>
      <c r="X39" s="674"/>
      <c r="Y39" s="674"/>
      <c r="Z39" s="674"/>
    </row>
    <row r="40" spans="1:26" ht="13.5" hidden="1" customHeight="1">
      <c r="A40" s="683" t="s">
        <v>993</v>
      </c>
      <c r="B40" s="681">
        <v>0</v>
      </c>
      <c r="C40" s="681">
        <v>0</v>
      </c>
      <c r="D40" s="681">
        <v>0</v>
      </c>
      <c r="E40" s="681">
        <v>0</v>
      </c>
      <c r="F40" s="674"/>
      <c r="G40" s="674"/>
      <c r="H40" s="674"/>
      <c r="I40" s="674"/>
      <c r="J40" s="674"/>
      <c r="K40" s="674"/>
      <c r="L40" s="674"/>
      <c r="M40" s="674"/>
      <c r="N40" s="674"/>
      <c r="O40" s="674"/>
      <c r="P40" s="674"/>
      <c r="Q40" s="674"/>
      <c r="R40" s="674"/>
      <c r="S40" s="674"/>
      <c r="T40" s="674"/>
      <c r="U40" s="674"/>
      <c r="V40" s="674"/>
      <c r="W40" s="674"/>
      <c r="X40" s="674"/>
      <c r="Y40" s="674"/>
      <c r="Z40" s="674"/>
    </row>
    <row r="41" spans="1:26" ht="13.5" customHeight="1">
      <c r="A41" s="678" t="s">
        <v>994</v>
      </c>
      <c r="B41" s="679">
        <f>SUM(B42:B50)</f>
        <v>3591.1717039799996</v>
      </c>
      <c r="C41" s="679">
        <f>SUM(C42:C50)</f>
        <v>6229.2493308200001</v>
      </c>
      <c r="D41" s="679">
        <f>SUM(D42:D50)</f>
        <v>4950</v>
      </c>
      <c r="E41" s="679">
        <f>SUM(E42:E50)</f>
        <v>4455</v>
      </c>
      <c r="F41" s="674"/>
      <c r="G41" s="674"/>
      <c r="H41" s="674"/>
      <c r="I41" s="674"/>
      <c r="J41" s="674"/>
      <c r="K41" s="674"/>
      <c r="L41" s="674"/>
      <c r="M41" s="674"/>
      <c r="N41" s="674"/>
      <c r="O41" s="674"/>
      <c r="P41" s="674"/>
      <c r="Q41" s="674"/>
      <c r="R41" s="674"/>
      <c r="S41" s="674"/>
      <c r="T41" s="674"/>
      <c r="U41" s="674"/>
      <c r="V41" s="674"/>
      <c r="W41" s="674"/>
      <c r="X41" s="674"/>
      <c r="Y41" s="674"/>
      <c r="Z41" s="674"/>
    </row>
    <row r="42" spans="1:26" ht="13.5" customHeight="1">
      <c r="A42" s="683" t="s">
        <v>995</v>
      </c>
      <c r="B42" s="681">
        <v>1280.4698188099999</v>
      </c>
      <c r="C42" s="681">
        <v>729.24933082000007</v>
      </c>
      <c r="D42" s="681">
        <v>0</v>
      </c>
      <c r="E42" s="681">
        <v>0</v>
      </c>
      <c r="F42" s="674"/>
      <c r="G42" s="674"/>
      <c r="H42" s="674"/>
      <c r="I42" s="674"/>
      <c r="J42" s="674"/>
      <c r="K42" s="674"/>
      <c r="L42" s="674"/>
      <c r="M42" s="674"/>
      <c r="N42" s="674"/>
      <c r="O42" s="674"/>
      <c r="P42" s="674"/>
      <c r="Q42" s="674"/>
      <c r="R42" s="674"/>
      <c r="S42" s="674"/>
      <c r="T42" s="674"/>
      <c r="U42" s="674"/>
      <c r="V42" s="674"/>
      <c r="W42" s="674"/>
      <c r="X42" s="674"/>
      <c r="Y42" s="674"/>
      <c r="Z42" s="674"/>
    </row>
    <row r="43" spans="1:26" ht="13.5" hidden="1" customHeight="1">
      <c r="A43" s="683" t="s">
        <v>996</v>
      </c>
      <c r="B43" s="681">
        <v>0</v>
      </c>
      <c r="C43" s="681">
        <v>0</v>
      </c>
      <c r="D43" s="681">
        <v>0</v>
      </c>
      <c r="E43" s="681">
        <v>0</v>
      </c>
      <c r="F43" s="674"/>
      <c r="G43" s="674"/>
      <c r="H43" s="674"/>
      <c r="I43" s="674"/>
      <c r="J43" s="674"/>
      <c r="K43" s="674"/>
      <c r="L43" s="674"/>
      <c r="M43" s="674"/>
      <c r="N43" s="674"/>
      <c r="O43" s="674"/>
      <c r="P43" s="674"/>
      <c r="Q43" s="674"/>
      <c r="R43" s="674"/>
      <c r="S43" s="674"/>
      <c r="T43" s="674"/>
      <c r="U43" s="674"/>
      <c r="V43" s="674"/>
      <c r="W43" s="674"/>
      <c r="X43" s="674"/>
      <c r="Y43" s="674"/>
      <c r="Z43" s="674"/>
    </row>
    <row r="44" spans="1:26" ht="13.5" hidden="1" customHeight="1">
      <c r="A44" s="683" t="s">
        <v>997</v>
      </c>
      <c r="B44" s="681">
        <v>0</v>
      </c>
      <c r="C44" s="681">
        <v>0</v>
      </c>
      <c r="D44" s="681">
        <v>0</v>
      </c>
      <c r="E44" s="681">
        <v>0</v>
      </c>
      <c r="F44" s="674"/>
      <c r="G44" s="674"/>
      <c r="H44" s="674"/>
      <c r="I44" s="674"/>
      <c r="J44" s="674"/>
      <c r="K44" s="674"/>
      <c r="L44" s="674"/>
      <c r="M44" s="674"/>
      <c r="N44" s="674"/>
      <c r="O44" s="674"/>
      <c r="P44" s="674"/>
      <c r="Q44" s="674"/>
      <c r="R44" s="674"/>
      <c r="S44" s="674"/>
      <c r="T44" s="674"/>
      <c r="U44" s="674"/>
      <c r="V44" s="674"/>
      <c r="W44" s="674"/>
      <c r="X44" s="674"/>
      <c r="Y44" s="674"/>
      <c r="Z44" s="674"/>
    </row>
    <row r="45" spans="1:26" ht="13.5" hidden="1" customHeight="1">
      <c r="A45" s="683" t="s">
        <v>998</v>
      </c>
      <c r="B45" s="681">
        <v>0</v>
      </c>
      <c r="C45" s="681">
        <v>0</v>
      </c>
      <c r="D45" s="681">
        <v>0</v>
      </c>
      <c r="E45" s="681">
        <v>0</v>
      </c>
      <c r="F45" s="674"/>
      <c r="G45" s="674"/>
      <c r="H45" s="674"/>
      <c r="I45" s="674"/>
      <c r="J45" s="674"/>
      <c r="K45" s="674"/>
      <c r="L45" s="674"/>
      <c r="M45" s="674"/>
      <c r="N45" s="674"/>
      <c r="O45" s="674"/>
      <c r="P45" s="674"/>
      <c r="Q45" s="674"/>
      <c r="R45" s="674"/>
      <c r="S45" s="674"/>
      <c r="T45" s="674"/>
      <c r="U45" s="674"/>
      <c r="V45" s="674"/>
      <c r="W45" s="674"/>
      <c r="X45" s="674"/>
      <c r="Y45" s="674"/>
      <c r="Z45" s="674"/>
    </row>
    <row r="46" spans="1:26" ht="13.5" hidden="1" customHeight="1">
      <c r="A46" s="683" t="s">
        <v>999</v>
      </c>
      <c r="B46" s="681">
        <v>0</v>
      </c>
      <c r="C46" s="681">
        <v>0</v>
      </c>
      <c r="D46" s="681">
        <v>0</v>
      </c>
      <c r="E46" s="681">
        <v>0</v>
      </c>
      <c r="F46" s="674"/>
      <c r="G46" s="674"/>
      <c r="H46" s="674"/>
      <c r="I46" s="674"/>
      <c r="J46" s="674"/>
      <c r="K46" s="674"/>
      <c r="L46" s="674"/>
      <c r="M46" s="674"/>
      <c r="N46" s="674"/>
      <c r="O46" s="674"/>
      <c r="P46" s="674"/>
      <c r="Q46" s="674"/>
      <c r="R46" s="674"/>
      <c r="S46" s="674"/>
      <c r="T46" s="674"/>
      <c r="U46" s="674"/>
      <c r="V46" s="674"/>
      <c r="W46" s="674"/>
      <c r="X46" s="674"/>
      <c r="Y46" s="674"/>
      <c r="Z46" s="674"/>
    </row>
    <row r="47" spans="1:26" ht="27.6" hidden="1">
      <c r="A47" s="683" t="s">
        <v>1000</v>
      </c>
      <c r="B47" s="681">
        <v>0</v>
      </c>
      <c r="C47" s="681">
        <v>0</v>
      </c>
      <c r="D47" s="681">
        <v>0</v>
      </c>
      <c r="E47" s="681">
        <v>0</v>
      </c>
      <c r="F47" s="674"/>
      <c r="G47" s="674"/>
      <c r="H47" s="674"/>
      <c r="I47" s="674"/>
      <c r="J47" s="674"/>
      <c r="K47" s="674"/>
      <c r="L47" s="674"/>
      <c r="M47" s="674"/>
      <c r="N47" s="674"/>
      <c r="O47" s="674"/>
      <c r="P47" s="674"/>
      <c r="Q47" s="674"/>
      <c r="R47" s="674"/>
      <c r="S47" s="674"/>
      <c r="T47" s="674"/>
      <c r="U47" s="674"/>
      <c r="V47" s="674"/>
      <c r="W47" s="674"/>
      <c r="X47" s="674"/>
      <c r="Y47" s="674"/>
      <c r="Z47" s="674"/>
    </row>
    <row r="48" spans="1:26" ht="13.5" customHeight="1">
      <c r="A48" s="683" t="s">
        <v>1001</v>
      </c>
      <c r="B48" s="681">
        <v>1160.2915522999999</v>
      </c>
      <c r="C48" s="681">
        <v>2500</v>
      </c>
      <c r="D48" s="681">
        <v>2250</v>
      </c>
      <c r="E48" s="681">
        <v>2025</v>
      </c>
      <c r="F48" s="674"/>
      <c r="G48" s="674"/>
      <c r="H48" s="674"/>
      <c r="I48" s="674"/>
      <c r="J48" s="674"/>
      <c r="K48" s="674"/>
      <c r="L48" s="674"/>
      <c r="M48" s="674"/>
      <c r="N48" s="674"/>
      <c r="O48" s="674"/>
      <c r="P48" s="674"/>
      <c r="Q48" s="674"/>
      <c r="R48" s="674"/>
      <c r="S48" s="674"/>
      <c r="T48" s="674"/>
      <c r="U48" s="674"/>
      <c r="V48" s="674"/>
      <c r="W48" s="674"/>
      <c r="X48" s="674"/>
      <c r="Y48" s="674"/>
      <c r="Z48" s="674"/>
    </row>
    <row r="49" spans="1:26" ht="14.25" customHeight="1">
      <c r="A49" s="683" t="s">
        <v>1002</v>
      </c>
      <c r="B49" s="681">
        <v>1150.4103328699998</v>
      </c>
      <c r="C49" s="681">
        <v>3000</v>
      </c>
      <c r="D49" s="681">
        <v>2700</v>
      </c>
      <c r="E49" s="681">
        <v>2430</v>
      </c>
      <c r="F49" s="674"/>
      <c r="G49" s="674"/>
      <c r="H49" s="674"/>
      <c r="I49" s="674"/>
      <c r="J49" s="674"/>
      <c r="K49" s="674"/>
      <c r="L49" s="674"/>
      <c r="M49" s="674"/>
      <c r="N49" s="674"/>
      <c r="O49" s="674"/>
      <c r="P49" s="674"/>
      <c r="Q49" s="674"/>
      <c r="R49" s="674"/>
      <c r="S49" s="674"/>
      <c r="T49" s="674"/>
      <c r="U49" s="674"/>
      <c r="V49" s="674"/>
      <c r="W49" s="674"/>
      <c r="X49" s="674"/>
      <c r="Y49" s="674"/>
      <c r="Z49" s="674"/>
    </row>
    <row r="50" spans="1:26" ht="13.5" hidden="1" customHeight="1">
      <c r="A50" s="683" t="s">
        <v>1003</v>
      </c>
      <c r="B50" s="681">
        <v>0</v>
      </c>
      <c r="C50" s="681">
        <v>0</v>
      </c>
      <c r="D50" s="681">
        <v>0</v>
      </c>
      <c r="E50" s="681">
        <v>0</v>
      </c>
      <c r="F50" s="674"/>
      <c r="G50" s="674"/>
      <c r="H50" s="674"/>
      <c r="I50" s="674"/>
      <c r="J50" s="674"/>
      <c r="K50" s="674"/>
      <c r="L50" s="674"/>
      <c r="M50" s="674"/>
      <c r="N50" s="674"/>
      <c r="O50" s="674"/>
      <c r="P50" s="674"/>
      <c r="Q50" s="674"/>
      <c r="R50" s="674"/>
      <c r="S50" s="674"/>
      <c r="T50" s="674"/>
      <c r="U50" s="674"/>
      <c r="V50" s="674"/>
      <c r="W50" s="674"/>
      <c r="X50" s="674"/>
      <c r="Y50" s="674"/>
      <c r="Z50" s="674"/>
    </row>
    <row r="51" spans="1:26" ht="13.5" customHeight="1">
      <c r="A51" s="678" t="s">
        <v>1004</v>
      </c>
      <c r="B51" s="679">
        <f>+B12+B27+B41</f>
        <v>30795.65819134</v>
      </c>
      <c r="C51" s="679">
        <f>+C12+C27+C41</f>
        <v>35051.287131295205</v>
      </c>
      <c r="D51" s="679">
        <f>+D12+D27+D41</f>
        <v>35448.050982708468</v>
      </c>
      <c r="E51" s="679">
        <f>+E12+E27+E41</f>
        <v>36729.308614508045</v>
      </c>
      <c r="F51" s="674"/>
      <c r="G51" s="674"/>
      <c r="H51" s="674"/>
      <c r="I51" s="674"/>
      <c r="J51" s="674"/>
      <c r="K51" s="674"/>
      <c r="L51" s="674"/>
      <c r="M51" s="674"/>
      <c r="N51" s="674"/>
      <c r="O51" s="674"/>
      <c r="P51" s="674"/>
      <c r="Q51" s="674"/>
      <c r="R51" s="674"/>
      <c r="S51" s="674"/>
      <c r="T51" s="674"/>
      <c r="U51" s="674"/>
      <c r="V51" s="674"/>
      <c r="W51" s="674"/>
      <c r="X51" s="674"/>
      <c r="Y51" s="674"/>
      <c r="Z51" s="674"/>
    </row>
    <row r="52" spans="1:26">
      <c r="A52" s="674"/>
      <c r="B52" s="674"/>
      <c r="C52" s="674"/>
      <c r="D52" s="674"/>
      <c r="E52" s="674"/>
      <c r="F52" s="674"/>
      <c r="G52" s="674"/>
      <c r="H52" s="674"/>
      <c r="I52" s="674"/>
      <c r="J52" s="674"/>
      <c r="K52" s="674"/>
      <c r="L52" s="674"/>
      <c r="M52" s="674"/>
      <c r="N52" s="674"/>
      <c r="O52" s="674"/>
      <c r="P52" s="674"/>
      <c r="Q52" s="674"/>
      <c r="R52" s="674"/>
      <c r="S52" s="674"/>
      <c r="T52" s="674"/>
      <c r="U52" s="674"/>
      <c r="V52" s="674"/>
      <c r="W52" s="674"/>
      <c r="X52" s="674"/>
      <c r="Y52" s="674"/>
      <c r="Z52" s="674"/>
    </row>
    <row r="53" spans="1:26" ht="16.5" customHeight="1">
      <c r="A53" s="850" t="s">
        <v>1005</v>
      </c>
      <c r="B53" s="820"/>
      <c r="C53" s="820"/>
      <c r="D53" s="820"/>
      <c r="E53" s="821"/>
      <c r="F53" s="674"/>
      <c r="G53" s="674"/>
      <c r="H53" s="674"/>
      <c r="I53" s="674"/>
      <c r="J53" s="674"/>
      <c r="K53" s="674"/>
      <c r="L53" s="674"/>
      <c r="M53" s="674"/>
      <c r="N53" s="674"/>
      <c r="O53" s="674"/>
      <c r="P53" s="674"/>
      <c r="Q53" s="674"/>
      <c r="R53" s="674"/>
      <c r="S53" s="674"/>
      <c r="T53" s="674"/>
      <c r="U53" s="674"/>
      <c r="V53" s="674"/>
      <c r="W53" s="674"/>
      <c r="X53" s="674"/>
      <c r="Y53" s="674"/>
      <c r="Z53" s="674"/>
    </row>
    <row r="54" spans="1:26" ht="13.5" customHeight="1">
      <c r="A54" s="676" t="s">
        <v>964</v>
      </c>
      <c r="B54" s="676">
        <v>2026</v>
      </c>
      <c r="C54" s="676">
        <v>2027</v>
      </c>
      <c r="D54" s="676">
        <v>2028</v>
      </c>
      <c r="E54" s="676">
        <v>2029</v>
      </c>
      <c r="F54" s="674"/>
      <c r="G54" s="674"/>
      <c r="H54" s="674"/>
      <c r="I54" s="674"/>
      <c r="J54" s="674"/>
      <c r="K54" s="674"/>
      <c r="L54" s="674"/>
      <c r="M54" s="674"/>
      <c r="N54" s="674"/>
      <c r="O54" s="674"/>
      <c r="P54" s="674"/>
      <c r="Q54" s="674"/>
      <c r="R54" s="674"/>
      <c r="S54" s="674"/>
      <c r="T54" s="674"/>
      <c r="U54" s="674"/>
      <c r="V54" s="674"/>
      <c r="W54" s="674"/>
      <c r="X54" s="674"/>
      <c r="Y54" s="674"/>
      <c r="Z54" s="674"/>
    </row>
    <row r="55" spans="1:26" ht="13.5" customHeight="1">
      <c r="A55" s="678" t="s">
        <v>1006</v>
      </c>
      <c r="B55" s="679">
        <f>SUM(B56:B62)</f>
        <v>23229.389957840001</v>
      </c>
      <c r="C55" s="679">
        <f>SUM(C56:C62)</f>
        <v>24544.711921309281</v>
      </c>
      <c r="D55" s="679">
        <f>SUM(D56:D62)</f>
        <v>25960.668700973296</v>
      </c>
      <c r="E55" s="679">
        <f>SUM(E56:E62)</f>
        <v>27485.116683530319</v>
      </c>
      <c r="F55" s="674"/>
      <c r="G55" s="674"/>
      <c r="H55" s="674"/>
      <c r="I55" s="674"/>
      <c r="J55" s="674"/>
      <c r="K55" s="674"/>
      <c r="L55" s="674"/>
      <c r="M55" s="674"/>
      <c r="N55" s="674"/>
      <c r="O55" s="674"/>
      <c r="P55" s="674"/>
      <c r="Q55" s="674"/>
      <c r="R55" s="674"/>
      <c r="S55" s="674"/>
      <c r="T55" s="674"/>
      <c r="U55" s="674"/>
      <c r="V55" s="674"/>
      <c r="W55" s="674"/>
      <c r="X55" s="674"/>
      <c r="Y55" s="674"/>
      <c r="Z55" s="674"/>
    </row>
    <row r="56" spans="1:26" ht="13.5" customHeight="1">
      <c r="A56" s="684" t="s">
        <v>1007</v>
      </c>
      <c r="B56" s="681">
        <v>11098.299311799999</v>
      </c>
      <c r="C56" s="681">
        <v>11431.248291153999</v>
      </c>
      <c r="D56" s="681">
        <v>11774.185739888619</v>
      </c>
      <c r="E56" s="681">
        <v>12127.411312085278</v>
      </c>
      <c r="F56" s="674"/>
      <c r="G56" s="674"/>
      <c r="H56" s="674"/>
      <c r="I56" s="674"/>
      <c r="J56" s="674"/>
      <c r="K56" s="674"/>
      <c r="L56" s="674"/>
      <c r="M56" s="674"/>
      <c r="N56" s="674"/>
      <c r="O56" s="674"/>
      <c r="P56" s="674"/>
      <c r="Q56" s="674"/>
      <c r="R56" s="674"/>
      <c r="S56" s="674"/>
      <c r="T56" s="674"/>
      <c r="U56" s="674"/>
      <c r="V56" s="674"/>
      <c r="W56" s="674"/>
      <c r="X56" s="674"/>
      <c r="Y56" s="674"/>
      <c r="Z56" s="674"/>
    </row>
    <row r="57" spans="1:26" ht="13.5" customHeight="1">
      <c r="A57" s="684" t="s">
        <v>1008</v>
      </c>
      <c r="B57" s="681">
        <v>9345.4053308300008</v>
      </c>
      <c r="C57" s="681">
        <v>10186.491810604701</v>
      </c>
      <c r="D57" s="681">
        <v>11103.276073559124</v>
      </c>
      <c r="E57" s="681">
        <v>12102.570920179445</v>
      </c>
      <c r="F57" s="674"/>
      <c r="G57" s="674"/>
      <c r="H57" s="674"/>
      <c r="I57" s="674"/>
      <c r="J57" s="674"/>
      <c r="K57" s="674"/>
      <c r="L57" s="674"/>
      <c r="M57" s="674"/>
      <c r="N57" s="674"/>
      <c r="O57" s="674"/>
      <c r="P57" s="674"/>
      <c r="Q57" s="674"/>
      <c r="R57" s="674"/>
      <c r="S57" s="674"/>
      <c r="T57" s="674"/>
      <c r="U57" s="674"/>
      <c r="V57" s="674"/>
      <c r="W57" s="674"/>
      <c r="X57" s="674"/>
      <c r="Y57" s="674"/>
      <c r="Z57" s="674"/>
    </row>
    <row r="58" spans="1:26" ht="13.5" customHeight="1">
      <c r="A58" s="684" t="s">
        <v>1009</v>
      </c>
      <c r="B58" s="681">
        <v>314.24514904</v>
      </c>
      <c r="C58" s="681">
        <v>285.96308562640002</v>
      </c>
      <c r="D58" s="681">
        <v>260.22640792002403</v>
      </c>
      <c r="E58" s="681">
        <v>236.80603120722185</v>
      </c>
      <c r="F58" s="674"/>
      <c r="G58" s="674"/>
      <c r="H58" s="674"/>
      <c r="I58" s="674"/>
      <c r="J58" s="674"/>
      <c r="K58" s="674"/>
      <c r="L58" s="674"/>
      <c r="M58" s="674"/>
      <c r="N58" s="674"/>
      <c r="O58" s="674"/>
      <c r="P58" s="674"/>
      <c r="Q58" s="674"/>
      <c r="R58" s="674"/>
      <c r="S58" s="674"/>
      <c r="T58" s="674"/>
      <c r="U58" s="674"/>
      <c r="V58" s="674"/>
      <c r="W58" s="674"/>
      <c r="X58" s="674"/>
      <c r="Y58" s="674"/>
      <c r="Z58" s="674"/>
    </row>
    <row r="59" spans="1:26" ht="13.5" hidden="1" customHeight="1">
      <c r="A59" s="684" t="s">
        <v>1010</v>
      </c>
      <c r="B59" s="681">
        <v>0</v>
      </c>
      <c r="C59" s="681">
        <v>0</v>
      </c>
      <c r="D59" s="681">
        <v>0</v>
      </c>
      <c r="E59" s="681">
        <v>0</v>
      </c>
      <c r="F59" s="674"/>
      <c r="G59" s="674"/>
      <c r="H59" s="674"/>
      <c r="I59" s="674"/>
      <c r="J59" s="674"/>
      <c r="K59" s="674"/>
      <c r="L59" s="674"/>
      <c r="M59" s="674"/>
      <c r="N59" s="674"/>
      <c r="O59" s="674"/>
      <c r="P59" s="674"/>
      <c r="Q59" s="674"/>
      <c r="R59" s="674"/>
      <c r="S59" s="674"/>
      <c r="T59" s="674"/>
      <c r="U59" s="674"/>
      <c r="V59" s="674"/>
      <c r="W59" s="674"/>
      <c r="X59" s="674"/>
      <c r="Y59" s="674"/>
      <c r="Z59" s="674"/>
    </row>
    <row r="60" spans="1:26" ht="13.5" customHeight="1">
      <c r="A60" s="684" t="s">
        <v>1011</v>
      </c>
      <c r="B60" s="681">
        <v>1878.34016617</v>
      </c>
      <c r="C60" s="681">
        <v>1988.598733924179</v>
      </c>
      <c r="D60" s="681">
        <v>2105.3294796055284</v>
      </c>
      <c r="E60" s="681">
        <v>2228.9123200583731</v>
      </c>
      <c r="F60" s="674"/>
      <c r="G60" s="674"/>
      <c r="H60" s="674"/>
      <c r="I60" s="674"/>
      <c r="J60" s="674"/>
      <c r="K60" s="674"/>
      <c r="L60" s="674"/>
      <c r="M60" s="674"/>
      <c r="N60" s="674"/>
      <c r="O60" s="674"/>
      <c r="P60" s="674"/>
      <c r="Q60" s="674"/>
      <c r="R60" s="674"/>
      <c r="S60" s="674"/>
      <c r="T60" s="674"/>
      <c r="U60" s="674"/>
      <c r="V60" s="674"/>
      <c r="W60" s="674"/>
      <c r="X60" s="674"/>
      <c r="Y60" s="674"/>
      <c r="Z60" s="674"/>
    </row>
    <row r="61" spans="1:26" ht="13.5" customHeight="1">
      <c r="A61" s="684" t="s">
        <v>1012</v>
      </c>
      <c r="B61" s="681">
        <v>593.1</v>
      </c>
      <c r="C61" s="681">
        <v>652.41</v>
      </c>
      <c r="D61" s="681">
        <v>717.65099999999995</v>
      </c>
      <c r="E61" s="681">
        <v>789.41610000000003</v>
      </c>
      <c r="F61" s="674"/>
      <c r="G61" s="674"/>
      <c r="H61" s="674"/>
      <c r="I61" s="674"/>
      <c r="J61" s="674"/>
      <c r="K61" s="674"/>
      <c r="L61" s="674"/>
      <c r="M61" s="674"/>
      <c r="N61" s="674"/>
      <c r="O61" s="674"/>
      <c r="P61" s="674"/>
      <c r="Q61" s="674"/>
      <c r="R61" s="674"/>
      <c r="S61" s="674"/>
      <c r="T61" s="674"/>
      <c r="U61" s="674"/>
      <c r="V61" s="674"/>
      <c r="W61" s="674"/>
      <c r="X61" s="674"/>
      <c r="Y61" s="674"/>
      <c r="Z61" s="674"/>
    </row>
    <row r="62" spans="1:26" ht="13.5" hidden="1" customHeight="1">
      <c r="A62" s="684" t="s">
        <v>1013</v>
      </c>
      <c r="B62" s="681">
        <v>0</v>
      </c>
      <c r="C62" s="681">
        <v>0</v>
      </c>
      <c r="D62" s="681">
        <v>0</v>
      </c>
      <c r="E62" s="681">
        <v>0</v>
      </c>
      <c r="F62" s="674"/>
      <c r="G62" s="674"/>
      <c r="H62" s="674"/>
      <c r="I62" s="674"/>
      <c r="J62" s="674"/>
      <c r="K62" s="674"/>
      <c r="L62" s="674"/>
      <c r="M62" s="674"/>
      <c r="N62" s="674"/>
      <c r="O62" s="674"/>
      <c r="P62" s="674"/>
      <c r="Q62" s="674"/>
      <c r="R62" s="674"/>
      <c r="S62" s="674"/>
      <c r="T62" s="674"/>
      <c r="U62" s="674"/>
      <c r="V62" s="674"/>
      <c r="W62" s="674"/>
      <c r="X62" s="674"/>
      <c r="Y62" s="674"/>
      <c r="Z62" s="674"/>
    </row>
    <row r="63" spans="1:26" ht="13.5" customHeight="1">
      <c r="A63" s="678" t="s">
        <v>1014</v>
      </c>
      <c r="B63" s="679">
        <f>SUM(B64:B76)</f>
        <v>6995.8339484299995</v>
      </c>
      <c r="C63" s="679">
        <f>SUM(C64:C76)</f>
        <v>9907.6191354900002</v>
      </c>
      <c r="D63" s="679">
        <f>SUM(D64:D76)</f>
        <v>8858.4784035200009</v>
      </c>
      <c r="E63" s="679">
        <f>SUM(E64:E76)</f>
        <v>8583.842858850001</v>
      </c>
      <c r="F63" s="674"/>
      <c r="G63" s="674"/>
      <c r="H63" s="674"/>
      <c r="I63" s="674"/>
      <c r="J63" s="674"/>
      <c r="K63" s="674"/>
      <c r="L63" s="674"/>
      <c r="M63" s="674"/>
      <c r="N63" s="674"/>
      <c r="O63" s="674"/>
      <c r="P63" s="674"/>
      <c r="Q63" s="674"/>
      <c r="R63" s="674"/>
      <c r="S63" s="674"/>
      <c r="T63" s="674"/>
      <c r="U63" s="674"/>
      <c r="V63" s="674"/>
      <c r="W63" s="674"/>
      <c r="X63" s="674"/>
      <c r="Y63" s="674"/>
      <c r="Z63" s="674"/>
    </row>
    <row r="64" spans="1:26" ht="13.5" customHeight="1">
      <c r="A64" s="684" t="s">
        <v>1015</v>
      </c>
      <c r="B64" s="681">
        <v>155</v>
      </c>
      <c r="C64" s="681">
        <v>330</v>
      </c>
      <c r="D64" s="681">
        <v>363</v>
      </c>
      <c r="E64" s="681">
        <v>399.3</v>
      </c>
      <c r="F64" s="674"/>
      <c r="G64" s="674"/>
      <c r="H64" s="674"/>
      <c r="I64" s="674"/>
      <c r="J64" s="674"/>
      <c r="K64" s="674"/>
      <c r="L64" s="674"/>
      <c r="M64" s="674"/>
      <c r="N64" s="674"/>
      <c r="O64" s="674"/>
      <c r="P64" s="674"/>
      <c r="Q64" s="674"/>
      <c r="R64" s="674"/>
      <c r="S64" s="674"/>
      <c r="T64" s="674"/>
      <c r="U64" s="674"/>
      <c r="V64" s="674"/>
      <c r="W64" s="674"/>
      <c r="X64" s="674"/>
      <c r="Y64" s="674"/>
      <c r="Z64" s="674"/>
    </row>
    <row r="65" spans="1:26" ht="13.5" customHeight="1">
      <c r="A65" s="684" t="s">
        <v>1016</v>
      </c>
      <c r="B65" s="681">
        <v>2132.5538967399998</v>
      </c>
      <c r="C65" s="681">
        <v>3188</v>
      </c>
      <c r="D65" s="681">
        <v>2854.8</v>
      </c>
      <c r="E65" s="681">
        <v>2900.78</v>
      </c>
      <c r="F65" s="674"/>
      <c r="G65" s="674"/>
      <c r="H65" s="674"/>
      <c r="I65" s="674"/>
      <c r="J65" s="674"/>
      <c r="K65" s="674"/>
      <c r="L65" s="674"/>
      <c r="M65" s="674"/>
      <c r="N65" s="674"/>
      <c r="O65" s="674"/>
      <c r="P65" s="674"/>
      <c r="Q65" s="674"/>
      <c r="R65" s="674"/>
      <c r="S65" s="674"/>
      <c r="T65" s="674"/>
      <c r="U65" s="674"/>
      <c r="V65" s="674"/>
      <c r="W65" s="674"/>
      <c r="X65" s="674"/>
      <c r="Y65" s="674"/>
      <c r="Z65" s="674"/>
    </row>
    <row r="66" spans="1:26" ht="13.5" hidden="1" customHeight="1">
      <c r="A66" s="684" t="s">
        <v>1017</v>
      </c>
      <c r="B66" s="681">
        <v>0</v>
      </c>
      <c r="C66" s="681">
        <v>0</v>
      </c>
      <c r="D66" s="681">
        <v>0</v>
      </c>
      <c r="E66" s="681">
        <v>0</v>
      </c>
      <c r="F66" s="674"/>
      <c r="G66" s="674"/>
      <c r="H66" s="674"/>
      <c r="I66" s="674"/>
      <c r="J66" s="674"/>
      <c r="K66" s="674"/>
      <c r="L66" s="674"/>
      <c r="M66" s="674"/>
      <c r="N66" s="674"/>
      <c r="O66" s="674"/>
      <c r="P66" s="674"/>
      <c r="Q66" s="674"/>
      <c r="R66" s="674"/>
      <c r="S66" s="674"/>
      <c r="T66" s="674"/>
      <c r="U66" s="674"/>
      <c r="V66" s="674"/>
      <c r="W66" s="674"/>
      <c r="X66" s="674"/>
      <c r="Y66" s="674"/>
      <c r="Z66" s="674"/>
    </row>
    <row r="67" spans="1:26" ht="13.5" customHeight="1">
      <c r="A67" s="684" t="s">
        <v>1018</v>
      </c>
      <c r="B67" s="681">
        <v>2028.088</v>
      </c>
      <c r="C67" s="681">
        <v>2552.5016354899999</v>
      </c>
      <c r="D67" s="681">
        <v>1629.0491535199999</v>
      </c>
      <c r="E67" s="681">
        <v>2093.07068385</v>
      </c>
      <c r="F67" s="674"/>
      <c r="G67" s="674"/>
      <c r="H67" s="674"/>
      <c r="I67" s="674"/>
      <c r="J67" s="674"/>
      <c r="K67" s="674"/>
      <c r="L67" s="674"/>
      <c r="M67" s="674"/>
      <c r="N67" s="674"/>
      <c r="O67" s="674"/>
      <c r="P67" s="674"/>
      <c r="Q67" s="674"/>
      <c r="R67" s="674"/>
      <c r="S67" s="674"/>
      <c r="T67" s="674"/>
      <c r="U67" s="674"/>
      <c r="V67" s="674"/>
      <c r="W67" s="674"/>
      <c r="X67" s="674"/>
      <c r="Y67" s="674"/>
      <c r="Z67" s="674"/>
    </row>
    <row r="68" spans="1:26" ht="13.5" customHeight="1">
      <c r="A68" s="684" t="s">
        <v>1019</v>
      </c>
      <c r="B68" s="681">
        <v>420.88135356999999</v>
      </c>
      <c r="C68" s="681">
        <v>1217</v>
      </c>
      <c r="D68" s="681">
        <v>1142</v>
      </c>
      <c r="E68" s="681">
        <v>484.1</v>
      </c>
      <c r="F68" s="674"/>
      <c r="G68" s="674"/>
      <c r="H68" s="674"/>
      <c r="I68" s="674"/>
      <c r="J68" s="674"/>
      <c r="K68" s="674"/>
      <c r="L68" s="674"/>
      <c r="M68" s="674"/>
      <c r="N68" s="674"/>
      <c r="O68" s="674"/>
      <c r="P68" s="674"/>
      <c r="Q68" s="674"/>
      <c r="R68" s="674"/>
      <c r="S68" s="674"/>
      <c r="T68" s="674"/>
      <c r="U68" s="674"/>
      <c r="V68" s="674"/>
      <c r="W68" s="674"/>
      <c r="X68" s="674"/>
      <c r="Y68" s="674"/>
      <c r="Z68" s="674"/>
    </row>
    <row r="69" spans="1:26" ht="13.5" customHeight="1">
      <c r="A69" s="684" t="s">
        <v>1020</v>
      </c>
      <c r="B69" s="681">
        <v>1337.3856981199999</v>
      </c>
      <c r="C69" s="681">
        <v>916</v>
      </c>
      <c r="D69" s="681">
        <v>977.6</v>
      </c>
      <c r="E69" s="681">
        <v>1045.3599999999999</v>
      </c>
      <c r="F69" s="674"/>
      <c r="G69" s="674"/>
      <c r="H69" s="674"/>
      <c r="I69" s="674"/>
      <c r="J69" s="674"/>
      <c r="K69" s="674"/>
      <c r="L69" s="674"/>
      <c r="M69" s="674"/>
      <c r="N69" s="674"/>
      <c r="O69" s="674"/>
      <c r="P69" s="674"/>
      <c r="Q69" s="674"/>
      <c r="R69" s="674"/>
      <c r="S69" s="674"/>
      <c r="T69" s="674"/>
      <c r="U69" s="674"/>
      <c r="V69" s="674"/>
      <c r="W69" s="674"/>
      <c r="X69" s="674"/>
      <c r="Y69" s="674"/>
      <c r="Z69" s="674"/>
    </row>
    <row r="70" spans="1:26" ht="13.5" customHeight="1">
      <c r="A70" s="684" t="s">
        <v>1021</v>
      </c>
      <c r="B70" s="681">
        <v>350</v>
      </c>
      <c r="C70" s="681">
        <v>175</v>
      </c>
      <c r="D70" s="681">
        <v>300</v>
      </c>
      <c r="E70" s="681">
        <v>0</v>
      </c>
      <c r="F70" s="674"/>
      <c r="G70" s="674"/>
      <c r="H70" s="674"/>
      <c r="I70" s="674"/>
      <c r="J70" s="674"/>
      <c r="K70" s="674"/>
      <c r="L70" s="674"/>
      <c r="M70" s="674"/>
      <c r="N70" s="674"/>
      <c r="O70" s="674"/>
      <c r="P70" s="674"/>
      <c r="Q70" s="674"/>
      <c r="R70" s="674"/>
      <c r="S70" s="674"/>
      <c r="T70" s="674"/>
      <c r="U70" s="674"/>
      <c r="V70" s="674"/>
      <c r="W70" s="674"/>
      <c r="X70" s="674"/>
      <c r="Y70" s="674"/>
      <c r="Z70" s="674"/>
    </row>
    <row r="71" spans="1:26" ht="13.5" hidden="1" customHeight="1">
      <c r="A71" s="684" t="s">
        <v>1022</v>
      </c>
      <c r="B71" s="681">
        <v>0</v>
      </c>
      <c r="C71" s="681">
        <v>0</v>
      </c>
      <c r="D71" s="681">
        <v>0</v>
      </c>
      <c r="E71" s="681">
        <v>0</v>
      </c>
      <c r="F71" s="674"/>
      <c r="G71" s="674"/>
      <c r="H71" s="674"/>
      <c r="I71" s="674"/>
      <c r="J71" s="674"/>
      <c r="K71" s="674"/>
      <c r="L71" s="674"/>
      <c r="M71" s="674"/>
      <c r="N71" s="674"/>
      <c r="O71" s="674"/>
      <c r="P71" s="674"/>
      <c r="Q71" s="674"/>
      <c r="R71" s="674"/>
      <c r="S71" s="674"/>
      <c r="T71" s="674"/>
      <c r="U71" s="674"/>
      <c r="V71" s="674"/>
      <c r="W71" s="674"/>
      <c r="X71" s="674"/>
      <c r="Y71" s="674"/>
      <c r="Z71" s="674"/>
    </row>
    <row r="72" spans="1:26" ht="13.5" customHeight="1">
      <c r="A72" s="684" t="s">
        <v>1023</v>
      </c>
      <c r="B72" s="681">
        <v>571.92499999999995</v>
      </c>
      <c r="C72" s="681">
        <v>1529.1175000000001</v>
      </c>
      <c r="D72" s="681">
        <v>1592.02925</v>
      </c>
      <c r="E72" s="681">
        <v>1661.2321750000001</v>
      </c>
      <c r="F72" s="674"/>
      <c r="G72" s="674"/>
      <c r="H72" s="674"/>
      <c r="I72" s="674"/>
      <c r="J72" s="674"/>
      <c r="K72" s="674"/>
      <c r="L72" s="674"/>
      <c r="M72" s="674"/>
      <c r="N72" s="674"/>
      <c r="O72" s="674"/>
      <c r="P72" s="674"/>
      <c r="Q72" s="674"/>
      <c r="R72" s="674"/>
      <c r="S72" s="674"/>
      <c r="T72" s="674"/>
      <c r="U72" s="674"/>
      <c r="V72" s="674"/>
      <c r="W72" s="674"/>
      <c r="X72" s="674"/>
      <c r="Y72" s="674"/>
      <c r="Z72" s="674"/>
    </row>
    <row r="73" spans="1:26" ht="13.5" hidden="1" customHeight="1">
      <c r="A73" s="684" t="s">
        <v>1024</v>
      </c>
      <c r="B73" s="681">
        <v>0</v>
      </c>
      <c r="C73" s="681">
        <v>0</v>
      </c>
      <c r="D73" s="681">
        <v>0</v>
      </c>
      <c r="E73" s="681">
        <v>0</v>
      </c>
      <c r="F73" s="674"/>
      <c r="G73" s="674"/>
      <c r="H73" s="674"/>
      <c r="I73" s="674"/>
      <c r="J73" s="674"/>
      <c r="K73" s="674"/>
      <c r="L73" s="674"/>
      <c r="M73" s="674"/>
      <c r="N73" s="674"/>
      <c r="O73" s="674"/>
      <c r="P73" s="674"/>
      <c r="Q73" s="674"/>
      <c r="R73" s="674"/>
      <c r="S73" s="674"/>
      <c r="T73" s="674"/>
      <c r="U73" s="674"/>
      <c r="V73" s="674"/>
      <c r="W73" s="674"/>
      <c r="X73" s="674"/>
      <c r="Y73" s="674"/>
      <c r="Z73" s="674"/>
    </row>
    <row r="74" spans="1:26" ht="13.5" hidden="1" customHeight="1">
      <c r="A74" s="684" t="s">
        <v>1025</v>
      </c>
      <c r="B74" s="681">
        <v>0</v>
      </c>
      <c r="C74" s="681">
        <v>0</v>
      </c>
      <c r="D74" s="681">
        <v>0</v>
      </c>
      <c r="E74" s="681">
        <v>0</v>
      </c>
      <c r="F74" s="674"/>
      <c r="G74" s="674"/>
      <c r="H74" s="674"/>
      <c r="I74" s="674"/>
      <c r="J74" s="674"/>
      <c r="K74" s="674"/>
      <c r="L74" s="674"/>
      <c r="M74" s="674"/>
      <c r="N74" s="674"/>
      <c r="O74" s="674"/>
      <c r="P74" s="674"/>
      <c r="Q74" s="674"/>
      <c r="R74" s="674"/>
      <c r="S74" s="674"/>
      <c r="T74" s="674"/>
      <c r="U74" s="674"/>
      <c r="V74" s="674"/>
      <c r="W74" s="674"/>
      <c r="X74" s="674"/>
      <c r="Y74" s="674"/>
      <c r="Z74" s="674"/>
    </row>
    <row r="75" spans="1:26" ht="13.5" hidden="1" customHeight="1">
      <c r="A75" s="684" t="s">
        <v>1026</v>
      </c>
      <c r="B75" s="681">
        <v>0</v>
      </c>
      <c r="C75" s="681">
        <v>0</v>
      </c>
      <c r="D75" s="681">
        <v>0</v>
      </c>
      <c r="E75" s="681">
        <v>0</v>
      </c>
      <c r="F75" s="674"/>
      <c r="G75" s="674"/>
      <c r="H75" s="674"/>
      <c r="I75" s="674"/>
      <c r="J75" s="674"/>
      <c r="K75" s="674"/>
      <c r="L75" s="674"/>
      <c r="M75" s="674"/>
      <c r="N75" s="674"/>
      <c r="O75" s="674"/>
      <c r="P75" s="674"/>
      <c r="Q75" s="674"/>
      <c r="R75" s="674"/>
      <c r="S75" s="674"/>
      <c r="T75" s="674"/>
      <c r="U75" s="674"/>
      <c r="V75" s="674"/>
      <c r="W75" s="674"/>
      <c r="X75" s="674"/>
      <c r="Y75" s="674"/>
      <c r="Z75" s="674"/>
    </row>
    <row r="76" spans="1:26" ht="13.5" hidden="1" customHeight="1">
      <c r="A76" s="684" t="s">
        <v>1027</v>
      </c>
      <c r="B76" s="681">
        <v>0</v>
      </c>
      <c r="C76" s="681">
        <v>0</v>
      </c>
      <c r="D76" s="681">
        <v>0</v>
      </c>
      <c r="E76" s="681">
        <v>0</v>
      </c>
      <c r="F76" s="674"/>
      <c r="G76" s="674"/>
      <c r="H76" s="674"/>
      <c r="I76" s="674"/>
      <c r="J76" s="674"/>
      <c r="K76" s="674"/>
      <c r="L76" s="674"/>
      <c r="M76" s="674"/>
      <c r="N76" s="674"/>
      <c r="O76" s="674"/>
      <c r="P76" s="674"/>
      <c r="Q76" s="674"/>
      <c r="R76" s="674"/>
      <c r="S76" s="674"/>
      <c r="T76" s="674"/>
      <c r="U76" s="674"/>
      <c r="V76" s="674"/>
      <c r="W76" s="674"/>
      <c r="X76" s="674"/>
      <c r="Y76" s="674"/>
      <c r="Z76" s="674"/>
    </row>
    <row r="77" spans="1:26" ht="13.5" customHeight="1">
      <c r="A77" s="678" t="s">
        <v>1028</v>
      </c>
      <c r="B77" s="679">
        <f>SUM(B78:B82)</f>
        <v>570.43435665999993</v>
      </c>
      <c r="C77" s="679">
        <f>SUM(C78:C82)</f>
        <v>598.95607449299996</v>
      </c>
      <c r="D77" s="679">
        <f>SUM(D78:D82)</f>
        <v>628.90387821764989</v>
      </c>
      <c r="E77" s="679">
        <f>SUM(E78:E82)</f>
        <v>660.34907212853238</v>
      </c>
      <c r="F77" s="674"/>
      <c r="G77" s="674"/>
      <c r="H77" s="674"/>
      <c r="I77" s="674"/>
      <c r="J77" s="674"/>
      <c r="K77" s="674"/>
      <c r="L77" s="674"/>
      <c r="M77" s="674"/>
      <c r="N77" s="674"/>
      <c r="O77" s="674"/>
      <c r="P77" s="674"/>
      <c r="Q77" s="674"/>
      <c r="R77" s="674"/>
      <c r="S77" s="674"/>
      <c r="T77" s="674"/>
      <c r="U77" s="674"/>
      <c r="V77" s="674"/>
      <c r="W77" s="674"/>
      <c r="X77" s="674"/>
      <c r="Y77" s="674"/>
      <c r="Z77" s="674"/>
    </row>
    <row r="78" spans="1:26" ht="13.5" hidden="1" customHeight="1">
      <c r="A78" s="684" t="s">
        <v>1029</v>
      </c>
      <c r="B78" s="681">
        <v>0</v>
      </c>
      <c r="C78" s="681">
        <v>0</v>
      </c>
      <c r="D78" s="681">
        <v>0</v>
      </c>
      <c r="E78" s="681">
        <v>0</v>
      </c>
      <c r="F78" s="674"/>
      <c r="G78" s="674"/>
      <c r="H78" s="674"/>
      <c r="I78" s="674"/>
      <c r="J78" s="674"/>
      <c r="K78" s="674"/>
      <c r="L78" s="674"/>
      <c r="M78" s="674"/>
      <c r="N78" s="674"/>
      <c r="O78" s="674"/>
      <c r="P78" s="674"/>
      <c r="Q78" s="674"/>
      <c r="R78" s="674"/>
      <c r="S78" s="674"/>
      <c r="T78" s="674"/>
      <c r="U78" s="674"/>
      <c r="V78" s="674"/>
      <c r="W78" s="674"/>
      <c r="X78" s="674"/>
      <c r="Y78" s="674"/>
      <c r="Z78" s="674"/>
    </row>
    <row r="79" spans="1:26" ht="13.5" hidden="1" customHeight="1">
      <c r="A79" s="684" t="s">
        <v>1030</v>
      </c>
      <c r="B79" s="681">
        <v>0</v>
      </c>
      <c r="C79" s="681">
        <v>0</v>
      </c>
      <c r="D79" s="681">
        <v>0</v>
      </c>
      <c r="E79" s="681">
        <v>0</v>
      </c>
      <c r="F79" s="674"/>
      <c r="G79" s="674"/>
      <c r="H79" s="674"/>
      <c r="I79" s="674"/>
      <c r="J79" s="674"/>
      <c r="K79" s="674"/>
      <c r="L79" s="674"/>
      <c r="M79" s="674"/>
      <c r="N79" s="674"/>
      <c r="O79" s="674"/>
      <c r="P79" s="674"/>
      <c r="Q79" s="674"/>
      <c r="R79" s="674"/>
      <c r="S79" s="674"/>
      <c r="T79" s="674"/>
      <c r="U79" s="674"/>
      <c r="V79" s="674"/>
      <c r="W79" s="674"/>
      <c r="X79" s="674"/>
      <c r="Y79" s="674"/>
      <c r="Z79" s="674"/>
    </row>
    <row r="80" spans="1:26" ht="13.5" customHeight="1">
      <c r="A80" s="684" t="s">
        <v>1031</v>
      </c>
      <c r="B80" s="681">
        <v>570.43435665999993</v>
      </c>
      <c r="C80" s="681">
        <v>598.95607449299996</v>
      </c>
      <c r="D80" s="681">
        <v>628.90387821764989</v>
      </c>
      <c r="E80" s="681">
        <v>660.34907212853238</v>
      </c>
      <c r="F80" s="674"/>
      <c r="G80" s="674"/>
      <c r="H80" s="674"/>
      <c r="I80" s="674"/>
      <c r="J80" s="674"/>
      <c r="K80" s="674"/>
      <c r="L80" s="674"/>
      <c r="M80" s="674"/>
      <c r="N80" s="674"/>
      <c r="O80" s="674"/>
      <c r="P80" s="674"/>
      <c r="Q80" s="674"/>
      <c r="R80" s="674"/>
      <c r="S80" s="674"/>
      <c r="T80" s="674"/>
      <c r="U80" s="674"/>
      <c r="V80" s="674"/>
      <c r="W80" s="674"/>
      <c r="X80" s="674"/>
      <c r="Y80" s="674"/>
      <c r="Z80" s="674"/>
    </row>
    <row r="81" spans="1:26" ht="13.5" hidden="1" customHeight="1">
      <c r="A81" s="684" t="s">
        <v>1032</v>
      </c>
      <c r="B81" s="681">
        <v>0</v>
      </c>
      <c r="C81" s="681">
        <v>0</v>
      </c>
      <c r="D81" s="681">
        <v>0</v>
      </c>
      <c r="E81" s="681">
        <v>0</v>
      </c>
      <c r="F81" s="674"/>
      <c r="G81" s="674"/>
      <c r="H81" s="674"/>
      <c r="I81" s="674"/>
      <c r="J81" s="674"/>
      <c r="K81" s="674"/>
      <c r="L81" s="674"/>
      <c r="M81" s="674"/>
      <c r="N81" s="674"/>
      <c r="O81" s="674"/>
      <c r="P81" s="674"/>
      <c r="Q81" s="674"/>
      <c r="R81" s="674"/>
      <c r="S81" s="674"/>
      <c r="T81" s="674"/>
      <c r="U81" s="674"/>
      <c r="V81" s="674"/>
      <c r="W81" s="674"/>
      <c r="X81" s="674"/>
      <c r="Y81" s="674"/>
      <c r="Z81" s="674"/>
    </row>
    <row r="82" spans="1:26" ht="13.5" hidden="1" customHeight="1">
      <c r="A82" s="684" t="s">
        <v>1033</v>
      </c>
      <c r="B82" s="681">
        <v>0</v>
      </c>
      <c r="C82" s="681">
        <v>0</v>
      </c>
      <c r="D82" s="681">
        <v>0</v>
      </c>
      <c r="E82" s="681">
        <v>0</v>
      </c>
      <c r="F82" s="674"/>
      <c r="G82" s="674"/>
      <c r="H82" s="674"/>
      <c r="I82" s="674"/>
      <c r="J82" s="674"/>
      <c r="K82" s="674"/>
      <c r="L82" s="674"/>
      <c r="M82" s="674"/>
      <c r="N82" s="674"/>
      <c r="O82" s="674"/>
      <c r="P82" s="674"/>
      <c r="Q82" s="674"/>
      <c r="R82" s="674"/>
      <c r="S82" s="674"/>
      <c r="T82" s="674"/>
      <c r="U82" s="674"/>
      <c r="V82" s="674"/>
      <c r="W82" s="674"/>
      <c r="X82" s="674"/>
      <c r="Y82" s="674"/>
      <c r="Z82" s="674"/>
    </row>
    <row r="83" spans="1:26" ht="13.5" hidden="1" customHeight="1">
      <c r="A83" s="678" t="s">
        <v>1034</v>
      </c>
      <c r="B83" s="681">
        <v>0</v>
      </c>
      <c r="C83" s="681">
        <v>0</v>
      </c>
      <c r="D83" s="681">
        <v>0</v>
      </c>
      <c r="E83" s="681">
        <v>0</v>
      </c>
      <c r="F83" s="674"/>
      <c r="G83" s="674"/>
      <c r="H83" s="674"/>
      <c r="I83" s="674"/>
      <c r="J83" s="674"/>
      <c r="K83" s="674"/>
      <c r="L83" s="674"/>
      <c r="M83" s="674"/>
      <c r="N83" s="674"/>
      <c r="O83" s="674"/>
      <c r="P83" s="674"/>
      <c r="Q83" s="674"/>
      <c r="R83" s="674"/>
      <c r="S83" s="674"/>
      <c r="T83" s="674"/>
      <c r="U83" s="674"/>
      <c r="V83" s="674"/>
      <c r="W83" s="674"/>
      <c r="X83" s="674"/>
      <c r="Y83" s="674"/>
      <c r="Z83" s="674"/>
    </row>
    <row r="84" spans="1:26" ht="13.5" customHeight="1">
      <c r="A84" s="678" t="s">
        <v>1035</v>
      </c>
      <c r="B84" s="679">
        <f>+B55+B63+B77+B83</f>
        <v>30795.658262930003</v>
      </c>
      <c r="C84" s="679">
        <f>+C55+C63+C77+C83</f>
        <v>35051.28713129228</v>
      </c>
      <c r="D84" s="679">
        <f>+D55+D63+D77+D83</f>
        <v>35448.050982710949</v>
      </c>
      <c r="E84" s="679">
        <f>+E55+E63+E77+E83</f>
        <v>36729.308614508853</v>
      </c>
      <c r="F84" s="674"/>
      <c r="G84" s="674"/>
      <c r="H84" s="674"/>
      <c r="I84" s="674"/>
      <c r="J84" s="674"/>
      <c r="K84" s="674"/>
      <c r="L84" s="674"/>
      <c r="M84" s="674"/>
      <c r="N84" s="674"/>
      <c r="O84" s="674"/>
      <c r="P84" s="674"/>
      <c r="Q84" s="674"/>
      <c r="R84" s="674"/>
      <c r="S84" s="674"/>
      <c r="T84" s="674"/>
      <c r="U84" s="674"/>
      <c r="V84" s="674"/>
      <c r="W84" s="674"/>
      <c r="X84" s="674"/>
      <c r="Y84" s="674"/>
      <c r="Z84" s="674"/>
    </row>
    <row r="85" spans="1:26" ht="13.5" customHeight="1">
      <c r="A85" s="674"/>
      <c r="B85" s="685"/>
      <c r="C85" s="685"/>
      <c r="D85" s="685"/>
      <c r="E85" s="685"/>
      <c r="F85" s="674"/>
      <c r="G85" s="674"/>
      <c r="H85" s="674"/>
      <c r="I85" s="674"/>
      <c r="J85" s="674"/>
      <c r="K85" s="674"/>
      <c r="L85" s="674"/>
      <c r="M85" s="674"/>
      <c r="N85" s="674"/>
      <c r="O85" s="674"/>
      <c r="P85" s="674"/>
      <c r="Q85" s="674"/>
      <c r="R85" s="674"/>
      <c r="S85" s="674"/>
      <c r="T85" s="674"/>
      <c r="U85" s="674"/>
      <c r="V85" s="674"/>
      <c r="W85" s="674"/>
      <c r="X85" s="674"/>
      <c r="Y85" s="674"/>
      <c r="Z85" s="674"/>
    </row>
    <row r="86" spans="1:26" ht="13.5" customHeight="1">
      <c r="A86" s="851" t="s">
        <v>1036</v>
      </c>
      <c r="B86" s="820"/>
      <c r="C86" s="820"/>
      <c r="D86" s="820"/>
      <c r="E86" s="820"/>
      <c r="F86" s="820"/>
      <c r="G86" s="820"/>
      <c r="H86" s="820"/>
      <c r="I86" s="820"/>
      <c r="J86" s="821"/>
      <c r="K86" s="674"/>
      <c r="L86" s="674"/>
      <c r="M86" s="674"/>
      <c r="N86" s="674"/>
      <c r="O86" s="674"/>
      <c r="P86" s="674"/>
      <c r="Q86" s="674"/>
      <c r="R86" s="674"/>
      <c r="S86" s="674"/>
      <c r="T86" s="674"/>
      <c r="U86" s="674"/>
      <c r="V86" s="674"/>
      <c r="W86" s="674"/>
      <c r="X86" s="674"/>
      <c r="Y86" s="674"/>
      <c r="Z86" s="674"/>
    </row>
    <row r="87" spans="1:26" ht="13.5" customHeight="1">
      <c r="A87" s="674"/>
      <c r="B87" s="674"/>
      <c r="C87" s="674"/>
      <c r="D87" s="674"/>
      <c r="E87" s="674"/>
      <c r="F87" s="674"/>
      <c r="G87" s="674"/>
      <c r="H87" s="674"/>
      <c r="I87" s="674"/>
      <c r="J87" s="674"/>
      <c r="K87" s="674"/>
      <c r="L87" s="674"/>
      <c r="M87" s="674"/>
      <c r="N87" s="674"/>
      <c r="O87" s="674"/>
      <c r="P87" s="674"/>
      <c r="Q87" s="674"/>
      <c r="R87" s="674"/>
      <c r="S87" s="674"/>
      <c r="T87" s="674"/>
      <c r="U87" s="674"/>
      <c r="V87" s="674"/>
      <c r="W87" s="674"/>
      <c r="X87" s="674"/>
      <c r="Y87" s="674"/>
      <c r="Z87" s="674"/>
    </row>
    <row r="88" spans="1:26" ht="27.75" customHeight="1">
      <c r="A88" s="675" t="s">
        <v>1037</v>
      </c>
      <c r="B88" s="807" t="s">
        <v>1096</v>
      </c>
      <c r="C88" s="852"/>
      <c r="D88" s="852"/>
      <c r="E88" s="852"/>
      <c r="F88" s="852"/>
      <c r="G88" s="852"/>
      <c r="H88" s="852"/>
      <c r="I88" s="852"/>
      <c r="J88" s="853"/>
      <c r="K88" s="674"/>
      <c r="L88" s="674"/>
      <c r="M88" s="674"/>
      <c r="N88" s="674"/>
      <c r="O88" s="674"/>
      <c r="P88" s="674"/>
      <c r="Q88" s="674"/>
      <c r="R88" s="674"/>
      <c r="S88" s="674"/>
      <c r="T88" s="674"/>
      <c r="U88" s="674"/>
      <c r="V88" s="674"/>
      <c r="W88" s="674"/>
      <c r="X88" s="674"/>
      <c r="Y88" s="674"/>
      <c r="Z88" s="674"/>
    </row>
    <row r="89" spans="1:26" ht="13.5" customHeight="1">
      <c r="A89" s="674"/>
      <c r="B89" s="674"/>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row>
    <row r="90" spans="1:26" ht="15" customHeight="1">
      <c r="A90" s="835" t="s">
        <v>1038</v>
      </c>
      <c r="B90" s="836"/>
      <c r="C90" s="836"/>
      <c r="D90" s="836"/>
      <c r="E90" s="836"/>
      <c r="F90" s="836"/>
      <c r="G90" s="836"/>
      <c r="H90" s="836"/>
      <c r="I90" s="836"/>
      <c r="J90" s="837"/>
      <c r="K90" s="674"/>
      <c r="L90" s="674"/>
      <c r="M90" s="674"/>
      <c r="N90" s="674"/>
      <c r="O90" s="674"/>
      <c r="P90" s="674"/>
      <c r="Q90" s="674"/>
      <c r="R90" s="674"/>
      <c r="S90" s="674"/>
      <c r="T90" s="674"/>
      <c r="U90" s="674"/>
      <c r="V90" s="674"/>
      <c r="W90" s="674"/>
      <c r="X90" s="674"/>
      <c r="Y90" s="674"/>
      <c r="Z90" s="674"/>
    </row>
    <row r="91" spans="1:26" ht="27" customHeight="1">
      <c r="A91" s="686" t="s">
        <v>1039</v>
      </c>
      <c r="B91" s="807" t="s">
        <v>1040</v>
      </c>
      <c r="C91" s="808"/>
      <c r="D91" s="808"/>
      <c r="E91" s="808"/>
      <c r="F91" s="808"/>
      <c r="G91" s="808"/>
      <c r="H91" s="808"/>
      <c r="I91" s="808"/>
      <c r="J91" s="809"/>
      <c r="K91" s="674"/>
      <c r="L91" s="674"/>
      <c r="M91" s="674"/>
      <c r="N91" s="674"/>
      <c r="O91" s="674"/>
      <c r="P91" s="674"/>
      <c r="Q91" s="674"/>
      <c r="R91" s="674"/>
      <c r="S91" s="674"/>
      <c r="T91" s="674"/>
      <c r="U91" s="674"/>
      <c r="V91" s="674"/>
      <c r="W91" s="674"/>
      <c r="X91" s="674"/>
      <c r="Y91" s="674"/>
      <c r="Z91" s="674"/>
    </row>
    <row r="92" spans="1:26" ht="24" customHeight="1">
      <c r="A92" s="687" t="s">
        <v>1041</v>
      </c>
      <c r="B92" s="807" t="s">
        <v>1042</v>
      </c>
      <c r="C92" s="808"/>
      <c r="D92" s="808"/>
      <c r="E92" s="808"/>
      <c r="F92" s="808"/>
      <c r="G92" s="808"/>
      <c r="H92" s="808"/>
      <c r="I92" s="808"/>
      <c r="J92" s="809"/>
      <c r="K92" s="674"/>
      <c r="L92" s="674"/>
      <c r="M92" s="674"/>
      <c r="N92" s="674"/>
      <c r="O92" s="674"/>
      <c r="P92" s="674"/>
      <c r="Q92" s="674"/>
      <c r="R92" s="674"/>
      <c r="S92" s="674"/>
      <c r="T92" s="674"/>
      <c r="U92" s="674"/>
      <c r="V92" s="674"/>
      <c r="W92" s="674"/>
      <c r="X92" s="674"/>
      <c r="Y92" s="674"/>
      <c r="Z92" s="674"/>
    </row>
    <row r="93" spans="1:26" ht="277.8" customHeight="1">
      <c r="A93" s="688" t="s">
        <v>1043</v>
      </c>
      <c r="B93" s="807" t="s">
        <v>1044</v>
      </c>
      <c r="C93" s="808"/>
      <c r="D93" s="808"/>
      <c r="E93" s="808"/>
      <c r="F93" s="808"/>
      <c r="G93" s="808"/>
      <c r="H93" s="808"/>
      <c r="I93" s="808"/>
      <c r="J93" s="809"/>
      <c r="K93" s="674"/>
      <c r="L93" s="674"/>
      <c r="M93" s="674"/>
      <c r="N93" s="674"/>
      <c r="O93" s="674"/>
      <c r="P93" s="674"/>
      <c r="Q93" s="674"/>
      <c r="R93" s="674"/>
      <c r="S93" s="674"/>
      <c r="T93" s="674"/>
      <c r="U93" s="674"/>
      <c r="V93" s="674"/>
      <c r="W93" s="674"/>
      <c r="X93" s="674"/>
      <c r="Y93" s="674"/>
      <c r="Z93" s="674"/>
    </row>
    <row r="94" spans="1:26" ht="13.5" customHeight="1">
      <c r="A94" s="689"/>
      <c r="B94" s="689"/>
      <c r="C94" s="689"/>
      <c r="D94" s="689"/>
      <c r="E94" s="689"/>
      <c r="F94" s="674"/>
      <c r="G94" s="674"/>
      <c r="H94" s="674"/>
      <c r="I94" s="674"/>
      <c r="J94" s="674"/>
      <c r="K94" s="674"/>
      <c r="L94" s="674"/>
      <c r="M94" s="674"/>
      <c r="N94" s="674"/>
      <c r="O94" s="674"/>
      <c r="P94" s="674"/>
      <c r="Q94" s="674"/>
      <c r="R94" s="674"/>
      <c r="S94" s="674"/>
      <c r="T94" s="674"/>
      <c r="U94" s="674"/>
      <c r="V94" s="674"/>
      <c r="W94" s="674"/>
      <c r="X94" s="674"/>
      <c r="Y94" s="674"/>
      <c r="Z94" s="674"/>
    </row>
    <row r="95" spans="1:26" ht="18.75" customHeight="1">
      <c r="A95" s="835" t="s">
        <v>1045</v>
      </c>
      <c r="B95" s="836"/>
      <c r="C95" s="836"/>
      <c r="D95" s="836"/>
      <c r="E95" s="836"/>
      <c r="F95" s="836"/>
      <c r="G95" s="836"/>
      <c r="H95" s="836"/>
      <c r="I95" s="836"/>
      <c r="J95" s="837"/>
      <c r="K95" s="674"/>
      <c r="L95" s="674"/>
      <c r="M95" s="674"/>
      <c r="N95" s="674"/>
      <c r="O95" s="674"/>
      <c r="P95" s="674"/>
      <c r="Q95" s="674"/>
      <c r="R95" s="674"/>
      <c r="S95" s="674"/>
      <c r="T95" s="674"/>
      <c r="U95" s="674"/>
      <c r="V95" s="674"/>
      <c r="W95" s="674"/>
      <c r="X95" s="674"/>
      <c r="Y95" s="674"/>
      <c r="Z95" s="674"/>
    </row>
    <row r="96" spans="1:26" ht="129.6">
      <c r="A96" s="694" t="s">
        <v>1046</v>
      </c>
      <c r="B96" s="838" t="s">
        <v>1047</v>
      </c>
      <c r="C96" s="839"/>
      <c r="D96" s="840"/>
      <c r="E96" s="838" t="s">
        <v>1048</v>
      </c>
      <c r="F96" s="839"/>
      <c r="G96" s="840"/>
      <c r="H96" s="838" t="s">
        <v>1049</v>
      </c>
      <c r="I96" s="839"/>
      <c r="J96" s="841"/>
      <c r="K96" s="674"/>
      <c r="L96" s="674"/>
      <c r="M96" s="674"/>
      <c r="N96" s="674"/>
      <c r="O96" s="674"/>
      <c r="P96" s="674"/>
      <c r="Q96" s="674"/>
      <c r="R96" s="674"/>
      <c r="S96" s="674"/>
      <c r="T96" s="674"/>
      <c r="U96" s="674"/>
      <c r="V96" s="674"/>
      <c r="W96" s="674"/>
      <c r="X96" s="674"/>
      <c r="Y96" s="674"/>
      <c r="Z96" s="674"/>
    </row>
    <row r="97" spans="1:26" ht="359.4" customHeight="1">
      <c r="A97" s="691" t="s">
        <v>1079</v>
      </c>
      <c r="B97" s="829" t="s">
        <v>1050</v>
      </c>
      <c r="C97" s="830"/>
      <c r="D97" s="830"/>
      <c r="E97" s="829" t="s">
        <v>1051</v>
      </c>
      <c r="F97" s="830"/>
      <c r="G97" s="830"/>
      <c r="H97" s="829" t="s">
        <v>1052</v>
      </c>
      <c r="I97" s="830"/>
      <c r="J97" s="830"/>
      <c r="K97" s="674"/>
      <c r="L97" s="674"/>
      <c r="M97" s="674"/>
      <c r="N97" s="674"/>
      <c r="O97" s="674"/>
      <c r="P97" s="674"/>
      <c r="Q97" s="674"/>
      <c r="R97" s="674"/>
      <c r="S97" s="674"/>
      <c r="T97" s="674"/>
      <c r="U97" s="674"/>
      <c r="V97" s="674"/>
      <c r="W97" s="674"/>
      <c r="X97" s="674"/>
      <c r="Y97" s="674"/>
      <c r="Z97" s="674"/>
    </row>
    <row r="98" spans="1:26" ht="374.4" customHeight="1">
      <c r="A98" s="695" t="s">
        <v>1080</v>
      </c>
      <c r="B98" s="831" t="s">
        <v>1053</v>
      </c>
      <c r="C98" s="832"/>
      <c r="D98" s="833"/>
      <c r="E98" s="831" t="s">
        <v>1054</v>
      </c>
      <c r="F98" s="832"/>
      <c r="G98" s="833"/>
      <c r="H98" s="831" t="s">
        <v>1055</v>
      </c>
      <c r="I98" s="832"/>
      <c r="J98" s="834"/>
      <c r="K98" s="674"/>
      <c r="L98" s="674"/>
      <c r="M98" s="674"/>
      <c r="N98" s="674"/>
      <c r="O98" s="674"/>
      <c r="P98" s="674"/>
      <c r="Q98" s="674"/>
      <c r="R98" s="674"/>
      <c r="S98" s="674"/>
      <c r="T98" s="674"/>
      <c r="U98" s="674"/>
      <c r="V98" s="674"/>
      <c r="W98" s="674"/>
      <c r="X98" s="674"/>
      <c r="Y98" s="674"/>
      <c r="Z98" s="674"/>
    </row>
    <row r="99" spans="1:26" ht="402.6" customHeight="1">
      <c r="A99" s="695" t="s">
        <v>1081</v>
      </c>
      <c r="B99" s="807" t="s">
        <v>1056</v>
      </c>
      <c r="C99" s="808"/>
      <c r="D99" s="809"/>
      <c r="E99" s="807" t="s">
        <v>1057</v>
      </c>
      <c r="F99" s="808"/>
      <c r="G99" s="809"/>
      <c r="H99" s="807"/>
      <c r="I99" s="808"/>
      <c r="J99" s="818"/>
      <c r="K99" s="674"/>
      <c r="L99" s="674"/>
      <c r="M99" s="674"/>
      <c r="N99" s="674"/>
      <c r="O99" s="674"/>
      <c r="P99" s="674"/>
      <c r="Q99" s="674"/>
      <c r="R99" s="674"/>
      <c r="S99" s="674"/>
      <c r="T99" s="674"/>
      <c r="U99" s="674"/>
      <c r="V99" s="674"/>
      <c r="W99" s="674"/>
      <c r="X99" s="674"/>
      <c r="Y99" s="674"/>
      <c r="Z99" s="674"/>
    </row>
    <row r="100" spans="1:26" ht="204.6" customHeight="1">
      <c r="A100" s="695" t="s">
        <v>1082</v>
      </c>
      <c r="B100" s="807" t="s">
        <v>1058</v>
      </c>
      <c r="C100" s="808"/>
      <c r="D100" s="809"/>
      <c r="E100" s="807" t="s">
        <v>1059</v>
      </c>
      <c r="F100" s="808"/>
      <c r="G100" s="809"/>
      <c r="H100" s="807"/>
      <c r="I100" s="808"/>
      <c r="J100" s="818"/>
      <c r="K100" s="674"/>
      <c r="L100" s="674"/>
      <c r="M100" s="674"/>
      <c r="N100" s="674"/>
      <c r="O100" s="674"/>
      <c r="P100" s="674"/>
      <c r="Q100" s="674"/>
      <c r="R100" s="674"/>
      <c r="S100" s="674"/>
      <c r="T100" s="674"/>
      <c r="U100" s="674"/>
      <c r="V100" s="674"/>
      <c r="W100" s="674"/>
      <c r="X100" s="674"/>
      <c r="Y100" s="674"/>
      <c r="Z100" s="674"/>
    </row>
    <row r="101" spans="1:26" ht="80.25" customHeight="1">
      <c r="A101" s="696" t="s">
        <v>1060</v>
      </c>
      <c r="B101" s="828" t="s">
        <v>1061</v>
      </c>
      <c r="C101" s="820"/>
      <c r="D101" s="821"/>
      <c r="E101" s="828" t="s">
        <v>1062</v>
      </c>
      <c r="F101" s="820"/>
      <c r="G101" s="821"/>
      <c r="H101" s="828" t="s">
        <v>1049</v>
      </c>
      <c r="I101" s="820"/>
      <c r="J101" s="822"/>
      <c r="K101" s="674"/>
      <c r="L101" s="674"/>
      <c r="M101" s="674"/>
      <c r="N101" s="674"/>
      <c r="O101" s="674"/>
      <c r="P101" s="674"/>
      <c r="Q101" s="674"/>
      <c r="R101" s="674"/>
      <c r="S101" s="674"/>
      <c r="T101" s="674"/>
      <c r="U101" s="674"/>
      <c r="V101" s="674"/>
      <c r="W101" s="674"/>
      <c r="X101" s="674"/>
      <c r="Y101" s="674"/>
      <c r="Z101" s="674"/>
    </row>
    <row r="102" spans="1:26" ht="309" customHeight="1">
      <c r="A102" s="697" t="s">
        <v>1083</v>
      </c>
      <c r="B102" s="807" t="s">
        <v>1063</v>
      </c>
      <c r="C102" s="808"/>
      <c r="D102" s="809"/>
      <c r="E102" s="807" t="s">
        <v>1064</v>
      </c>
      <c r="F102" s="808"/>
      <c r="G102" s="809"/>
      <c r="H102" s="807" t="s">
        <v>1065</v>
      </c>
      <c r="I102" s="808"/>
      <c r="J102" s="818"/>
      <c r="K102" s="674"/>
      <c r="L102" s="674"/>
      <c r="M102" s="674"/>
      <c r="N102" s="674"/>
      <c r="O102" s="674"/>
      <c r="P102" s="674"/>
      <c r="Q102" s="674"/>
      <c r="R102" s="674"/>
      <c r="S102" s="674"/>
      <c r="T102" s="674"/>
      <c r="U102" s="674"/>
      <c r="V102" s="674"/>
      <c r="W102" s="674"/>
      <c r="X102" s="674"/>
      <c r="Y102" s="674"/>
      <c r="Z102" s="674"/>
    </row>
    <row r="103" spans="1:26" ht="395.4" customHeight="1">
      <c r="A103" s="697" t="s">
        <v>1084</v>
      </c>
      <c r="B103" s="807" t="s">
        <v>1066</v>
      </c>
      <c r="C103" s="808"/>
      <c r="D103" s="809"/>
      <c r="E103" s="807" t="s">
        <v>1067</v>
      </c>
      <c r="F103" s="808"/>
      <c r="G103" s="809"/>
      <c r="H103" s="807" t="s">
        <v>1068</v>
      </c>
      <c r="I103" s="808"/>
      <c r="J103" s="818"/>
      <c r="K103" s="674"/>
      <c r="L103" s="674"/>
      <c r="M103" s="674"/>
      <c r="N103" s="674"/>
      <c r="O103" s="674"/>
      <c r="P103" s="674"/>
      <c r="Q103" s="674"/>
      <c r="R103" s="674"/>
      <c r="S103" s="674"/>
      <c r="T103" s="674"/>
      <c r="U103" s="674"/>
      <c r="V103" s="674"/>
      <c r="W103" s="674"/>
      <c r="X103" s="674"/>
      <c r="Y103" s="674"/>
      <c r="Z103" s="674"/>
    </row>
    <row r="104" spans="1:26" ht="282" customHeight="1">
      <c r="A104" s="810" t="s">
        <v>1085</v>
      </c>
      <c r="B104" s="807" t="s">
        <v>1086</v>
      </c>
      <c r="C104" s="808"/>
      <c r="D104" s="809"/>
      <c r="E104" s="807" t="s">
        <v>1088</v>
      </c>
      <c r="F104" s="808"/>
      <c r="G104" s="809"/>
      <c r="H104" s="807"/>
      <c r="I104" s="808"/>
      <c r="J104" s="818"/>
      <c r="K104" s="674"/>
      <c r="L104" s="674"/>
      <c r="M104" s="674"/>
      <c r="N104" s="674"/>
      <c r="O104" s="674"/>
      <c r="P104" s="674"/>
      <c r="Q104" s="674"/>
      <c r="R104" s="674"/>
      <c r="S104" s="674"/>
      <c r="T104" s="674"/>
      <c r="U104" s="674"/>
      <c r="V104" s="674"/>
      <c r="W104" s="674"/>
      <c r="X104" s="674"/>
      <c r="Y104" s="674"/>
      <c r="Z104" s="674"/>
    </row>
    <row r="105" spans="1:26" ht="409.2" customHeight="1">
      <c r="A105" s="811"/>
      <c r="B105" s="807" t="s">
        <v>1087</v>
      </c>
      <c r="C105" s="808"/>
      <c r="D105" s="809"/>
      <c r="E105" s="812" t="s">
        <v>1089</v>
      </c>
      <c r="F105" s="813"/>
      <c r="G105" s="814"/>
      <c r="H105" s="692"/>
      <c r="I105" s="693"/>
      <c r="J105" s="698"/>
      <c r="K105" s="674"/>
      <c r="L105" s="674"/>
      <c r="M105" s="674"/>
      <c r="N105" s="674"/>
      <c r="O105" s="674"/>
      <c r="P105" s="674"/>
      <c r="Q105" s="674"/>
      <c r="R105" s="674"/>
      <c r="S105" s="674"/>
      <c r="T105" s="674"/>
      <c r="U105" s="674"/>
      <c r="V105" s="674"/>
      <c r="W105" s="674"/>
      <c r="X105" s="674"/>
      <c r="Y105" s="674"/>
      <c r="Z105" s="674"/>
    </row>
    <row r="106" spans="1:26" ht="42">
      <c r="A106" s="696" t="s">
        <v>1069</v>
      </c>
      <c r="B106" s="824" t="s">
        <v>1070</v>
      </c>
      <c r="C106" s="825"/>
      <c r="D106" s="826"/>
      <c r="E106" s="824" t="s">
        <v>1048</v>
      </c>
      <c r="F106" s="825"/>
      <c r="G106" s="826"/>
      <c r="H106" s="824" t="s">
        <v>1049</v>
      </c>
      <c r="I106" s="825"/>
      <c r="J106" s="827"/>
      <c r="K106" s="674"/>
      <c r="L106" s="674"/>
      <c r="M106" s="674"/>
      <c r="N106" s="674"/>
      <c r="O106" s="674"/>
      <c r="P106" s="674"/>
      <c r="Q106" s="674"/>
      <c r="R106" s="674"/>
      <c r="S106" s="674"/>
      <c r="T106" s="674"/>
      <c r="U106" s="674"/>
      <c r="V106" s="674"/>
      <c r="W106" s="674"/>
      <c r="X106" s="674"/>
      <c r="Y106" s="674"/>
      <c r="Z106" s="674"/>
    </row>
    <row r="107" spans="1:26">
      <c r="A107" s="699" t="s">
        <v>1071</v>
      </c>
      <c r="B107" s="815" t="s">
        <v>1071</v>
      </c>
      <c r="C107" s="816"/>
      <c r="D107" s="817"/>
      <c r="E107" s="815" t="s">
        <v>1071</v>
      </c>
      <c r="F107" s="816"/>
      <c r="G107" s="817"/>
      <c r="H107" s="815" t="s">
        <v>1071</v>
      </c>
      <c r="I107" s="816"/>
      <c r="J107" s="823"/>
      <c r="K107" s="674"/>
      <c r="L107" s="674"/>
      <c r="M107" s="674"/>
      <c r="N107" s="674"/>
      <c r="O107" s="674"/>
      <c r="P107" s="674"/>
      <c r="Q107" s="674"/>
      <c r="R107" s="674"/>
      <c r="S107" s="674"/>
      <c r="T107" s="674"/>
      <c r="U107" s="674"/>
      <c r="V107" s="674"/>
      <c r="W107" s="674"/>
      <c r="X107" s="674"/>
      <c r="Y107" s="674"/>
      <c r="Z107" s="674"/>
    </row>
    <row r="108" spans="1:26">
      <c r="A108" s="699" t="s">
        <v>1071</v>
      </c>
      <c r="B108" s="815" t="s">
        <v>1071</v>
      </c>
      <c r="C108" s="816"/>
      <c r="D108" s="817"/>
      <c r="E108" s="815" t="s">
        <v>1071</v>
      </c>
      <c r="F108" s="816"/>
      <c r="G108" s="817"/>
      <c r="H108" s="815" t="s">
        <v>1071</v>
      </c>
      <c r="I108" s="816"/>
      <c r="J108" s="823"/>
      <c r="K108" s="674"/>
      <c r="L108" s="674"/>
      <c r="M108" s="674"/>
      <c r="N108" s="674"/>
      <c r="O108" s="674"/>
      <c r="P108" s="674"/>
      <c r="Q108" s="674"/>
      <c r="R108" s="674"/>
      <c r="S108" s="674"/>
      <c r="T108" s="674"/>
      <c r="U108" s="674"/>
      <c r="V108" s="674"/>
      <c r="W108" s="674"/>
      <c r="X108" s="674"/>
      <c r="Y108" s="674"/>
      <c r="Z108" s="674"/>
    </row>
    <row r="109" spans="1:26">
      <c r="A109" s="699" t="s">
        <v>1071</v>
      </c>
      <c r="B109" s="815" t="s">
        <v>1071</v>
      </c>
      <c r="C109" s="816"/>
      <c r="D109" s="817"/>
      <c r="E109" s="815" t="s">
        <v>1071</v>
      </c>
      <c r="F109" s="816"/>
      <c r="G109" s="817"/>
      <c r="H109" s="815" t="s">
        <v>1071</v>
      </c>
      <c r="I109" s="816"/>
      <c r="J109" s="823"/>
      <c r="K109" s="674"/>
      <c r="L109" s="674"/>
      <c r="M109" s="674"/>
      <c r="N109" s="674"/>
      <c r="O109" s="674"/>
      <c r="P109" s="674"/>
      <c r="Q109" s="674"/>
      <c r="R109" s="674"/>
      <c r="S109" s="674"/>
      <c r="T109" s="674"/>
      <c r="U109" s="674"/>
      <c r="V109" s="674"/>
      <c r="W109" s="674"/>
      <c r="X109" s="674"/>
      <c r="Y109" s="674"/>
      <c r="Z109" s="674"/>
    </row>
    <row r="110" spans="1:26" ht="58.5" customHeight="1">
      <c r="A110" s="700" t="s">
        <v>1072</v>
      </c>
      <c r="B110" s="819" t="s">
        <v>1073</v>
      </c>
      <c r="C110" s="820"/>
      <c r="D110" s="821"/>
      <c r="E110" s="819" t="s">
        <v>1074</v>
      </c>
      <c r="F110" s="820"/>
      <c r="G110" s="821"/>
      <c r="H110" s="819" t="s">
        <v>1049</v>
      </c>
      <c r="I110" s="820"/>
      <c r="J110" s="822"/>
      <c r="K110" s="674"/>
      <c r="L110" s="674"/>
      <c r="M110" s="674"/>
      <c r="N110" s="674"/>
      <c r="O110" s="674"/>
      <c r="P110" s="674"/>
      <c r="Q110" s="674"/>
      <c r="R110" s="674"/>
      <c r="S110" s="674"/>
      <c r="T110" s="674"/>
      <c r="U110" s="674"/>
      <c r="V110" s="674"/>
      <c r="W110" s="674"/>
      <c r="X110" s="674"/>
      <c r="Y110" s="674"/>
      <c r="Z110" s="674"/>
    </row>
    <row r="111" spans="1:26" ht="173.4" customHeight="1">
      <c r="A111" s="701" t="s">
        <v>1090</v>
      </c>
      <c r="B111" s="807" t="s">
        <v>1075</v>
      </c>
      <c r="C111" s="808"/>
      <c r="D111" s="809"/>
      <c r="E111" s="807" t="s">
        <v>1076</v>
      </c>
      <c r="F111" s="808"/>
      <c r="G111" s="809"/>
      <c r="H111" s="807"/>
      <c r="I111" s="808"/>
      <c r="J111" s="818"/>
      <c r="K111" s="674"/>
      <c r="L111" s="674"/>
      <c r="M111" s="674"/>
      <c r="N111" s="674"/>
      <c r="O111" s="674"/>
      <c r="P111" s="674"/>
      <c r="Q111" s="674"/>
      <c r="R111" s="674"/>
      <c r="S111" s="674"/>
      <c r="T111" s="674"/>
      <c r="U111" s="674"/>
      <c r="V111" s="674"/>
      <c r="W111" s="674"/>
      <c r="X111" s="674"/>
      <c r="Y111" s="674"/>
      <c r="Z111" s="674"/>
    </row>
    <row r="112" spans="1:26" ht="154.80000000000001" customHeight="1">
      <c r="A112" s="701" t="s">
        <v>1091</v>
      </c>
      <c r="B112" s="807" t="s">
        <v>1077</v>
      </c>
      <c r="C112" s="808"/>
      <c r="D112" s="809"/>
      <c r="E112" s="807" t="s">
        <v>1078</v>
      </c>
      <c r="F112" s="808"/>
      <c r="G112" s="809"/>
      <c r="H112" s="807"/>
      <c r="I112" s="808"/>
      <c r="J112" s="818"/>
      <c r="K112" s="674"/>
      <c r="L112" s="674"/>
      <c r="M112" s="674"/>
      <c r="N112" s="674"/>
      <c r="O112" s="674"/>
      <c r="P112" s="674"/>
      <c r="Q112" s="674"/>
      <c r="R112" s="674"/>
      <c r="S112" s="674"/>
      <c r="T112" s="674"/>
      <c r="U112" s="674"/>
      <c r="V112" s="674"/>
      <c r="W112" s="674"/>
      <c r="X112" s="674"/>
      <c r="Y112" s="674"/>
      <c r="Z112" s="674"/>
    </row>
    <row r="113" spans="1:26" ht="13.5" customHeight="1">
      <c r="A113" s="674"/>
      <c r="B113" s="674"/>
      <c r="C113" s="674"/>
      <c r="D113" s="674"/>
      <c r="E113" s="674"/>
      <c r="F113" s="674"/>
      <c r="G113" s="674"/>
      <c r="H113" s="674"/>
      <c r="I113" s="674"/>
      <c r="J113" s="674"/>
      <c r="K113" s="674"/>
      <c r="L113" s="674"/>
      <c r="M113" s="674"/>
      <c r="N113" s="674"/>
      <c r="O113" s="674"/>
      <c r="P113" s="674"/>
      <c r="Q113" s="674"/>
      <c r="R113" s="674"/>
      <c r="S113" s="674"/>
      <c r="T113" s="674"/>
      <c r="U113" s="674"/>
      <c r="V113" s="674"/>
      <c r="W113" s="674"/>
      <c r="X113" s="674"/>
      <c r="Y113" s="674"/>
      <c r="Z113" s="674"/>
    </row>
    <row r="114" spans="1:26" ht="13.5" customHeight="1">
      <c r="A114" s="690" t="s">
        <v>796</v>
      </c>
      <c r="B114" s="674"/>
      <c r="C114" s="674"/>
      <c r="D114" s="674"/>
      <c r="E114" s="674"/>
      <c r="F114" s="674"/>
      <c r="G114" s="674"/>
      <c r="H114" s="674"/>
      <c r="I114" s="674"/>
      <c r="J114" s="674"/>
      <c r="K114" s="674"/>
      <c r="L114" s="674"/>
      <c r="M114" s="674"/>
      <c r="N114" s="674"/>
      <c r="O114" s="674"/>
      <c r="P114" s="674"/>
      <c r="Q114" s="674"/>
      <c r="R114" s="674"/>
      <c r="S114" s="674"/>
      <c r="T114" s="674"/>
      <c r="U114" s="674"/>
      <c r="V114" s="674"/>
      <c r="W114" s="674"/>
      <c r="X114" s="674"/>
      <c r="Y114" s="674"/>
      <c r="Z114" s="674"/>
    </row>
    <row r="115" spans="1:26" ht="13.5" customHeight="1">
      <c r="A115" s="674"/>
      <c r="B115" s="674"/>
      <c r="C115" s="674"/>
      <c r="D115" s="674"/>
      <c r="E115" s="674"/>
      <c r="F115" s="674"/>
      <c r="G115" s="674"/>
      <c r="H115" s="674"/>
      <c r="I115" s="674"/>
      <c r="J115" s="674"/>
      <c r="K115" s="674"/>
      <c r="L115" s="674"/>
      <c r="M115" s="674"/>
      <c r="N115" s="674"/>
      <c r="O115" s="674"/>
      <c r="P115" s="674"/>
      <c r="Q115" s="674"/>
      <c r="R115" s="674"/>
      <c r="S115" s="674"/>
      <c r="T115" s="674"/>
      <c r="U115" s="674"/>
      <c r="V115" s="674"/>
      <c r="W115" s="674"/>
      <c r="X115" s="674"/>
      <c r="Y115" s="674"/>
      <c r="Z115" s="674"/>
    </row>
    <row r="116" spans="1:26" ht="13.5" customHeight="1">
      <c r="A116" s="674"/>
      <c r="B116" s="674"/>
      <c r="C116" s="674"/>
      <c r="D116" s="674"/>
      <c r="E116" s="674"/>
      <c r="F116" s="674"/>
      <c r="G116" s="674"/>
      <c r="H116" s="674"/>
      <c r="I116" s="674"/>
      <c r="J116" s="674"/>
      <c r="K116" s="674"/>
      <c r="L116" s="674"/>
      <c r="M116" s="674"/>
      <c r="N116" s="674"/>
      <c r="O116" s="674"/>
      <c r="P116" s="674"/>
      <c r="Q116" s="674"/>
      <c r="R116" s="674"/>
      <c r="S116" s="674"/>
      <c r="T116" s="674"/>
      <c r="U116" s="674"/>
      <c r="V116" s="674"/>
      <c r="W116" s="674"/>
      <c r="X116" s="674"/>
      <c r="Y116" s="674"/>
      <c r="Z116" s="674"/>
    </row>
    <row r="117" spans="1:26" ht="13.5" customHeight="1">
      <c r="A117" s="674"/>
      <c r="B117" s="674"/>
      <c r="C117" s="674"/>
      <c r="D117" s="674"/>
      <c r="E117" s="674"/>
      <c r="F117" s="674"/>
      <c r="G117" s="674"/>
      <c r="H117" s="674"/>
      <c r="I117" s="674"/>
      <c r="J117" s="674"/>
      <c r="K117" s="674"/>
      <c r="L117" s="674"/>
      <c r="M117" s="674"/>
      <c r="N117" s="674"/>
      <c r="O117" s="674"/>
      <c r="P117" s="674"/>
      <c r="Q117" s="674"/>
      <c r="R117" s="674"/>
      <c r="S117" s="674"/>
      <c r="T117" s="674"/>
      <c r="U117" s="674"/>
      <c r="V117" s="674"/>
      <c r="W117" s="674"/>
      <c r="X117" s="674"/>
      <c r="Y117" s="674"/>
      <c r="Z117" s="674"/>
    </row>
    <row r="118" spans="1:26" ht="13.5" customHeight="1">
      <c r="A118" s="674"/>
      <c r="B118" s="674"/>
      <c r="C118" s="674"/>
      <c r="D118" s="674"/>
      <c r="E118" s="674"/>
      <c r="F118" s="674"/>
      <c r="G118" s="674"/>
      <c r="H118" s="674"/>
      <c r="I118" s="674"/>
      <c r="J118" s="674"/>
      <c r="K118" s="674"/>
      <c r="L118" s="674"/>
      <c r="M118" s="674"/>
      <c r="N118" s="674"/>
      <c r="O118" s="674"/>
      <c r="P118" s="674"/>
      <c r="Q118" s="674"/>
      <c r="R118" s="674"/>
      <c r="S118" s="674"/>
      <c r="T118" s="674"/>
      <c r="U118" s="674"/>
      <c r="V118" s="674"/>
      <c r="W118" s="674"/>
      <c r="X118" s="674"/>
      <c r="Y118" s="674"/>
      <c r="Z118" s="674"/>
    </row>
    <row r="119" spans="1:26" ht="13.5" customHeight="1">
      <c r="A119" s="674"/>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row>
    <row r="120" spans="1:26" ht="13.5" customHeight="1">
      <c r="A120" s="674"/>
      <c r="B120" s="674"/>
      <c r="C120" s="674"/>
      <c r="D120" s="674"/>
      <c r="E120" s="674"/>
      <c r="F120" s="674"/>
      <c r="G120" s="674"/>
      <c r="H120" s="674"/>
      <c r="I120" s="674"/>
      <c r="J120" s="674"/>
      <c r="K120" s="674"/>
      <c r="L120" s="674"/>
      <c r="M120" s="674"/>
      <c r="N120" s="674"/>
      <c r="O120" s="674"/>
      <c r="P120" s="674"/>
      <c r="Q120" s="674"/>
      <c r="R120" s="674"/>
      <c r="S120" s="674"/>
      <c r="T120" s="674"/>
      <c r="U120" s="674"/>
      <c r="V120" s="674"/>
      <c r="W120" s="674"/>
      <c r="X120" s="674"/>
      <c r="Y120" s="674"/>
      <c r="Z120" s="674"/>
    </row>
  </sheetData>
  <mergeCells count="67">
    <mergeCell ref="A90:J90"/>
    <mergeCell ref="A1:J1"/>
    <mergeCell ref="A2:J2"/>
    <mergeCell ref="A3:J3"/>
    <mergeCell ref="A4:J4"/>
    <mergeCell ref="A5:J5"/>
    <mergeCell ref="A6:J6"/>
    <mergeCell ref="B8:E8"/>
    <mergeCell ref="A10:E10"/>
    <mergeCell ref="A53:E53"/>
    <mergeCell ref="A86:J86"/>
    <mergeCell ref="B88:J88"/>
    <mergeCell ref="B91:J91"/>
    <mergeCell ref="B92:J92"/>
    <mergeCell ref="B93:J93"/>
    <mergeCell ref="A95:J95"/>
    <mergeCell ref="B96:D96"/>
    <mergeCell ref="E96:G96"/>
    <mergeCell ref="H96:J96"/>
    <mergeCell ref="B97:D97"/>
    <mergeCell ref="E97:G97"/>
    <mergeCell ref="H97:J97"/>
    <mergeCell ref="B98:D98"/>
    <mergeCell ref="E98:G98"/>
    <mergeCell ref="H98:J98"/>
    <mergeCell ref="B99:D99"/>
    <mergeCell ref="E99:G99"/>
    <mergeCell ref="H99:J99"/>
    <mergeCell ref="B100:D100"/>
    <mergeCell ref="E100:G100"/>
    <mergeCell ref="H100:J100"/>
    <mergeCell ref="B101:D101"/>
    <mergeCell ref="E101:G101"/>
    <mergeCell ref="H101:J101"/>
    <mergeCell ref="B102:D102"/>
    <mergeCell ref="E102:G102"/>
    <mergeCell ref="H102:J102"/>
    <mergeCell ref="B103:D103"/>
    <mergeCell ref="E103:G103"/>
    <mergeCell ref="H103:J103"/>
    <mergeCell ref="B104:D104"/>
    <mergeCell ref="E104:G104"/>
    <mergeCell ref="H104:J104"/>
    <mergeCell ref="H108:J108"/>
    <mergeCell ref="B109:D109"/>
    <mergeCell ref="E109:G109"/>
    <mergeCell ref="H109:J109"/>
    <mergeCell ref="B106:D106"/>
    <mergeCell ref="E106:G106"/>
    <mergeCell ref="H106:J106"/>
    <mergeCell ref="B107:D107"/>
    <mergeCell ref="E107:G107"/>
    <mergeCell ref="H107:J107"/>
    <mergeCell ref="H112:J112"/>
    <mergeCell ref="B110:D110"/>
    <mergeCell ref="E110:G110"/>
    <mergeCell ref="H110:J110"/>
    <mergeCell ref="B111:D111"/>
    <mergeCell ref="E111:G111"/>
    <mergeCell ref="H111:J111"/>
    <mergeCell ref="B105:D105"/>
    <mergeCell ref="A104:A105"/>
    <mergeCell ref="E105:G105"/>
    <mergeCell ref="B112:D112"/>
    <mergeCell ref="E112:G112"/>
    <mergeCell ref="B108:D108"/>
    <mergeCell ref="E108:G108"/>
  </mergeCells>
  <printOptions horizontalCentered="1"/>
  <pageMargins left="0.39370078740157483" right="0.39370078740157483" top="0.51181102362204722" bottom="0.39370078740157483" header="0.31496062992125984" footer="0.31496062992125984"/>
  <pageSetup scale="65" firstPageNumber="27" orientation="landscape" useFirstPageNumber="1" horizontalDpi="0" verticalDpi="0" r:id="rId1"/>
  <headerFooter>
    <oddHeader>&amp;CPágina &amp;P</oddHeader>
  </headerFooter>
  <rowBreaks count="1" manualBreakCount="1">
    <brk id="8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F197F-B267-441A-AD06-A9147A1227DF}">
  <dimension ref="A1:AB50"/>
  <sheetViews>
    <sheetView showGridLines="0" workbookViewId="0"/>
  </sheetViews>
  <sheetFormatPr baseColWidth="10" defaultColWidth="13.5546875" defaultRowHeight="15" customHeight="1"/>
  <cols>
    <col min="1" max="1" width="49.21875" style="231" customWidth="1"/>
    <col min="2" max="2" width="21.6640625" style="231" customWidth="1"/>
    <col min="3" max="3" width="18.33203125" style="231" customWidth="1"/>
    <col min="4" max="5" width="25.88671875" style="231" customWidth="1"/>
    <col min="6" max="6" width="14.6640625" style="231" customWidth="1"/>
    <col min="7" max="28" width="9.44140625" style="231" customWidth="1"/>
    <col min="29" max="16384" width="13.5546875" style="231"/>
  </cols>
  <sheetData>
    <row r="1" spans="1:6" ht="12.75" customHeight="1">
      <c r="D1" s="245"/>
      <c r="E1" s="245"/>
      <c r="F1" s="245"/>
    </row>
    <row r="2" spans="1:6" ht="15.75" customHeight="1">
      <c r="A2" s="854" t="s">
        <v>742</v>
      </c>
      <c r="B2" s="783"/>
      <c r="C2" s="783"/>
      <c r="D2" s="783"/>
      <c r="E2" s="783"/>
      <c r="F2" s="783"/>
    </row>
    <row r="3" spans="1:6" ht="15.75" customHeight="1">
      <c r="A3" s="854" t="s">
        <v>743</v>
      </c>
      <c r="B3" s="783"/>
      <c r="C3" s="783"/>
      <c r="D3" s="783"/>
      <c r="E3" s="783"/>
      <c r="F3" s="783"/>
    </row>
    <row r="4" spans="1:6" ht="12.75" customHeight="1">
      <c r="A4" s="854" t="s">
        <v>744</v>
      </c>
      <c r="B4" s="783"/>
      <c r="C4" s="783"/>
      <c r="D4" s="783"/>
      <c r="E4" s="783"/>
      <c r="F4" s="783"/>
    </row>
    <row r="5" spans="1:6" ht="13.5" customHeight="1" thickBot="1">
      <c r="D5" s="245"/>
      <c r="E5" s="245"/>
      <c r="F5" s="245"/>
    </row>
    <row r="6" spans="1:6" ht="24.75" customHeight="1">
      <c r="A6" s="247" t="s">
        <v>745</v>
      </c>
      <c r="B6" s="247" t="s">
        <v>746</v>
      </c>
      <c r="C6" s="248" t="s">
        <v>747</v>
      </c>
      <c r="D6" s="247" t="s">
        <v>748</v>
      </c>
      <c r="E6" s="247" t="s">
        <v>749</v>
      </c>
      <c r="F6" s="247" t="s">
        <v>116</v>
      </c>
    </row>
    <row r="7" spans="1:6" ht="12.75" customHeight="1">
      <c r="A7" s="249"/>
      <c r="B7" s="246"/>
      <c r="C7" s="246"/>
      <c r="D7" s="250"/>
      <c r="E7" s="250"/>
      <c r="F7" s="251"/>
    </row>
    <row r="8" spans="1:6" ht="12.75" customHeight="1">
      <c r="A8" s="249"/>
      <c r="B8" s="246"/>
      <c r="C8" s="246"/>
      <c r="D8" s="250"/>
      <c r="E8" s="250"/>
      <c r="F8" s="251"/>
    </row>
    <row r="9" spans="1:6" ht="12.75" customHeight="1">
      <c r="A9" s="249"/>
      <c r="B9" s="246"/>
      <c r="C9" s="246"/>
      <c r="D9" s="250"/>
      <c r="E9" s="250"/>
      <c r="F9" s="251"/>
    </row>
    <row r="10" spans="1:6" ht="12.75" customHeight="1">
      <c r="A10" s="249"/>
      <c r="B10" s="246"/>
      <c r="C10" s="246"/>
      <c r="D10" s="250"/>
      <c r="E10" s="250"/>
      <c r="F10" s="251"/>
    </row>
    <row r="11" spans="1:6" ht="12.75" customHeight="1">
      <c r="A11" s="249"/>
      <c r="B11" s="246"/>
      <c r="C11" s="246"/>
      <c r="D11" s="250"/>
      <c r="E11" s="250"/>
      <c r="F11" s="251"/>
    </row>
    <row r="12" spans="1:6" ht="12.75" customHeight="1">
      <c r="A12" s="249"/>
      <c r="B12" s="246"/>
      <c r="C12" s="246"/>
      <c r="D12" s="250"/>
      <c r="E12" s="250"/>
      <c r="F12" s="251"/>
    </row>
    <row r="13" spans="1:6" ht="12.75" customHeight="1">
      <c r="A13" s="249"/>
      <c r="B13" s="246"/>
      <c r="C13" s="246"/>
      <c r="D13" s="250"/>
      <c r="E13" s="250"/>
      <c r="F13" s="251"/>
    </row>
    <row r="14" spans="1:6" ht="12.75" customHeight="1">
      <c r="A14" s="249"/>
      <c r="B14" s="246"/>
      <c r="C14" s="246"/>
      <c r="D14" s="250"/>
      <c r="E14" s="250"/>
      <c r="F14" s="251"/>
    </row>
    <row r="15" spans="1:6" ht="12.75" customHeight="1">
      <c r="A15" s="249"/>
      <c r="B15" s="246"/>
      <c r="C15" s="246"/>
      <c r="D15" s="250"/>
      <c r="E15" s="250"/>
      <c r="F15" s="251"/>
    </row>
    <row r="16" spans="1:6" ht="12.75" customHeight="1">
      <c r="A16" s="249"/>
      <c r="B16" s="246"/>
      <c r="C16" s="246"/>
      <c r="D16" s="250"/>
      <c r="E16" s="250"/>
      <c r="F16" s="251"/>
    </row>
    <row r="17" spans="1:28" ht="12.75" customHeight="1">
      <c r="A17" s="249"/>
      <c r="B17" s="246"/>
      <c r="C17" s="246"/>
      <c r="D17" s="250"/>
      <c r="E17" s="250"/>
      <c r="F17" s="251"/>
    </row>
    <row r="18" spans="1:28" ht="12.75" customHeight="1">
      <c r="A18" s="249"/>
      <c r="B18" s="246"/>
      <c r="C18" s="246"/>
      <c r="D18" s="250"/>
      <c r="E18" s="250"/>
      <c r="F18" s="251"/>
    </row>
    <row r="19" spans="1:28" ht="12.75" customHeight="1">
      <c r="A19" s="249"/>
      <c r="B19" s="246"/>
      <c r="C19" s="246"/>
      <c r="D19" s="250"/>
      <c r="E19" s="250"/>
      <c r="F19" s="251"/>
    </row>
    <row r="20" spans="1:28" ht="12.75" customHeight="1">
      <c r="A20" s="249"/>
      <c r="B20" s="246"/>
      <c r="C20" s="246"/>
      <c r="D20" s="250"/>
      <c r="E20" s="250"/>
      <c r="F20" s="251"/>
    </row>
    <row r="21" spans="1:28" ht="21" customHeight="1" thickBot="1">
      <c r="A21" s="252" t="s">
        <v>750</v>
      </c>
      <c r="B21" s="253"/>
      <c r="C21" s="253"/>
      <c r="D21" s="254"/>
      <c r="E21" s="254"/>
      <c r="F21" s="255">
        <f>SUM(F7:F20)</f>
        <v>0</v>
      </c>
      <c r="G21" s="256"/>
      <c r="H21" s="256"/>
      <c r="I21" s="256"/>
      <c r="J21" s="256"/>
      <c r="K21" s="256"/>
      <c r="L21" s="256"/>
      <c r="M21" s="256"/>
      <c r="N21" s="256"/>
      <c r="O21" s="256"/>
      <c r="P21" s="256"/>
      <c r="Q21" s="256"/>
      <c r="R21" s="256"/>
      <c r="S21" s="256"/>
      <c r="T21" s="256"/>
      <c r="U21" s="256"/>
      <c r="V21" s="256"/>
      <c r="W21" s="256"/>
      <c r="X21" s="256"/>
      <c r="Y21" s="256"/>
      <c r="Z21" s="256"/>
      <c r="AA21" s="256"/>
      <c r="AB21" s="256"/>
    </row>
    <row r="22" spans="1:28" ht="12.75" customHeight="1">
      <c r="D22" s="245"/>
      <c r="E22" s="245"/>
      <c r="F22" s="245"/>
    </row>
    <row r="23" spans="1:28" ht="24" customHeight="1">
      <c r="A23" s="855" t="s">
        <v>751</v>
      </c>
      <c r="B23" s="783"/>
      <c r="C23" s="783"/>
      <c r="D23" s="783"/>
      <c r="E23" s="783"/>
      <c r="F23" s="783"/>
    </row>
    <row r="24" spans="1:28" ht="28.5" customHeight="1">
      <c r="D24" s="245"/>
      <c r="E24" s="245"/>
      <c r="F24" s="245"/>
    </row>
    <row r="25" spans="1:28" ht="12.75" customHeight="1">
      <c r="A25" s="232" t="s">
        <v>740</v>
      </c>
      <c r="B25" s="234"/>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row>
    <row r="26" spans="1:28" ht="18" customHeight="1">
      <c r="A26" s="232" t="s">
        <v>741</v>
      </c>
      <c r="B26" s="234"/>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row>
    <row r="27" spans="1:28" ht="12.75" customHeight="1">
      <c r="A27" s="232"/>
      <c r="B27" s="234"/>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row>
    <row r="28" spans="1:28" ht="12.75" customHeight="1">
      <c r="D28" s="245"/>
      <c r="E28" s="245"/>
      <c r="F28" s="245"/>
    </row>
    <row r="29" spans="1:28" ht="12.75" customHeight="1">
      <c r="D29" s="245"/>
      <c r="E29" s="245"/>
      <c r="F29" s="245"/>
    </row>
    <row r="30" spans="1:28" ht="18" customHeight="1">
      <c r="A30" s="235" t="s">
        <v>729</v>
      </c>
      <c r="B30" s="236"/>
      <c r="C30" s="233"/>
      <c r="D30" s="233"/>
      <c r="E30" s="233"/>
      <c r="F30" s="233"/>
    </row>
    <row r="31" spans="1:28" ht="12.75" customHeight="1">
      <c r="D31" s="245"/>
      <c r="E31" s="245"/>
      <c r="F31" s="245"/>
    </row>
    <row r="32" spans="1:28" ht="12.75" customHeight="1">
      <c r="D32" s="245"/>
      <c r="E32" s="245"/>
      <c r="F32" s="245"/>
    </row>
    <row r="33" spans="4:6" ht="12.75" customHeight="1">
      <c r="D33" s="245"/>
      <c r="E33" s="245"/>
      <c r="F33" s="245"/>
    </row>
    <row r="34" spans="4:6" ht="12.75" customHeight="1">
      <c r="D34" s="245"/>
      <c r="E34" s="245"/>
      <c r="F34" s="245"/>
    </row>
    <row r="35" spans="4:6" ht="12.75" customHeight="1">
      <c r="D35" s="245"/>
      <c r="E35" s="245"/>
      <c r="F35" s="245"/>
    </row>
    <row r="36" spans="4:6" ht="12.75" customHeight="1">
      <c r="D36" s="245"/>
      <c r="E36" s="245"/>
      <c r="F36" s="245"/>
    </row>
    <row r="37" spans="4:6" ht="12.75" customHeight="1">
      <c r="D37" s="245"/>
      <c r="E37" s="245"/>
      <c r="F37" s="245"/>
    </row>
    <row r="38" spans="4:6" ht="12.75" customHeight="1">
      <c r="D38" s="245"/>
      <c r="E38" s="245"/>
      <c r="F38" s="245"/>
    </row>
    <row r="39" spans="4:6" ht="12.75" customHeight="1">
      <c r="D39" s="245"/>
      <c r="E39" s="245"/>
      <c r="F39" s="245"/>
    </row>
    <row r="40" spans="4:6" ht="12.75" customHeight="1">
      <c r="D40" s="245"/>
      <c r="E40" s="245"/>
      <c r="F40" s="245"/>
    </row>
    <row r="41" spans="4:6" ht="12.75" customHeight="1">
      <c r="D41" s="245"/>
      <c r="E41" s="245"/>
      <c r="F41" s="245"/>
    </row>
    <row r="42" spans="4:6" ht="12.75" customHeight="1">
      <c r="D42" s="245"/>
      <c r="E42" s="245"/>
      <c r="F42" s="245"/>
    </row>
    <row r="43" spans="4:6" ht="12.75" customHeight="1">
      <c r="D43" s="245"/>
      <c r="E43" s="245"/>
      <c r="F43" s="245"/>
    </row>
    <row r="44" spans="4:6" ht="12.75" customHeight="1">
      <c r="D44" s="245"/>
      <c r="E44" s="245"/>
      <c r="F44" s="245"/>
    </row>
    <row r="45" spans="4:6" ht="12.75" customHeight="1">
      <c r="D45" s="245"/>
      <c r="E45" s="245"/>
      <c r="F45" s="245"/>
    </row>
    <row r="46" spans="4:6" ht="12.75" customHeight="1">
      <c r="D46" s="245"/>
      <c r="E46" s="245"/>
      <c r="F46" s="245"/>
    </row>
    <row r="47" spans="4:6" ht="12.75" customHeight="1">
      <c r="D47" s="245"/>
      <c r="E47" s="245"/>
      <c r="F47" s="245"/>
    </row>
    <row r="48" spans="4:6" ht="12.75" customHeight="1">
      <c r="D48" s="245"/>
      <c r="E48" s="245"/>
      <c r="F48" s="245"/>
    </row>
    <row r="49" spans="4:6" ht="12.75" customHeight="1">
      <c r="D49" s="245"/>
      <c r="E49" s="245"/>
      <c r="F49" s="245"/>
    </row>
    <row r="50" spans="4:6" ht="12.75" customHeight="1">
      <c r="D50" s="245"/>
      <c r="E50" s="245"/>
      <c r="F50" s="245"/>
    </row>
  </sheetData>
  <mergeCells count="4">
    <mergeCell ref="A2:F2"/>
    <mergeCell ref="A3:F3"/>
    <mergeCell ref="A4:F4"/>
    <mergeCell ref="A23:F2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Z999"/>
  <sheetViews>
    <sheetView showGridLines="0" zoomScaleNormal="100" workbookViewId="0">
      <selection activeCell="P8" sqref="P8"/>
    </sheetView>
  </sheetViews>
  <sheetFormatPr baseColWidth="10" defaultColWidth="14.44140625" defaultRowHeight="15" customHeight="1"/>
  <cols>
    <col min="1" max="1" width="17.109375" style="136" customWidth="1"/>
    <col min="2" max="2" width="15.21875" style="136" customWidth="1"/>
    <col min="3" max="3" width="3.109375" style="136" customWidth="1"/>
    <col min="4" max="4" width="16.21875" style="136" customWidth="1"/>
    <col min="5" max="5" width="2.6640625" style="136" customWidth="1"/>
    <col min="6" max="6" width="15.6640625" style="136" customWidth="1"/>
    <col min="7" max="7" width="2.77734375" style="136" customWidth="1"/>
    <col min="8" max="8" width="15.5546875" style="136" customWidth="1"/>
    <col min="9" max="9" width="2.6640625" style="136" customWidth="1"/>
    <col min="10" max="10" width="13.44140625" style="136" customWidth="1"/>
    <col min="11" max="11" width="3.21875" style="136" customWidth="1"/>
    <col min="12" max="12" width="16.5546875" style="136" customWidth="1"/>
    <col min="13" max="26" width="10" style="136" customWidth="1"/>
    <col min="27" max="16384" width="14.44140625" style="136"/>
  </cols>
  <sheetData>
    <row r="1" spans="1:26" ht="15.75" customHeight="1">
      <c r="A1" s="873" t="e">
        <f>+#REF!</f>
        <v>#REF!</v>
      </c>
      <c r="B1" s="874"/>
      <c r="C1" s="874"/>
      <c r="D1" s="874"/>
      <c r="E1" s="874"/>
      <c r="F1" s="874"/>
      <c r="G1" s="874"/>
      <c r="H1" s="874"/>
      <c r="I1" s="874"/>
      <c r="J1" s="874"/>
      <c r="K1" s="874"/>
      <c r="L1" s="874"/>
      <c r="M1" s="134"/>
      <c r="N1" s="134"/>
      <c r="O1" s="134"/>
      <c r="P1" s="134"/>
      <c r="Q1" s="134"/>
      <c r="R1" s="134"/>
      <c r="S1" s="134"/>
      <c r="T1" s="134"/>
      <c r="U1" s="134"/>
      <c r="V1" s="134"/>
      <c r="W1" s="134"/>
      <c r="X1" s="134"/>
      <c r="Y1" s="134"/>
      <c r="Z1" s="134"/>
    </row>
    <row r="2" spans="1:26" ht="15.75" customHeight="1">
      <c r="A2" s="873" t="s">
        <v>624</v>
      </c>
      <c r="B2" s="874"/>
      <c r="C2" s="874"/>
      <c r="D2" s="874"/>
      <c r="E2" s="874"/>
      <c r="F2" s="874"/>
      <c r="G2" s="874"/>
      <c r="H2" s="874"/>
      <c r="I2" s="874"/>
      <c r="J2" s="874"/>
      <c r="K2" s="874"/>
      <c r="L2" s="874"/>
      <c r="M2" s="134"/>
      <c r="N2" s="134"/>
      <c r="O2" s="134"/>
      <c r="P2" s="134"/>
      <c r="Q2" s="134"/>
      <c r="R2" s="134"/>
      <c r="S2" s="134"/>
      <c r="T2" s="134"/>
      <c r="U2" s="134"/>
      <c r="V2" s="134"/>
      <c r="W2" s="134"/>
      <c r="X2" s="134"/>
      <c r="Y2" s="134"/>
      <c r="Z2" s="134"/>
    </row>
    <row r="3" spans="1:26" ht="15.75" customHeight="1">
      <c r="A3" s="873" t="s">
        <v>637</v>
      </c>
      <c r="B3" s="874"/>
      <c r="C3" s="874"/>
      <c r="D3" s="874"/>
      <c r="E3" s="874"/>
      <c r="F3" s="874"/>
      <c r="G3" s="874"/>
      <c r="H3" s="874"/>
      <c r="I3" s="874"/>
      <c r="J3" s="874"/>
      <c r="K3" s="874"/>
      <c r="L3" s="874"/>
      <c r="M3" s="134"/>
      <c r="N3" s="134"/>
      <c r="O3" s="134"/>
      <c r="P3" s="134"/>
      <c r="Q3" s="134"/>
      <c r="R3" s="134"/>
      <c r="S3" s="134"/>
      <c r="T3" s="134"/>
      <c r="U3" s="134"/>
      <c r="V3" s="134"/>
      <c r="W3" s="134"/>
      <c r="X3" s="134"/>
      <c r="Y3" s="134"/>
      <c r="Z3" s="134"/>
    </row>
    <row r="4" spans="1:26" ht="12.7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row>
    <row r="5" spans="1:26" ht="13.5" customHeight="1" thickBo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ht="18.75" customHeight="1" thickBot="1">
      <c r="A6" s="875" t="s">
        <v>638</v>
      </c>
      <c r="B6" s="867"/>
      <c r="C6" s="867"/>
      <c r="D6" s="867"/>
      <c r="E6" s="867"/>
      <c r="F6" s="867"/>
      <c r="G6" s="867"/>
      <c r="H6" s="867"/>
      <c r="I6" s="867"/>
      <c r="J6" s="867"/>
      <c r="K6" s="867"/>
      <c r="L6" s="876"/>
      <c r="M6" s="134"/>
      <c r="N6" s="134"/>
      <c r="O6" s="134"/>
      <c r="P6" s="134"/>
      <c r="Q6" s="134"/>
      <c r="R6" s="134"/>
      <c r="S6" s="134"/>
      <c r="T6" s="134"/>
      <c r="U6" s="134"/>
      <c r="V6" s="134"/>
      <c r="W6" s="134"/>
      <c r="X6" s="134"/>
      <c r="Y6" s="134"/>
      <c r="Z6" s="134"/>
    </row>
    <row r="7" spans="1:26" ht="21" customHeight="1">
      <c r="A7" s="877" t="s">
        <v>639</v>
      </c>
      <c r="B7" s="879" t="s">
        <v>640</v>
      </c>
      <c r="C7" s="880"/>
      <c r="D7" s="880"/>
      <c r="E7" s="881"/>
      <c r="F7" s="882" t="s">
        <v>641</v>
      </c>
      <c r="G7" s="862"/>
      <c r="H7" s="882" t="s">
        <v>642</v>
      </c>
      <c r="I7" s="862"/>
      <c r="J7" s="882" t="s">
        <v>643</v>
      </c>
      <c r="K7" s="862"/>
      <c r="L7" s="147" t="s">
        <v>280</v>
      </c>
      <c r="M7" s="134"/>
      <c r="N7" s="134"/>
      <c r="O7" s="134"/>
      <c r="P7" s="134"/>
      <c r="Q7" s="134"/>
      <c r="R7" s="134"/>
      <c r="S7" s="134"/>
      <c r="T7" s="134"/>
      <c r="U7" s="134"/>
      <c r="V7" s="134"/>
      <c r="W7" s="134"/>
      <c r="X7" s="134"/>
      <c r="Y7" s="134"/>
      <c r="Z7" s="134"/>
    </row>
    <row r="8" spans="1:26" ht="28.5" customHeight="1" thickBot="1">
      <c r="A8" s="878"/>
      <c r="B8" s="883" t="s">
        <v>644</v>
      </c>
      <c r="C8" s="872"/>
      <c r="D8" s="883" t="s">
        <v>645</v>
      </c>
      <c r="E8" s="872"/>
      <c r="F8" s="864"/>
      <c r="G8" s="865"/>
      <c r="H8" s="864"/>
      <c r="I8" s="865"/>
      <c r="J8" s="864"/>
      <c r="K8" s="865"/>
      <c r="L8" s="148"/>
      <c r="M8" s="134"/>
      <c r="N8" s="134"/>
      <c r="O8" s="134"/>
      <c r="P8" s="134"/>
      <c r="Q8" s="134"/>
      <c r="R8" s="134"/>
      <c r="S8" s="134"/>
      <c r="T8" s="134"/>
      <c r="U8" s="134"/>
      <c r="V8" s="134"/>
      <c r="W8" s="134"/>
      <c r="X8" s="134"/>
      <c r="Y8" s="134"/>
      <c r="Z8" s="134"/>
    </row>
    <row r="9" spans="1:26" ht="18" customHeight="1">
      <c r="A9" s="149"/>
      <c r="B9" s="871">
        <v>5.4199999999999998E-2</v>
      </c>
      <c r="C9" s="872"/>
      <c r="D9" s="871">
        <v>9.2499999999999999E-2</v>
      </c>
      <c r="E9" s="872"/>
      <c r="F9" s="871">
        <v>5.0000000000000001E-3</v>
      </c>
      <c r="G9" s="872"/>
      <c r="H9" s="871">
        <v>0.03</v>
      </c>
      <c r="I9" s="872"/>
      <c r="J9" s="871">
        <v>1.4999999999999999E-2</v>
      </c>
      <c r="K9" s="872"/>
      <c r="L9" s="150"/>
      <c r="M9" s="134"/>
      <c r="N9" s="134"/>
      <c r="O9" s="134"/>
      <c r="P9" s="134"/>
      <c r="Q9" s="134"/>
      <c r="R9" s="134"/>
      <c r="S9" s="134"/>
      <c r="T9" s="134"/>
      <c r="U9" s="134"/>
      <c r="V9" s="134"/>
      <c r="W9" s="134"/>
      <c r="X9" s="134"/>
      <c r="Y9" s="134"/>
      <c r="Z9" s="134"/>
    </row>
    <row r="10" spans="1:26" ht="12.75" customHeight="1">
      <c r="A10" s="151">
        <v>8117693630.3800001</v>
      </c>
      <c r="B10" s="856">
        <f>+A10*B9</f>
        <v>439978994.76659602</v>
      </c>
      <c r="C10" s="857"/>
      <c r="D10" s="856">
        <f>+A10*D9</f>
        <v>750886660.81015003</v>
      </c>
      <c r="E10" s="857"/>
      <c r="F10" s="152">
        <f>+A10*F9</f>
        <v>40588468.151900001</v>
      </c>
      <c r="G10" s="153"/>
      <c r="H10" s="154">
        <f>+A10*H9</f>
        <v>243530808.91139999</v>
      </c>
      <c r="I10" s="153"/>
      <c r="J10" s="152">
        <f>A10*J9</f>
        <v>121765404.4557</v>
      </c>
      <c r="K10" s="153"/>
      <c r="L10" s="155">
        <f>SUM(D10:J10)</f>
        <v>1156771342.32915</v>
      </c>
      <c r="M10" s="134"/>
      <c r="N10" s="134"/>
      <c r="O10" s="134"/>
      <c r="P10" s="134"/>
      <c r="Q10" s="134"/>
      <c r="R10" s="134"/>
      <c r="S10" s="134"/>
      <c r="T10" s="134"/>
      <c r="U10" s="134"/>
      <c r="V10" s="134"/>
      <c r="W10" s="134"/>
      <c r="X10" s="134"/>
      <c r="Y10" s="134"/>
      <c r="Z10" s="134"/>
    </row>
    <row r="11" spans="1:26" ht="12.75" customHeight="1">
      <c r="A11" s="156"/>
      <c r="B11" s="145"/>
      <c r="C11" s="157"/>
      <c r="D11" s="158"/>
      <c r="E11" s="157"/>
      <c r="F11" s="145"/>
      <c r="G11" s="157"/>
      <c r="H11" s="145"/>
      <c r="I11" s="157"/>
      <c r="J11" s="145"/>
      <c r="K11" s="157"/>
      <c r="L11" s="146"/>
      <c r="M11" s="134"/>
      <c r="N11" s="134"/>
      <c r="O11" s="134"/>
      <c r="P11" s="134"/>
      <c r="Q11" s="134"/>
      <c r="R11" s="134"/>
      <c r="S11" s="134"/>
      <c r="T11" s="134"/>
      <c r="U11" s="134"/>
      <c r="V11" s="134"/>
      <c r="W11" s="134"/>
      <c r="X11" s="134"/>
      <c r="Y11" s="134"/>
      <c r="Z11" s="134"/>
    </row>
    <row r="12" spans="1:26" ht="13.5" customHeight="1" thickBot="1">
      <c r="A12" s="159"/>
      <c r="B12" s="160">
        <f>+A10*B9</f>
        <v>439978994.76659602</v>
      </c>
      <c r="C12" s="161" t="s">
        <v>377</v>
      </c>
      <c r="D12" s="162">
        <f>D10</f>
        <v>750886660.81015003</v>
      </c>
      <c r="E12" s="161" t="s">
        <v>646</v>
      </c>
      <c r="F12" s="160">
        <f>F10</f>
        <v>40588468.151900001</v>
      </c>
      <c r="G12" s="161" t="s">
        <v>647</v>
      </c>
      <c r="H12" s="160">
        <f>H10</f>
        <v>243530808.91139999</v>
      </c>
      <c r="I12" s="161" t="s">
        <v>378</v>
      </c>
      <c r="J12" s="162">
        <f>J10</f>
        <v>121765404.4557</v>
      </c>
      <c r="K12" s="161" t="s">
        <v>648</v>
      </c>
      <c r="L12" s="163">
        <f>L10</f>
        <v>1156771342.32915</v>
      </c>
      <c r="M12" s="134"/>
      <c r="N12" s="134"/>
      <c r="O12" s="134"/>
      <c r="P12" s="134"/>
      <c r="Q12" s="134"/>
      <c r="R12" s="134"/>
      <c r="S12" s="134"/>
      <c r="T12" s="134"/>
      <c r="U12" s="134"/>
      <c r="V12" s="134"/>
      <c r="W12" s="134"/>
      <c r="X12" s="134"/>
      <c r="Y12" s="134"/>
      <c r="Z12" s="134"/>
    </row>
    <row r="13" spans="1:26" ht="12.7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row>
    <row r="14" spans="1:26" ht="12.75" customHeight="1">
      <c r="A14" s="138" t="s">
        <v>649</v>
      </c>
      <c r="B14" s="138"/>
      <c r="C14" s="138"/>
      <c r="D14" s="138"/>
      <c r="E14" s="138"/>
      <c r="F14" s="138"/>
      <c r="G14" s="138"/>
      <c r="H14" s="138"/>
      <c r="I14" s="138"/>
      <c r="J14" s="138"/>
      <c r="K14" s="134"/>
      <c r="L14" s="134"/>
      <c r="M14" s="134"/>
      <c r="N14" s="134"/>
      <c r="O14" s="134"/>
      <c r="P14" s="134"/>
      <c r="Q14" s="134"/>
      <c r="R14" s="134"/>
      <c r="S14" s="134"/>
      <c r="T14" s="134"/>
      <c r="U14" s="134"/>
      <c r="V14" s="134"/>
      <c r="W14" s="134"/>
      <c r="X14" s="134"/>
      <c r="Y14" s="134"/>
      <c r="Z14" s="134"/>
    </row>
    <row r="15" spans="1:26" ht="12.75" customHeight="1">
      <c r="A15" s="138" t="s">
        <v>650</v>
      </c>
      <c r="B15" s="138"/>
      <c r="C15" s="138"/>
      <c r="D15" s="138"/>
      <c r="E15" s="138"/>
      <c r="F15" s="138"/>
      <c r="G15" s="138"/>
      <c r="H15" s="138"/>
      <c r="I15" s="138"/>
      <c r="J15" s="138"/>
      <c r="K15" s="134"/>
      <c r="L15" s="134"/>
      <c r="M15" s="134"/>
      <c r="N15" s="134"/>
      <c r="O15" s="134"/>
      <c r="P15" s="134"/>
      <c r="Q15" s="134"/>
      <c r="R15" s="134"/>
      <c r="S15" s="134"/>
      <c r="T15" s="134"/>
      <c r="U15" s="134"/>
      <c r="V15" s="134"/>
      <c r="W15" s="134"/>
      <c r="X15" s="134"/>
      <c r="Y15" s="134"/>
      <c r="Z15" s="134"/>
    </row>
    <row r="16" spans="1:26" ht="12.75" customHeight="1">
      <c r="A16" s="138" t="s">
        <v>651</v>
      </c>
      <c r="B16" s="138"/>
      <c r="C16" s="138"/>
      <c r="D16" s="138"/>
      <c r="E16" s="138"/>
      <c r="F16" s="138"/>
      <c r="G16" s="138"/>
      <c r="H16" s="138"/>
      <c r="I16" s="138"/>
      <c r="J16" s="138"/>
      <c r="K16" s="134"/>
      <c r="L16" s="134"/>
      <c r="M16" s="134"/>
      <c r="N16" s="134"/>
      <c r="O16" s="134"/>
      <c r="P16" s="134"/>
      <c r="Q16" s="134"/>
      <c r="R16" s="134"/>
      <c r="S16" s="134"/>
      <c r="T16" s="134"/>
      <c r="U16" s="134"/>
      <c r="V16" s="134"/>
      <c r="W16" s="134"/>
      <c r="X16" s="134"/>
      <c r="Y16" s="134"/>
      <c r="Z16" s="134"/>
    </row>
    <row r="17" spans="1:26" ht="12.75" customHeight="1">
      <c r="A17" s="138" t="s">
        <v>682</v>
      </c>
      <c r="B17" s="138"/>
      <c r="C17" s="138"/>
      <c r="D17" s="138"/>
      <c r="E17" s="138"/>
      <c r="F17" s="138"/>
      <c r="G17" s="138"/>
      <c r="H17" s="138"/>
      <c r="I17" s="138"/>
      <c r="J17" s="138"/>
      <c r="K17" s="134"/>
      <c r="L17" s="134"/>
      <c r="M17" s="134"/>
      <c r="N17" s="134"/>
      <c r="O17" s="134"/>
      <c r="P17" s="134"/>
      <c r="Q17" s="134"/>
      <c r="R17" s="134"/>
      <c r="S17" s="134"/>
      <c r="T17" s="134"/>
      <c r="U17" s="134"/>
      <c r="V17" s="134"/>
      <c r="W17" s="134"/>
      <c r="X17" s="134"/>
      <c r="Y17" s="134"/>
      <c r="Z17" s="134"/>
    </row>
    <row r="18" spans="1:26" ht="12.75" customHeight="1">
      <c r="A18" s="138" t="s">
        <v>652</v>
      </c>
      <c r="B18" s="138"/>
      <c r="C18" s="138"/>
      <c r="D18" s="138"/>
      <c r="E18" s="138"/>
      <c r="F18" s="138"/>
      <c r="G18" s="138"/>
      <c r="H18" s="138"/>
      <c r="I18" s="138"/>
      <c r="J18" s="138"/>
      <c r="K18" s="134"/>
      <c r="L18" s="134"/>
      <c r="M18" s="134"/>
      <c r="N18" s="134"/>
      <c r="O18" s="134"/>
      <c r="P18" s="134"/>
      <c r="Q18" s="134"/>
      <c r="R18" s="134"/>
      <c r="S18" s="134"/>
      <c r="T18" s="134"/>
      <c r="U18" s="134"/>
      <c r="V18" s="134"/>
      <c r="W18" s="134"/>
      <c r="X18" s="134"/>
      <c r="Y18" s="134"/>
      <c r="Z18" s="134"/>
    </row>
    <row r="19" spans="1:26" ht="13.5" customHeight="1" thickBot="1">
      <c r="A19" s="138"/>
      <c r="B19" s="138"/>
      <c r="C19" s="138"/>
      <c r="D19" s="138"/>
      <c r="E19" s="138"/>
      <c r="F19" s="138"/>
      <c r="G19" s="138"/>
      <c r="H19" s="138"/>
      <c r="I19" s="134"/>
      <c r="J19" s="134"/>
      <c r="K19" s="134"/>
      <c r="L19" s="134"/>
      <c r="M19" s="134"/>
      <c r="N19" s="134"/>
      <c r="O19" s="134"/>
      <c r="P19" s="134"/>
      <c r="Q19" s="134"/>
      <c r="R19" s="134"/>
      <c r="S19" s="134"/>
      <c r="T19" s="134"/>
      <c r="U19" s="134"/>
      <c r="V19" s="134"/>
      <c r="W19" s="134"/>
      <c r="X19" s="134"/>
      <c r="Y19" s="134"/>
      <c r="Z19" s="134"/>
    </row>
    <row r="20" spans="1:26" ht="18.75" customHeight="1" thickBot="1">
      <c r="A20" s="134"/>
      <c r="B20" s="134"/>
      <c r="C20" s="134"/>
      <c r="D20" s="858" t="s">
        <v>653</v>
      </c>
      <c r="E20" s="859"/>
      <c r="F20" s="859"/>
      <c r="G20" s="860"/>
      <c r="H20" s="134"/>
      <c r="I20" s="858" t="s">
        <v>654</v>
      </c>
      <c r="J20" s="859"/>
      <c r="K20" s="859"/>
      <c r="L20" s="860"/>
      <c r="M20" s="134"/>
      <c r="N20" s="134"/>
      <c r="O20" s="134"/>
      <c r="P20" s="134"/>
      <c r="Q20" s="134"/>
      <c r="R20" s="134"/>
      <c r="S20" s="134"/>
      <c r="T20" s="134"/>
      <c r="U20" s="134"/>
      <c r="V20" s="134"/>
      <c r="W20" s="134"/>
      <c r="X20" s="134"/>
      <c r="Y20" s="134"/>
      <c r="Z20" s="134"/>
    </row>
    <row r="21" spans="1:26" ht="12.75" customHeight="1">
      <c r="A21" s="134"/>
      <c r="B21" s="134"/>
      <c r="C21" s="134"/>
      <c r="D21" s="861" t="s">
        <v>116</v>
      </c>
      <c r="E21" s="862"/>
      <c r="F21" s="863">
        <v>8.3333329999999997E-2</v>
      </c>
      <c r="G21" s="862"/>
      <c r="H21" s="134"/>
      <c r="I21" s="866"/>
      <c r="J21" s="867"/>
      <c r="K21" s="134"/>
      <c r="L21" s="142"/>
      <c r="M21" s="134"/>
      <c r="N21" s="134"/>
      <c r="O21" s="134"/>
      <c r="P21" s="134"/>
      <c r="Q21" s="134"/>
      <c r="R21" s="134"/>
      <c r="S21" s="134"/>
      <c r="T21" s="134"/>
      <c r="U21" s="134"/>
      <c r="V21" s="134"/>
      <c r="W21" s="134"/>
      <c r="X21" s="134"/>
      <c r="Y21" s="134"/>
      <c r="Z21" s="134"/>
    </row>
    <row r="22" spans="1:26" ht="14.25" customHeight="1" thickBot="1">
      <c r="A22" s="134"/>
      <c r="B22" s="134"/>
      <c r="C22" s="134"/>
      <c r="D22" s="868" t="s">
        <v>655</v>
      </c>
      <c r="E22" s="865"/>
      <c r="F22" s="864"/>
      <c r="G22" s="865"/>
      <c r="H22" s="134"/>
      <c r="I22" s="869">
        <f>A10*1.35%</f>
        <v>109588864.01013002</v>
      </c>
      <c r="J22" s="870"/>
      <c r="K22" s="870"/>
      <c r="L22" s="164" t="s">
        <v>656</v>
      </c>
      <c r="M22" s="134"/>
      <c r="N22" s="134"/>
      <c r="O22" s="134"/>
      <c r="P22" s="134"/>
      <c r="Q22" s="134"/>
      <c r="R22" s="134"/>
      <c r="S22" s="134"/>
      <c r="T22" s="134"/>
      <c r="U22" s="134"/>
      <c r="V22" s="134"/>
      <c r="W22" s="134"/>
      <c r="X22" s="134"/>
      <c r="Y22" s="134"/>
      <c r="Z22" s="134"/>
    </row>
    <row r="23" spans="1:26" ht="15.75" customHeight="1">
      <c r="A23" s="134"/>
      <c r="B23" s="134"/>
      <c r="C23" s="134"/>
      <c r="D23" s="165">
        <f>+A10</f>
        <v>8117693630.3800001</v>
      </c>
      <c r="E23" s="137"/>
      <c r="F23" s="172">
        <f>+D23*F21</f>
        <v>676474442.13935459</v>
      </c>
      <c r="G23" s="166"/>
      <c r="H23" s="134"/>
      <c r="I23" s="134" t="s">
        <v>657</v>
      </c>
      <c r="J23" s="167"/>
      <c r="K23" s="134"/>
      <c r="L23" s="134"/>
      <c r="M23" s="134"/>
      <c r="N23" s="134"/>
      <c r="O23" s="134"/>
      <c r="P23" s="134"/>
      <c r="Q23" s="134"/>
      <c r="R23" s="134"/>
      <c r="S23" s="134"/>
      <c r="T23" s="134"/>
      <c r="U23" s="134"/>
      <c r="V23" s="134"/>
      <c r="W23" s="134"/>
      <c r="X23" s="134"/>
      <c r="Y23" s="134"/>
      <c r="Z23" s="134"/>
    </row>
    <row r="24" spans="1:26" ht="21" customHeight="1" thickBot="1">
      <c r="A24" s="134"/>
      <c r="B24" s="134"/>
      <c r="C24" s="134"/>
      <c r="D24" s="168" t="s">
        <v>280</v>
      </c>
      <c r="E24" s="169"/>
      <c r="F24" s="173">
        <f>+F23</f>
        <v>676474442.13935459</v>
      </c>
      <c r="G24" s="143" t="s">
        <v>378</v>
      </c>
      <c r="H24" s="134"/>
      <c r="I24" s="134"/>
      <c r="J24" s="134"/>
      <c r="K24" s="134"/>
      <c r="L24" s="134"/>
      <c r="M24" s="134"/>
      <c r="N24" s="134"/>
      <c r="O24" s="134"/>
      <c r="P24" s="134"/>
      <c r="Q24" s="134"/>
      <c r="R24" s="134"/>
      <c r="S24" s="134"/>
      <c r="T24" s="134"/>
      <c r="U24" s="134"/>
      <c r="V24" s="134"/>
      <c r="W24" s="134"/>
      <c r="X24" s="134"/>
      <c r="Y24" s="134"/>
      <c r="Z24" s="134"/>
    </row>
    <row r="25" spans="1:26" ht="12.75" customHeight="1">
      <c r="A25" s="134"/>
      <c r="B25" s="134"/>
      <c r="C25" s="134"/>
      <c r="D25" s="134" t="s">
        <v>658</v>
      </c>
      <c r="E25" s="134"/>
      <c r="F25" s="134"/>
      <c r="G25" s="134"/>
      <c r="H25" s="134"/>
      <c r="I25" s="134"/>
      <c r="J25" s="134"/>
      <c r="K25" s="134"/>
      <c r="L25" s="134"/>
      <c r="M25" s="134"/>
      <c r="N25" s="134"/>
      <c r="O25" s="134"/>
      <c r="P25" s="134"/>
      <c r="Q25" s="134"/>
      <c r="R25" s="134"/>
      <c r="S25" s="134"/>
      <c r="T25" s="134"/>
      <c r="U25" s="134"/>
      <c r="V25" s="134"/>
      <c r="W25" s="134"/>
      <c r="X25" s="134"/>
      <c r="Y25" s="134"/>
      <c r="Z25" s="134"/>
    </row>
    <row r="26" spans="1:26" ht="12.75" customHeight="1">
      <c r="A26" s="134"/>
      <c r="B26" s="134"/>
      <c r="C26" s="134"/>
      <c r="D26" s="134"/>
      <c r="E26" s="134"/>
      <c r="F26" s="134"/>
      <c r="G26" s="134"/>
      <c r="H26" s="134"/>
      <c r="I26" s="134"/>
      <c r="J26" s="134"/>
      <c r="K26" s="135"/>
      <c r="L26" s="134"/>
      <c r="M26" s="134"/>
      <c r="N26" s="134"/>
      <c r="O26" s="134"/>
      <c r="P26" s="134"/>
      <c r="Q26" s="134"/>
      <c r="R26" s="134"/>
      <c r="S26" s="134"/>
      <c r="T26" s="134"/>
      <c r="U26" s="134"/>
      <c r="V26" s="134"/>
      <c r="W26" s="134"/>
      <c r="X26" s="134"/>
      <c r="Y26" s="134"/>
      <c r="Z26" s="134"/>
    </row>
    <row r="27" spans="1:26" ht="12.75" customHeight="1">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row>
    <row r="28" spans="1:26" ht="12.75" customHeight="1">
      <c r="A28" s="171" t="s">
        <v>683</v>
      </c>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row>
    <row r="29" spans="1:26" ht="18" customHeight="1">
      <c r="A29" s="144" t="s">
        <v>708</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row>
    <row r="30" spans="1:26" ht="12.75" customHeight="1">
      <c r="A30" s="144"/>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row>
    <row r="31" spans="1:26" ht="12.75" customHeight="1">
      <c r="A31" s="134"/>
      <c r="B31" s="134"/>
      <c r="C31" s="134"/>
      <c r="D31" s="170"/>
      <c r="E31" s="170"/>
      <c r="F31" s="134"/>
      <c r="G31" s="134"/>
      <c r="H31" s="134"/>
      <c r="I31" s="134"/>
      <c r="J31" s="134"/>
      <c r="K31" s="134"/>
      <c r="L31" s="134"/>
      <c r="M31" s="134"/>
      <c r="N31" s="134"/>
      <c r="O31" s="134"/>
      <c r="P31" s="134"/>
      <c r="Q31" s="134"/>
      <c r="R31" s="134"/>
      <c r="S31" s="134"/>
      <c r="T31" s="134"/>
      <c r="U31" s="134"/>
      <c r="V31" s="134"/>
      <c r="W31" s="134"/>
      <c r="X31" s="134"/>
      <c r="Y31" s="134"/>
      <c r="Z31" s="134"/>
    </row>
    <row r="32" spans="1:26" ht="18" customHeight="1">
      <c r="A32" s="140" t="s">
        <v>681</v>
      </c>
      <c r="B32" s="141"/>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row>
    <row r="33" spans="1:26" ht="12.7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row>
    <row r="34" spans="1:26" ht="12.75" customHeight="1">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row>
    <row r="35" spans="1:26" ht="12.75" customHeight="1">
      <c r="A35" s="134"/>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row>
    <row r="36" spans="1:26" ht="12.75"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row>
    <row r="37" spans="1:26" ht="12.75"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row>
    <row r="38" spans="1:26" ht="12.75" customHeight="1">
      <c r="A38" s="134"/>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row>
    <row r="39" spans="1:26" ht="12.75" customHeight="1">
      <c r="A39" s="134"/>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row>
    <row r="40" spans="1:26" ht="12.75" customHeight="1">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row>
    <row r="41" spans="1:26" ht="12.7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row>
    <row r="42" spans="1:26" ht="12.75" customHeight="1">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row>
    <row r="43" spans="1:26" ht="12.75" customHeight="1">
      <c r="A43" s="134"/>
      <c r="B43" s="134"/>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row>
    <row r="44" spans="1:26" ht="12.75" customHeight="1">
      <c r="A44" s="134"/>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row>
    <row r="45" spans="1:26" ht="12.7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row>
    <row r="46" spans="1:26" ht="12.75" customHeight="1">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row>
    <row r="47" spans="1:26" ht="12.75" customHeight="1">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1:26" ht="12.75" customHeight="1">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1:26" ht="12.75" customHeight="1">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ht="12.75" customHeight="1">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row>
    <row r="51" spans="1:26" ht="12.75" customHeight="1">
      <c r="A51" s="134"/>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row>
    <row r="52" spans="1:26" ht="12.75" customHeight="1">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row>
    <row r="53" spans="1:26" ht="12.75" customHeight="1">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row>
    <row r="54" spans="1:26" ht="12.75" customHeight="1">
      <c r="A54" s="134"/>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row>
    <row r="55" spans="1:26" ht="12.75" customHeight="1">
      <c r="A55" s="134"/>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row>
    <row r="56" spans="1:26" ht="12.75" customHeight="1">
      <c r="A56" s="134"/>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row>
    <row r="57" spans="1:26" ht="12.75" customHeight="1">
      <c r="A57" s="134"/>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row>
    <row r="58" spans="1:26" ht="12.75" customHeight="1">
      <c r="A58" s="134"/>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row>
    <row r="59" spans="1:26" ht="12.75" customHeight="1">
      <c r="A59" s="134"/>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row>
    <row r="60" spans="1:26" ht="12.75" customHeight="1">
      <c r="A60" s="134"/>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row>
    <row r="61" spans="1:26" ht="12.75" customHeight="1">
      <c r="A61" s="134"/>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row>
    <row r="62" spans="1:26" ht="12.75" customHeight="1">
      <c r="A62" s="134"/>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row>
    <row r="63" spans="1:26" ht="12.75" customHeight="1">
      <c r="A63" s="134"/>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6" ht="12.75" customHeight="1">
      <c r="A64" s="134"/>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row>
    <row r="65" spans="1:26" ht="12.75" customHeight="1">
      <c r="A65" s="134"/>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row>
    <row r="66" spans="1:26" ht="12.75" customHeight="1">
      <c r="A66" s="134"/>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row>
    <row r="67" spans="1:26" ht="12.75" customHeight="1">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row>
    <row r="68" spans="1:26" ht="12.75" customHeight="1">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row>
    <row r="69" spans="1:26" ht="12.75" customHeight="1">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row>
    <row r="70" spans="1:26" ht="12.75" customHeight="1">
      <c r="A70" s="134"/>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row>
    <row r="71" spans="1:26" ht="12.75" customHeight="1">
      <c r="A71" s="134"/>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row>
    <row r="72" spans="1:26" ht="12.75" customHeight="1">
      <c r="A72" s="134"/>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row>
    <row r="73" spans="1:26" ht="12.75" customHeight="1">
      <c r="A73" s="134"/>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row>
    <row r="74" spans="1:26" ht="12.7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row>
    <row r="75" spans="1:26" ht="12.75" customHeight="1">
      <c r="A75" s="134"/>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ht="12.75" customHeight="1">
      <c r="A76" s="134"/>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row>
    <row r="77" spans="1:26" ht="12.75" customHeight="1">
      <c r="A77" s="134"/>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row>
    <row r="78" spans="1:26" ht="12.75" customHeight="1">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row>
    <row r="79" spans="1:26" ht="12.75" customHeight="1">
      <c r="A79" s="134"/>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row>
    <row r="80" spans="1:26" ht="12.75" customHeight="1">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row>
    <row r="81" spans="1:26" ht="12.75" customHeight="1">
      <c r="A81" s="134"/>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6" ht="12.75" customHeight="1">
      <c r="A82" s="134"/>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row>
    <row r="83" spans="1:26" ht="12.75" customHeight="1">
      <c r="A83" s="134"/>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row>
    <row r="84" spans="1:26" ht="12.75" customHeight="1">
      <c r="A84" s="134"/>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row>
    <row r="85" spans="1:26" ht="12.75" customHeight="1">
      <c r="A85" s="134"/>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row>
    <row r="86" spans="1:26" ht="12.75" customHeight="1">
      <c r="A86" s="134"/>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row>
    <row r="87" spans="1:26" ht="12.75" customHeight="1">
      <c r="A87" s="134"/>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row>
    <row r="88" spans="1:26" ht="12.75" customHeight="1">
      <c r="A88" s="134"/>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row>
    <row r="89" spans="1:26" ht="12.75" customHeight="1">
      <c r="A89" s="134"/>
      <c r="B89" s="134"/>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row>
    <row r="90" spans="1:26" ht="12.75" customHeight="1">
      <c r="A90" s="134"/>
      <c r="B90" s="134"/>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row>
    <row r="91" spans="1:26" ht="12.75" customHeight="1">
      <c r="A91" s="134"/>
      <c r="B91" s="134"/>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row>
    <row r="92" spans="1:26" ht="12.75" customHeight="1">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row>
    <row r="93" spans="1:26" ht="12.75" customHeight="1">
      <c r="A93" s="134"/>
      <c r="B93" s="134"/>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row>
    <row r="94" spans="1:26" ht="12.75" customHeight="1">
      <c r="A94" s="134"/>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134"/>
      <c r="B95" s="134"/>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row>
    <row r="96" spans="1:26" ht="12.75" customHeight="1">
      <c r="A96" s="134"/>
      <c r="B96" s="134"/>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row>
    <row r="97" spans="1:26" ht="12.75" customHeight="1">
      <c r="A97" s="134"/>
      <c r="B97" s="134"/>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row>
    <row r="98" spans="1:26" ht="12.75" customHeight="1">
      <c r="A98" s="134"/>
      <c r="B98" s="134"/>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row>
    <row r="99" spans="1:26" ht="12.75" customHeight="1">
      <c r="A99" s="134"/>
      <c r="B99" s="134"/>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row>
    <row r="100" spans="1:26" ht="12.75" customHeight="1">
      <c r="A100" s="134"/>
      <c r="B100" s="134"/>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row>
    <row r="101" spans="1:26" ht="12.75" customHeight="1">
      <c r="A101" s="134"/>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row>
    <row r="102" spans="1:26" ht="12.75" customHeight="1">
      <c r="A102" s="134"/>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row>
    <row r="103" spans="1:26" ht="12.75" customHeight="1">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row>
    <row r="104" spans="1:26" ht="12.75" customHeight="1">
      <c r="A104" s="134"/>
      <c r="B104" s="134"/>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row>
    <row r="105" spans="1:26" ht="12.75" customHeight="1">
      <c r="A105" s="134"/>
      <c r="B105" s="134"/>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row>
    <row r="106" spans="1:26" ht="12.75" customHeight="1">
      <c r="A106" s="134"/>
      <c r="B106" s="134"/>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row>
    <row r="107" spans="1:26" ht="12.75" customHeight="1">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row>
    <row r="108" spans="1:26" ht="12.75" customHeight="1">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row>
    <row r="109" spans="1:26" ht="12.75" customHeight="1">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row>
    <row r="110" spans="1:26" ht="12.7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row>
    <row r="111" spans="1:26" ht="12.7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row>
    <row r="112" spans="1:26" ht="12.7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row>
    <row r="113" spans="1:26" ht="12.7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row>
    <row r="114" spans="1:26" ht="12.7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row>
    <row r="115" spans="1:26" ht="12.7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row>
    <row r="116" spans="1:26" ht="12.7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row>
    <row r="117" spans="1:26" ht="12.7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row>
    <row r="118" spans="1:26" ht="12.7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row>
    <row r="119" spans="1:26" ht="12.7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row>
    <row r="120" spans="1:26" ht="12.7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row>
    <row r="121" spans="1:26" ht="12.7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row>
    <row r="122" spans="1:26" ht="12.7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row>
    <row r="123" spans="1:26" ht="12.7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row>
    <row r="124" spans="1:26" ht="12.7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row>
    <row r="125" spans="1:26" ht="12.7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row>
    <row r="126" spans="1:26" ht="12.7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row>
    <row r="127" spans="1:26" ht="12.7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row>
    <row r="128" spans="1:26" ht="12.7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row>
    <row r="129" spans="1:26" ht="12.7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row>
    <row r="130" spans="1:26" ht="12.7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row>
    <row r="131" spans="1:26" ht="12.7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row>
    <row r="132" spans="1:26" ht="12.7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row>
    <row r="133" spans="1:26" ht="12.7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row>
    <row r="134" spans="1:26" ht="12.7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row>
    <row r="135" spans="1:26" ht="12.7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row>
    <row r="136" spans="1:26" ht="12.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row>
    <row r="137" spans="1:26" ht="12.7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row>
    <row r="138" spans="1:26" ht="12.7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row>
    <row r="139" spans="1:26" ht="12.7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row>
    <row r="140" spans="1:26" ht="12.7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row>
    <row r="141" spans="1:26" ht="12.7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row>
    <row r="142" spans="1:26" ht="12.7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row>
    <row r="143" spans="1:26" ht="12.7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row>
    <row r="144" spans="1:26" ht="12.7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row>
    <row r="145" spans="1:26" ht="12.7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c r="Y145" s="134"/>
      <c r="Z145" s="134"/>
    </row>
    <row r="146" spans="1:26" ht="12.7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row>
    <row r="147" spans="1:26" ht="12.7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row>
    <row r="148" spans="1:26" ht="12.7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row>
    <row r="149" spans="1:26" ht="12.7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row>
    <row r="150" spans="1:26" ht="12.7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row>
    <row r="151" spans="1:26" ht="12.7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row>
    <row r="152" spans="1:26" ht="12.7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c r="Y152" s="134"/>
      <c r="Z152" s="134"/>
    </row>
    <row r="153" spans="1:26" ht="12.7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row>
    <row r="154" spans="1:26" ht="12.7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row>
    <row r="155" spans="1:26" ht="12.7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row>
    <row r="156" spans="1:26" ht="12.7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c r="Y156" s="134"/>
      <c r="Z156" s="134"/>
    </row>
    <row r="157" spans="1:26" ht="12.7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c r="Y157" s="134"/>
      <c r="Z157" s="134"/>
    </row>
    <row r="158" spans="1:26" ht="12.7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row>
    <row r="159" spans="1:26" ht="12.7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row>
    <row r="160" spans="1:26" ht="12.7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row>
    <row r="161" spans="1:26" ht="12.7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row>
    <row r="162" spans="1:26" ht="12.7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row>
    <row r="163" spans="1:26" ht="12.7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row>
    <row r="164" spans="1:26" ht="12.7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row>
    <row r="165" spans="1:26" ht="12.7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row>
    <row r="166" spans="1:26" ht="12.7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row>
    <row r="167" spans="1:26" ht="12.7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row>
    <row r="168" spans="1:26" ht="12.7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row>
    <row r="169" spans="1:26" ht="12.7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row>
    <row r="170" spans="1:26" ht="12.7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row>
    <row r="171" spans="1:26" ht="12.7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row>
    <row r="172" spans="1:26" ht="12.7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c r="Y172" s="134"/>
      <c r="Z172" s="134"/>
    </row>
    <row r="173" spans="1:26" ht="12.7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c r="Y173" s="134"/>
      <c r="Z173" s="134"/>
    </row>
    <row r="174" spans="1:26" ht="12.7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c r="Y174" s="134"/>
      <c r="Z174" s="134"/>
    </row>
    <row r="175" spans="1:26" ht="12.7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c r="Y175" s="134"/>
      <c r="Z175" s="134"/>
    </row>
    <row r="176" spans="1:26" ht="12.7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c r="Y176" s="134"/>
      <c r="Z176" s="134"/>
    </row>
    <row r="177" spans="1:26" ht="12.7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c r="Y177" s="134"/>
      <c r="Z177" s="134"/>
    </row>
    <row r="178" spans="1:26" ht="12.7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row>
    <row r="179" spans="1:26" ht="12.7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row>
    <row r="180" spans="1:26" ht="12.7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row>
    <row r="181" spans="1:26" ht="12.7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c r="Y181" s="134"/>
      <c r="Z181" s="134"/>
    </row>
    <row r="182" spans="1:26" ht="12.7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c r="Y182" s="134"/>
      <c r="Z182" s="134"/>
    </row>
    <row r="183" spans="1:26" ht="12.7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c r="Y183" s="134"/>
      <c r="Z183" s="134"/>
    </row>
    <row r="184" spans="1:26" ht="12.7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row>
    <row r="185" spans="1:26" ht="12.7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row>
    <row r="186" spans="1:26" ht="12.7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c r="Y186" s="134"/>
      <c r="Z186" s="134"/>
    </row>
    <row r="187" spans="1:26" ht="12.7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c r="Y187" s="134"/>
      <c r="Z187" s="134"/>
    </row>
    <row r="188" spans="1:26" ht="12.7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c r="Y188" s="134"/>
      <c r="Z188" s="134"/>
    </row>
    <row r="189" spans="1:26" ht="12.7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c r="Y189" s="134"/>
      <c r="Z189" s="134"/>
    </row>
    <row r="190" spans="1:26" ht="12.7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row>
    <row r="191" spans="1:26" ht="12.7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row>
    <row r="192" spans="1:26" ht="12.7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c r="Y192" s="134"/>
      <c r="Z192" s="134"/>
    </row>
    <row r="193" spans="1:26" ht="12.7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row>
    <row r="194" spans="1:26" ht="12.7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c r="Y194" s="134"/>
      <c r="Z194" s="134"/>
    </row>
    <row r="195" spans="1:26" ht="12.7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c r="Y195" s="134"/>
      <c r="Z195" s="134"/>
    </row>
    <row r="196" spans="1:26" ht="12.7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row>
    <row r="197" spans="1:26" ht="12.7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row>
    <row r="198" spans="1:26" ht="12.7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row>
    <row r="199" spans="1:26" ht="12.7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row>
    <row r="200" spans="1:26" ht="12.7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row>
    <row r="201" spans="1:26" ht="12.7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row>
    <row r="202" spans="1:26" ht="12.7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row>
    <row r="203" spans="1:26" ht="12.7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row>
    <row r="204" spans="1:26" ht="12.7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row>
    <row r="205" spans="1:26" ht="12.7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row>
    <row r="206" spans="1:26" ht="12.7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4"/>
    </row>
    <row r="207" spans="1:26" ht="12.7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row>
    <row r="208" spans="1:26" ht="12.7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c r="Y208" s="134"/>
      <c r="Z208" s="134"/>
    </row>
    <row r="209" spans="1:26" ht="12.7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row>
    <row r="210" spans="1:26" ht="12.7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row>
    <row r="211" spans="1:26" ht="12.7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row>
    <row r="212" spans="1:26" ht="12.7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row>
    <row r="213" spans="1:26" ht="12.7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c r="Y213" s="134"/>
      <c r="Z213" s="134"/>
    </row>
    <row r="214" spans="1:26" ht="12.7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c r="Y214" s="134"/>
      <c r="Z214" s="134"/>
    </row>
    <row r="215" spans="1:26" ht="12.7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row>
    <row r="216" spans="1:26" ht="12.7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row>
    <row r="217" spans="1:26" ht="12.7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row>
    <row r="218" spans="1:26" ht="12.7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c r="Y218" s="134"/>
      <c r="Z218" s="134"/>
    </row>
    <row r="219" spans="1:26" ht="12.7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c r="Y219" s="134"/>
      <c r="Z219" s="134"/>
    </row>
    <row r="220" spans="1:26" ht="12.7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c r="Y220" s="134"/>
      <c r="Z220" s="134"/>
    </row>
    <row r="221" spans="1:26" ht="12.75" customHeight="1">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row>
    <row r="222" spans="1:26" ht="12.75" customHeight="1">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row>
    <row r="223" spans="1:26" ht="12.75" customHeight="1">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row>
    <row r="224" spans="1:26" ht="12.75" customHeight="1">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row>
    <row r="225" spans="1:26" ht="12.75" customHeight="1">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row>
    <row r="226" spans="1:26" ht="12.75" customHeight="1">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row>
    <row r="227" spans="1:26" ht="12.75" customHeight="1">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row>
    <row r="228" spans="1:26" ht="12.75" customHeight="1">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c r="Y228" s="134"/>
      <c r="Z228" s="134"/>
    </row>
    <row r="229" spans="1:26" ht="12.7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row>
    <row r="230" spans="1:26" ht="12.7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row>
    <row r="231" spans="1:26" ht="12.7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row>
    <row r="232" spans="1:26" ht="12.7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c r="Y232" s="134"/>
      <c r="Z232" s="134"/>
    </row>
    <row r="233" spans="1:26" ht="12.7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row>
    <row r="234" spans="1:26" ht="12.7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row>
    <row r="235" spans="1:26" ht="12.7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row>
    <row r="236" spans="1:26" ht="12.7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row>
    <row r="237" spans="1:26" ht="12.7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row>
    <row r="238" spans="1:26" ht="12.7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row>
    <row r="239" spans="1:26" ht="12.7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row>
    <row r="240" spans="1:26" ht="12.7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row>
    <row r="241" spans="1:26" ht="12.7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1:26" ht="12.7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row>
    <row r="243" spans="1:26" ht="12.7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row>
    <row r="244" spans="1:26" ht="12.7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row>
    <row r="245" spans="1:26" ht="12.7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row>
    <row r="246" spans="1:26" ht="12.7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row>
    <row r="247" spans="1:26" ht="12.7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row>
    <row r="248" spans="1:26" ht="12.7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row>
    <row r="249" spans="1:26" ht="12.7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row>
    <row r="250" spans="1:26" ht="12.7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row>
    <row r="251" spans="1:26" ht="12.7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row>
    <row r="252" spans="1:26" ht="12.7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row>
    <row r="253" spans="1:26" ht="12.7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row>
    <row r="254" spans="1:26" ht="12.7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row>
    <row r="255" spans="1:26" ht="12.7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row>
    <row r="256" spans="1:26" ht="12.7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row>
    <row r="257" spans="1:26" ht="12.7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row>
    <row r="258" spans="1:26" ht="12.7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row>
    <row r="259" spans="1:26" ht="12.7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row>
    <row r="260" spans="1:26" ht="12.7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row>
    <row r="261" spans="1:26" ht="12.7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row>
    <row r="262" spans="1:26" ht="12.7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row>
    <row r="263" spans="1:26" ht="12.7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row>
    <row r="264" spans="1:26" ht="12.7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row>
    <row r="265" spans="1:26" ht="12.7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row>
    <row r="266" spans="1:26" ht="12.7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row>
    <row r="267" spans="1:26" ht="12.7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row>
    <row r="268" spans="1:26" ht="12.7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row>
    <row r="269" spans="1:26" ht="12.7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row>
    <row r="270" spans="1:26" ht="12.7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row>
    <row r="271" spans="1:26" ht="12.7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row>
    <row r="272" spans="1:26" ht="12.7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row>
    <row r="273" spans="1:26" ht="12.7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row>
    <row r="274" spans="1:26" ht="12.7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row>
    <row r="275" spans="1:26" ht="12.7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row>
    <row r="276" spans="1:26" ht="12.7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row>
    <row r="277" spans="1:26" ht="12.7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row>
    <row r="278" spans="1:26" ht="12.7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row>
    <row r="279" spans="1:26" ht="12.7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row>
    <row r="280" spans="1:26" ht="12.7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row>
    <row r="281" spans="1:26" ht="12.7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row>
    <row r="282" spans="1:26" ht="12.7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row>
    <row r="283" spans="1:26" ht="12.7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row>
    <row r="284" spans="1:26" ht="12.7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row>
    <row r="285" spans="1:26" ht="12.7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row>
    <row r="286" spans="1:26" ht="12.7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row>
    <row r="287" spans="1:26" ht="12.7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row>
    <row r="288" spans="1:26" ht="12.7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row>
    <row r="289" spans="1:26" ht="12.7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row>
    <row r="290" spans="1:26" ht="12.7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row>
    <row r="291" spans="1:26" ht="12.7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row>
    <row r="292" spans="1:26" ht="12.7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row>
    <row r="293" spans="1:26" ht="12.7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row>
    <row r="294" spans="1:26" ht="12.7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row>
    <row r="295" spans="1:26" ht="12.7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row>
    <row r="296" spans="1:26" ht="12.7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row>
    <row r="297" spans="1:26" ht="12.7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row>
    <row r="298" spans="1:26" ht="12.7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row>
    <row r="299" spans="1:26" ht="12.7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c r="Y299" s="134"/>
      <c r="Z299" s="134"/>
    </row>
    <row r="300" spans="1:26" ht="12.7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row>
    <row r="301" spans="1:26" ht="12.7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c r="Y301" s="134"/>
      <c r="Z301" s="134"/>
    </row>
    <row r="302" spans="1:26" ht="12.7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row>
    <row r="303" spans="1:26" ht="12.7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row>
    <row r="304" spans="1:26" ht="12.7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row>
    <row r="305" spans="1:26" ht="12.7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row>
    <row r="306" spans="1:26" ht="12.7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row>
    <row r="307" spans="1:26" ht="12.7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row>
    <row r="308" spans="1:26" ht="12.7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row>
    <row r="309" spans="1:26" ht="12.7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row>
    <row r="310" spans="1:26" ht="12.7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row>
    <row r="311" spans="1:26" ht="12.7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row>
    <row r="312" spans="1:26" ht="12.7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row>
    <row r="313" spans="1:26" ht="12.7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row>
    <row r="314" spans="1:26" ht="12.7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row>
    <row r="315" spans="1:26" ht="12.7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row>
    <row r="316" spans="1:26" ht="12.7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row>
    <row r="317" spans="1:26" ht="12.7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row>
    <row r="318" spans="1:26" ht="12.7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row>
    <row r="319" spans="1:26" ht="12.7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row>
    <row r="320" spans="1:26" ht="12.7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row>
    <row r="321" spans="1:26" ht="12.7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row>
    <row r="322" spans="1:26" ht="12.7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row>
    <row r="323" spans="1:26" ht="12.7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row>
    <row r="324" spans="1:26" ht="12.7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row>
    <row r="325" spans="1:26" ht="12.7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row>
    <row r="326" spans="1:26" ht="12.7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row>
    <row r="327" spans="1:26" ht="12.7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row>
    <row r="328" spans="1:26" ht="12.7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row>
    <row r="329" spans="1:26" ht="12.7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row>
    <row r="330" spans="1:26" ht="12.7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row>
    <row r="331" spans="1:26" ht="12.7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row>
    <row r="332" spans="1:26" ht="12.7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c r="Y332" s="134"/>
      <c r="Z332" s="134"/>
    </row>
    <row r="333" spans="1:26" ht="12.7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row>
    <row r="334" spans="1:26" ht="12.7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row>
    <row r="335" spans="1:26" ht="12.7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row>
    <row r="336" spans="1:26" ht="12.7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row>
    <row r="337" spans="1:26" ht="12.7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row>
    <row r="338" spans="1:26" ht="12.7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row>
    <row r="339" spans="1:26" ht="12.7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row>
    <row r="340" spans="1:26" ht="12.7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row>
    <row r="341" spans="1:26" ht="12.7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row>
    <row r="342" spans="1:26" ht="12.7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row>
    <row r="343" spans="1:26" ht="12.7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row>
    <row r="344" spans="1:26" ht="12.7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row>
    <row r="345" spans="1:26" ht="12.7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row>
    <row r="346" spans="1:26" ht="12.7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row>
    <row r="347" spans="1:26" ht="12.7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row>
    <row r="348" spans="1:26" ht="12.7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row>
    <row r="349" spans="1:26" ht="12.7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row>
    <row r="350" spans="1:26" ht="12.7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row>
    <row r="351" spans="1:26" ht="12.7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row>
    <row r="352" spans="1:26" ht="12.7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row>
    <row r="353" spans="1:26" ht="12.7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row>
    <row r="354" spans="1:26" ht="12.7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row>
    <row r="355" spans="1:26" ht="12.7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row>
    <row r="356" spans="1:26" ht="12.7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row>
    <row r="357" spans="1:26" ht="12.7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row>
    <row r="358" spans="1:26" ht="12.7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row>
    <row r="359" spans="1:26" ht="12.7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row>
    <row r="360" spans="1:26" ht="12.7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row>
    <row r="361" spans="1:26" ht="12.7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row>
    <row r="362" spans="1:26" ht="12.7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row>
    <row r="363" spans="1:26" ht="12.7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row>
    <row r="364" spans="1:26" ht="12.7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row>
    <row r="365" spans="1:26" ht="12.7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c r="Y365" s="134"/>
      <c r="Z365" s="134"/>
    </row>
    <row r="366" spans="1:26" ht="12.7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c r="Y366" s="134"/>
      <c r="Z366" s="134"/>
    </row>
    <row r="367" spans="1:26" ht="12.7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c r="Y367" s="134"/>
      <c r="Z367" s="134"/>
    </row>
    <row r="368" spans="1:26" ht="12.7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row>
    <row r="369" spans="1:26" ht="12.7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row>
    <row r="370" spans="1:26" ht="12.7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row>
    <row r="371" spans="1:26" ht="12.7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row>
    <row r="372" spans="1:26" ht="12.7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row>
    <row r="373" spans="1:26" ht="12.7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row>
    <row r="374" spans="1:26" ht="12.7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row>
    <row r="375" spans="1:26" ht="12.7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row>
    <row r="376" spans="1:26" ht="12.7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row>
    <row r="377" spans="1:26" ht="12.7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row>
    <row r="378" spans="1:26" ht="12.7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row>
    <row r="379" spans="1:26" ht="12.7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row>
    <row r="380" spans="1:26" ht="12.7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row>
    <row r="381" spans="1:26" ht="12.7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row>
    <row r="382" spans="1:26" ht="12.7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row>
    <row r="383" spans="1:26" ht="12.7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row>
    <row r="384" spans="1:26" ht="12.7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row>
    <row r="385" spans="1:26" ht="12.7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row>
    <row r="386" spans="1:26" ht="12.7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row>
    <row r="387" spans="1:26" ht="12.7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row>
    <row r="388" spans="1:26" ht="12.7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row>
    <row r="389" spans="1:26" ht="12.7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row>
    <row r="390" spans="1:26" ht="12.7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row>
    <row r="391" spans="1:26" ht="12.7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row>
    <row r="392" spans="1:26" ht="12.7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row>
    <row r="393" spans="1:26" ht="12.7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row>
    <row r="394" spans="1:26" ht="12.7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row>
    <row r="395" spans="1:26" ht="12.7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row>
    <row r="396" spans="1:26" ht="12.7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row>
    <row r="397" spans="1:26" ht="12.7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row>
    <row r="398" spans="1:26" ht="12.7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c r="Y398" s="134"/>
      <c r="Z398" s="134"/>
    </row>
    <row r="399" spans="1:26" ht="12.7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c r="Y399" s="134"/>
      <c r="Z399" s="134"/>
    </row>
    <row r="400" spans="1:26" ht="12.7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c r="Y400" s="134"/>
      <c r="Z400" s="134"/>
    </row>
    <row r="401" spans="1:26" ht="12.7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row>
    <row r="402" spans="1:26" ht="12.7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row>
    <row r="403" spans="1:26" ht="12.7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row>
    <row r="404" spans="1:26" ht="12.7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row>
    <row r="405" spans="1:26" ht="12.7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row>
    <row r="406" spans="1:26" ht="12.7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row>
    <row r="407" spans="1:26" ht="12.7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row>
    <row r="408" spans="1:26" ht="12.7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row>
    <row r="409" spans="1:26" ht="12.7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row>
    <row r="410" spans="1:26" ht="12.7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row>
    <row r="411" spans="1:26" ht="12.7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row>
    <row r="412" spans="1:26" ht="12.7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row>
    <row r="413" spans="1:26" ht="12.7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row>
    <row r="414" spans="1:26" ht="12.7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row>
    <row r="415" spans="1:26" ht="12.7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row>
    <row r="416" spans="1:26" ht="12.7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row>
    <row r="417" spans="1:26" ht="12.7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row>
    <row r="418" spans="1:26" ht="12.7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row>
    <row r="419" spans="1:26" ht="12.7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row>
    <row r="420" spans="1:26" ht="12.7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row>
    <row r="421" spans="1:26" ht="12.7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row>
    <row r="422" spans="1:26" ht="12.7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row>
    <row r="423" spans="1:26" ht="12.7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row>
    <row r="424" spans="1:26" ht="12.7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row>
    <row r="425" spans="1:26" ht="12.7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row>
    <row r="426" spans="1:26" ht="12.7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row>
    <row r="427" spans="1:26" ht="12.7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row>
    <row r="428" spans="1:26" ht="12.7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row>
    <row r="429" spans="1:26" ht="12.7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row>
    <row r="430" spans="1:26" ht="12.7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row>
    <row r="431" spans="1:26" ht="12.7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c r="Y431" s="134"/>
      <c r="Z431" s="134"/>
    </row>
    <row r="432" spans="1:26" ht="12.7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c r="Y432" s="134"/>
      <c r="Z432" s="134"/>
    </row>
    <row r="433" spans="1:26" ht="12.7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c r="Y433" s="134"/>
      <c r="Z433" s="134"/>
    </row>
    <row r="434" spans="1:26" ht="12.7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row>
    <row r="435" spans="1:26" ht="12.7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row>
    <row r="436" spans="1:26" ht="12.7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row>
    <row r="437" spans="1:26" ht="12.7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row>
    <row r="438" spans="1:26" ht="12.7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row>
    <row r="439" spans="1:26" ht="12.7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row>
    <row r="440" spans="1:26" ht="12.7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row>
    <row r="441" spans="1:26" ht="12.7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row>
    <row r="442" spans="1:26" ht="12.7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row>
    <row r="443" spans="1:26" ht="12.7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row>
    <row r="444" spans="1:26" ht="12.7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row>
    <row r="445" spans="1:26" ht="12.7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row>
    <row r="446" spans="1:26" ht="12.7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row>
    <row r="447" spans="1:26" ht="12.7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row>
    <row r="448" spans="1:26" ht="12.7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row>
    <row r="449" spans="1:26" ht="12.7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row>
    <row r="450" spans="1:26" ht="12.7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row>
    <row r="451" spans="1:26" ht="12.7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row>
    <row r="452" spans="1:26" ht="12.7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row>
    <row r="453" spans="1:26" ht="12.7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row>
    <row r="454" spans="1:26" ht="12.7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row>
    <row r="455" spans="1:26" ht="12.7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row>
    <row r="456" spans="1:26" ht="12.7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row>
    <row r="457" spans="1:26" ht="12.7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row>
    <row r="458" spans="1:26" ht="12.7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row>
    <row r="459" spans="1:26" ht="12.7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row>
    <row r="460" spans="1:26" ht="12.7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row>
    <row r="461" spans="1:26" ht="12.7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row>
    <row r="462" spans="1:26" ht="12.7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row>
    <row r="463" spans="1:26" ht="12.7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row>
    <row r="464" spans="1:26" ht="12.7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c r="Z464" s="134"/>
    </row>
    <row r="465" spans="1:26" ht="12.7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34"/>
      <c r="Z465" s="134"/>
    </row>
    <row r="466" spans="1:26" ht="12.7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c r="Y466" s="134"/>
      <c r="Z466" s="134"/>
    </row>
    <row r="467" spans="1:26" ht="12.7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row>
    <row r="468" spans="1:26" ht="12.7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row>
    <row r="469" spans="1:26" ht="12.7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row>
    <row r="470" spans="1:26" ht="12.7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row>
    <row r="471" spans="1:26" ht="12.7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row>
    <row r="472" spans="1:26" ht="12.7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row>
    <row r="473" spans="1:26" ht="12.7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row>
    <row r="474" spans="1:26" ht="12.7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row>
    <row r="475" spans="1:26" ht="12.7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row>
    <row r="476" spans="1:26" ht="12.7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row>
    <row r="477" spans="1:26" ht="12.7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row>
    <row r="478" spans="1:26" ht="12.7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row>
    <row r="479" spans="1:26" ht="12.7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row>
    <row r="480" spans="1:26" ht="12.7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row>
    <row r="481" spans="1:26" ht="12.7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row>
    <row r="482" spans="1:26" ht="12.7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row>
    <row r="483" spans="1:26" ht="12.7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row>
    <row r="484" spans="1:26" ht="12.7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row>
    <row r="485" spans="1:26" ht="12.7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row>
    <row r="486" spans="1:26" ht="12.7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row>
    <row r="487" spans="1:26" ht="12.7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row>
    <row r="488" spans="1:26" ht="12.7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row>
    <row r="489" spans="1:26" ht="12.7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row>
    <row r="490" spans="1:26" ht="12.7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row>
    <row r="491" spans="1:26" ht="12.7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row>
    <row r="492" spans="1:26" ht="12.7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row>
    <row r="493" spans="1:26" ht="12.7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row>
    <row r="494" spans="1:26" ht="12.7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row>
    <row r="495" spans="1:26" ht="12.7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row>
    <row r="496" spans="1:26" ht="12.7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row>
    <row r="497" spans="1:26" ht="12.7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c r="Y497" s="134"/>
      <c r="Z497" s="134"/>
    </row>
    <row r="498" spans="1:26" ht="12.7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c r="Y498" s="134"/>
      <c r="Z498" s="134"/>
    </row>
    <row r="499" spans="1:26" ht="12.7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c r="Z499" s="134"/>
    </row>
    <row r="500" spans="1:26" ht="12.7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c r="Y500" s="134"/>
      <c r="Z500" s="134"/>
    </row>
    <row r="501" spans="1:26" ht="12.7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c r="Y501" s="134"/>
      <c r="Z501" s="134"/>
    </row>
    <row r="502" spans="1:26" ht="12.7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c r="Y502" s="134"/>
      <c r="Z502" s="134"/>
    </row>
    <row r="503" spans="1:26" ht="12.7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c r="Y503" s="134"/>
      <c r="Z503" s="134"/>
    </row>
    <row r="504" spans="1:26" ht="12.7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c r="Y504" s="134"/>
      <c r="Z504" s="134"/>
    </row>
    <row r="505" spans="1:26" ht="12.7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c r="Y505" s="134"/>
      <c r="Z505" s="134"/>
    </row>
    <row r="506" spans="1:26" ht="12.7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c r="Y506" s="134"/>
      <c r="Z506" s="134"/>
    </row>
    <row r="507" spans="1:26" ht="12.7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c r="Y507" s="134"/>
      <c r="Z507" s="134"/>
    </row>
    <row r="508" spans="1:26" ht="12.7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c r="Y508" s="134"/>
      <c r="Z508" s="134"/>
    </row>
    <row r="509" spans="1:26" ht="12.7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c r="Y509" s="134"/>
      <c r="Z509" s="134"/>
    </row>
    <row r="510" spans="1:26" ht="12.7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c r="Y510" s="134"/>
      <c r="Z510" s="134"/>
    </row>
    <row r="511" spans="1:26" ht="12.7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c r="Y511" s="134"/>
      <c r="Z511" s="134"/>
    </row>
    <row r="512" spans="1:26" ht="12.7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c r="Y512" s="134"/>
      <c r="Z512" s="134"/>
    </row>
    <row r="513" spans="1:26" ht="12.7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c r="Y513" s="134"/>
      <c r="Z513" s="134"/>
    </row>
    <row r="514" spans="1:26" ht="12.7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c r="Y514" s="134"/>
      <c r="Z514" s="134"/>
    </row>
    <row r="515" spans="1:26" ht="12.7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c r="Y515" s="134"/>
      <c r="Z515" s="134"/>
    </row>
    <row r="516" spans="1:26" ht="12.7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c r="Y516" s="134"/>
      <c r="Z516" s="134"/>
    </row>
    <row r="517" spans="1:26" ht="12.7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c r="Y517" s="134"/>
      <c r="Z517" s="134"/>
    </row>
    <row r="518" spans="1:26" ht="12.7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c r="Y518" s="134"/>
      <c r="Z518" s="134"/>
    </row>
    <row r="519" spans="1:26" ht="12.7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row>
    <row r="520" spans="1:26" ht="12.7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c r="Y520" s="134"/>
      <c r="Z520" s="134"/>
    </row>
    <row r="521" spans="1:26" ht="12.7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c r="Y521" s="134"/>
      <c r="Z521" s="134"/>
    </row>
    <row r="522" spans="1:26" ht="12.7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c r="Y522" s="134"/>
      <c r="Z522" s="134"/>
    </row>
    <row r="523" spans="1:26" ht="12.7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c r="Y523" s="134"/>
      <c r="Z523" s="134"/>
    </row>
    <row r="524" spans="1:26" ht="12.7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c r="Y524" s="134"/>
      <c r="Z524" s="134"/>
    </row>
    <row r="525" spans="1:26" ht="12.7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c r="Y525" s="134"/>
      <c r="Z525" s="134"/>
    </row>
    <row r="526" spans="1:26" ht="12.7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c r="Y526" s="134"/>
      <c r="Z526" s="134"/>
    </row>
    <row r="527" spans="1:26" ht="12.7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c r="Y527" s="134"/>
      <c r="Z527" s="134"/>
    </row>
    <row r="528" spans="1:26" ht="12.7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c r="Y528" s="134"/>
      <c r="Z528" s="134"/>
    </row>
    <row r="529" spans="1:26" ht="12.7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c r="Y529" s="134"/>
      <c r="Z529" s="134"/>
    </row>
    <row r="530" spans="1:26" ht="12.7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c r="Y530" s="134"/>
      <c r="Z530" s="134"/>
    </row>
    <row r="531" spans="1:26" ht="12.7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4"/>
    </row>
    <row r="532" spans="1:26" ht="12.7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c r="Y532" s="134"/>
      <c r="Z532" s="134"/>
    </row>
    <row r="533" spans="1:26" ht="12.7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c r="Y533" s="134"/>
      <c r="Z533" s="134"/>
    </row>
    <row r="534" spans="1:26" ht="12.7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c r="Y534" s="134"/>
      <c r="Z534" s="134"/>
    </row>
    <row r="535" spans="1:26" ht="12.7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c r="Y535" s="134"/>
      <c r="Z535" s="134"/>
    </row>
    <row r="536" spans="1:26" ht="12.7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c r="Y536" s="134"/>
      <c r="Z536" s="134"/>
    </row>
    <row r="537" spans="1:26" ht="12.7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c r="Y537" s="134"/>
      <c r="Z537" s="134"/>
    </row>
    <row r="538" spans="1:26" ht="12.7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c r="Y538" s="134"/>
      <c r="Z538" s="134"/>
    </row>
    <row r="539" spans="1:26" ht="12.7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c r="Y539" s="134"/>
      <c r="Z539" s="134"/>
    </row>
    <row r="540" spans="1:26" ht="12.7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c r="Y540" s="134"/>
      <c r="Z540" s="134"/>
    </row>
    <row r="541" spans="1:26" ht="12.7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c r="Y541" s="134"/>
      <c r="Z541" s="134"/>
    </row>
    <row r="542" spans="1:26" ht="12.7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c r="Y542" s="134"/>
      <c r="Z542" s="134"/>
    </row>
    <row r="543" spans="1:26" ht="12.7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c r="Y543" s="134"/>
      <c r="Z543" s="134"/>
    </row>
    <row r="544" spans="1:26" ht="12.7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c r="Y544" s="134"/>
      <c r="Z544" s="134"/>
    </row>
    <row r="545" spans="1:26" ht="12.7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c r="Y545" s="134"/>
      <c r="Z545" s="134"/>
    </row>
    <row r="546" spans="1:26" ht="12.7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c r="Y546" s="134"/>
      <c r="Z546" s="134"/>
    </row>
    <row r="547" spans="1:26" ht="12.7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c r="Y547" s="134"/>
      <c r="Z547" s="134"/>
    </row>
    <row r="548" spans="1:26" ht="12.7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c r="Y548" s="134"/>
      <c r="Z548" s="134"/>
    </row>
    <row r="549" spans="1:26" ht="12.7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c r="Y549" s="134"/>
      <c r="Z549" s="134"/>
    </row>
    <row r="550" spans="1:26" ht="12.7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c r="Y550" s="134"/>
      <c r="Z550" s="134"/>
    </row>
    <row r="551" spans="1:26" ht="12.7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c r="Y551" s="134"/>
      <c r="Z551" s="134"/>
    </row>
    <row r="552" spans="1:26" ht="12.7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c r="Y552" s="134"/>
      <c r="Z552" s="134"/>
    </row>
    <row r="553" spans="1:26" ht="12.7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c r="Y553" s="134"/>
      <c r="Z553" s="134"/>
    </row>
    <row r="554" spans="1:26" ht="12.7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c r="Y554" s="134"/>
      <c r="Z554" s="134"/>
    </row>
    <row r="555" spans="1:26" ht="12.7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c r="Y555" s="134"/>
      <c r="Z555" s="134"/>
    </row>
    <row r="556" spans="1:26" ht="12.7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row>
    <row r="557" spans="1:26" ht="12.7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c r="Y557" s="134"/>
      <c r="Z557" s="134"/>
    </row>
    <row r="558" spans="1:26" ht="12.7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c r="Y558" s="134"/>
      <c r="Z558" s="134"/>
    </row>
    <row r="559" spans="1:26" ht="12.7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c r="Y559" s="134"/>
      <c r="Z559" s="134"/>
    </row>
    <row r="560" spans="1:26" ht="12.7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c r="Y560" s="134"/>
      <c r="Z560" s="134"/>
    </row>
    <row r="561" spans="1:26" ht="12.7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c r="Y561" s="134"/>
      <c r="Z561" s="134"/>
    </row>
    <row r="562" spans="1:26" ht="12.7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c r="Y562" s="134"/>
      <c r="Z562" s="134"/>
    </row>
    <row r="563" spans="1:26" ht="12.7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row>
    <row r="564" spans="1:26" ht="12.7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c r="Y564" s="134"/>
      <c r="Z564" s="134"/>
    </row>
    <row r="565" spans="1:26" ht="12.7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c r="Y565" s="134"/>
      <c r="Z565" s="134"/>
    </row>
    <row r="566" spans="1:26" ht="12.7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c r="Y566" s="134"/>
      <c r="Z566" s="134"/>
    </row>
    <row r="567" spans="1:26" ht="12.7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c r="Y567" s="134"/>
      <c r="Z567" s="134"/>
    </row>
    <row r="568" spans="1:26" ht="12.7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c r="Y568" s="134"/>
      <c r="Z568" s="134"/>
    </row>
    <row r="569" spans="1:26" ht="12.7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c r="Y569" s="134"/>
      <c r="Z569" s="134"/>
    </row>
    <row r="570" spans="1:26" ht="12.7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c r="Y570" s="134"/>
      <c r="Z570" s="134"/>
    </row>
    <row r="571" spans="1:26" ht="12.7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c r="Z571" s="134"/>
    </row>
    <row r="572" spans="1:26" ht="12.7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c r="Y572" s="134"/>
      <c r="Z572" s="134"/>
    </row>
    <row r="573" spans="1:26" ht="12.7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c r="Y573" s="134"/>
      <c r="Z573" s="134"/>
    </row>
    <row r="574" spans="1:26" ht="12.7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c r="Y574" s="134"/>
      <c r="Z574" s="134"/>
    </row>
    <row r="575" spans="1:26" ht="12.7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c r="Y575" s="134"/>
      <c r="Z575" s="134"/>
    </row>
    <row r="576" spans="1:26" ht="12.7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c r="Y576" s="134"/>
      <c r="Z576" s="134"/>
    </row>
    <row r="577" spans="1:26" ht="12.7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c r="Y577" s="134"/>
      <c r="Z577" s="134"/>
    </row>
    <row r="578" spans="1:26" ht="12.7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c r="Y578" s="134"/>
      <c r="Z578" s="134"/>
    </row>
    <row r="579" spans="1:26" ht="12.7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c r="Y579" s="134"/>
      <c r="Z579" s="134"/>
    </row>
    <row r="580" spans="1:26" ht="12.7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c r="Y580" s="134"/>
      <c r="Z580" s="134"/>
    </row>
    <row r="581" spans="1:26" ht="12.7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c r="Y581" s="134"/>
      <c r="Z581" s="134"/>
    </row>
    <row r="582" spans="1:26" ht="12.7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row>
    <row r="583" spans="1:26" ht="12.7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c r="Y583" s="134"/>
      <c r="Z583" s="134"/>
    </row>
    <row r="584" spans="1:26" ht="12.7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4"/>
    </row>
    <row r="585" spans="1:26" ht="12.7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c r="Y585" s="134"/>
      <c r="Z585" s="134"/>
    </row>
    <row r="586" spans="1:26" ht="12.7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c r="Z586" s="134"/>
    </row>
    <row r="587" spans="1:26" ht="12.7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34"/>
      <c r="Z587" s="134"/>
    </row>
    <row r="588" spans="1:26" ht="12.7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c r="Y588" s="134"/>
      <c r="Z588" s="134"/>
    </row>
    <row r="589" spans="1:26" ht="12.7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c r="Z589" s="134"/>
    </row>
    <row r="590" spans="1:26" ht="12.7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c r="Y590" s="134"/>
      <c r="Z590" s="134"/>
    </row>
    <row r="591" spans="1:26" ht="12.7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c r="Y591" s="134"/>
      <c r="Z591" s="134"/>
    </row>
    <row r="592" spans="1:26" ht="12.7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row>
    <row r="593" spans="1:26" ht="12.7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c r="Y593" s="134"/>
      <c r="Z593" s="134"/>
    </row>
    <row r="594" spans="1:26" ht="12.7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c r="Y594" s="134"/>
      <c r="Z594" s="134"/>
    </row>
    <row r="595" spans="1:26" ht="12.7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c r="Y595" s="134"/>
      <c r="Z595" s="134"/>
    </row>
    <row r="596" spans="1:26" ht="12.7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c r="Y596" s="134"/>
      <c r="Z596" s="134"/>
    </row>
    <row r="597" spans="1:26" ht="12.7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c r="Y597" s="134"/>
      <c r="Z597" s="134"/>
    </row>
    <row r="598" spans="1:26" ht="12.7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c r="Z598" s="134"/>
    </row>
    <row r="599" spans="1:26" ht="12.7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c r="Y599" s="134"/>
      <c r="Z599" s="134"/>
    </row>
    <row r="600" spans="1:26" ht="12.7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c r="Y600" s="134"/>
      <c r="Z600" s="134"/>
    </row>
    <row r="601" spans="1:26" ht="12.7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c r="Y601" s="134"/>
      <c r="Z601" s="134"/>
    </row>
    <row r="602" spans="1:26" ht="12.7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c r="Y602" s="134"/>
      <c r="Z602" s="134"/>
    </row>
    <row r="603" spans="1:26" ht="12.7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c r="Y603" s="134"/>
      <c r="Z603" s="134"/>
    </row>
    <row r="604" spans="1:26" ht="12.7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c r="Y604" s="134"/>
      <c r="Z604" s="134"/>
    </row>
    <row r="605" spans="1:26" ht="12.7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c r="Z605" s="134"/>
    </row>
    <row r="606" spans="1:26" ht="12.7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c r="Y606" s="134"/>
      <c r="Z606" s="134"/>
    </row>
    <row r="607" spans="1:26" ht="12.7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c r="Y607" s="134"/>
      <c r="Z607" s="134"/>
    </row>
    <row r="608" spans="1:26" ht="12.7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c r="Y608" s="134"/>
      <c r="Z608" s="134"/>
    </row>
    <row r="609" spans="1:26" ht="12.7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c r="Y609" s="134"/>
      <c r="Z609" s="134"/>
    </row>
    <row r="610" spans="1:26" ht="12.7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c r="Y610" s="134"/>
      <c r="Z610" s="134"/>
    </row>
    <row r="611" spans="1:26" ht="12.7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c r="Y611" s="134"/>
      <c r="Z611" s="134"/>
    </row>
    <row r="612" spans="1:26" ht="12.7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c r="Y612" s="134"/>
      <c r="Z612" s="134"/>
    </row>
    <row r="613" spans="1:26" ht="12.7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ht="12.7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ht="12.7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ht="12.7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ht="12.7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ht="12.7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ht="12.7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ht="12.7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ht="12.7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ht="12.7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ht="12.7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ht="12.7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ht="12.7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ht="12.7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ht="12.7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ht="12.7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ht="12.7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ht="12.7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ht="12.7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ht="12.7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ht="12.7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row>
    <row r="634" spans="1:26" ht="12.7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c r="Y634" s="134"/>
      <c r="Z634" s="134"/>
    </row>
    <row r="635" spans="1:26" ht="12.7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c r="Y635" s="134"/>
      <c r="Z635" s="134"/>
    </row>
    <row r="636" spans="1:26" ht="12.7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c r="Y636" s="134"/>
      <c r="Z636" s="134"/>
    </row>
    <row r="637" spans="1:26" ht="12.7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c r="Y637" s="134"/>
      <c r="Z637" s="134"/>
    </row>
    <row r="638" spans="1:26" ht="12.7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c r="Y638" s="134"/>
      <c r="Z638" s="134"/>
    </row>
    <row r="639" spans="1:26" ht="12.7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c r="Y639" s="134"/>
      <c r="Z639" s="134"/>
    </row>
    <row r="640" spans="1:26" ht="12.7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c r="Y640" s="134"/>
      <c r="Z640" s="134"/>
    </row>
    <row r="641" spans="1:26" ht="12.7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c r="Z641" s="134"/>
    </row>
    <row r="642" spans="1:26" ht="12.7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c r="Y642" s="134"/>
      <c r="Z642" s="134"/>
    </row>
    <row r="643" spans="1:26" ht="12.7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c r="Y643" s="134"/>
      <c r="Z643" s="134"/>
    </row>
    <row r="644" spans="1:26" ht="12.7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c r="Y644" s="134"/>
      <c r="Z644" s="134"/>
    </row>
    <row r="645" spans="1:26" ht="12.7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c r="Y645" s="134"/>
      <c r="Z645" s="134"/>
    </row>
    <row r="646" spans="1:26" ht="12.7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c r="Y646" s="134"/>
      <c r="Z646" s="134"/>
    </row>
    <row r="647" spans="1:26" ht="12.7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row>
    <row r="648" spans="1:26" ht="12.7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c r="Y648" s="134"/>
      <c r="Z648" s="134"/>
    </row>
    <row r="649" spans="1:26" ht="12.7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c r="Y649" s="134"/>
      <c r="Z649" s="134"/>
    </row>
    <row r="650" spans="1:26" ht="12.7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c r="Y650" s="134"/>
      <c r="Z650" s="134"/>
    </row>
    <row r="651" spans="1:26" ht="12.7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c r="Y651" s="134"/>
      <c r="Z651" s="134"/>
    </row>
    <row r="652" spans="1:26" ht="12.7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c r="Y652" s="134"/>
      <c r="Z652" s="134"/>
    </row>
    <row r="653" spans="1:26" ht="12.7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34"/>
      <c r="Z653" s="134"/>
    </row>
    <row r="654" spans="1:26" ht="12.7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c r="Y654" s="134"/>
      <c r="Z654" s="134"/>
    </row>
    <row r="655" spans="1:26" ht="12.7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c r="Y655" s="134"/>
      <c r="Z655" s="134"/>
    </row>
    <row r="656" spans="1:26" ht="12.7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c r="Y656" s="134"/>
      <c r="Z656" s="134"/>
    </row>
    <row r="657" spans="1:26" ht="12.7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c r="Y657" s="134"/>
      <c r="Z657" s="134"/>
    </row>
    <row r="658" spans="1:26" ht="12.7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c r="Y658" s="134"/>
      <c r="Z658" s="134"/>
    </row>
    <row r="659" spans="1:26" ht="12.7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c r="Y659" s="134"/>
      <c r="Z659" s="134"/>
    </row>
    <row r="660" spans="1:26" ht="12.7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c r="Y660" s="134"/>
      <c r="Z660" s="134"/>
    </row>
    <row r="661" spans="1:26" ht="12.7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c r="Y661" s="134"/>
      <c r="Z661" s="134"/>
    </row>
    <row r="662" spans="1:26" ht="12.7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c r="Z662" s="134"/>
    </row>
    <row r="663" spans="1:26" ht="12.7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c r="Y663" s="134"/>
      <c r="Z663" s="134"/>
    </row>
    <row r="664" spans="1:26" ht="12.7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c r="Y664" s="134"/>
      <c r="Z664" s="134"/>
    </row>
    <row r="665" spans="1:26" ht="12.7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c r="Y665" s="134"/>
      <c r="Z665" s="134"/>
    </row>
    <row r="666" spans="1:26" ht="12.7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c r="Y666" s="134"/>
      <c r="Z666" s="134"/>
    </row>
    <row r="667" spans="1:26" ht="12.7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c r="Y667" s="134"/>
      <c r="Z667" s="134"/>
    </row>
    <row r="668" spans="1:26" ht="12.7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row>
    <row r="669" spans="1:26" ht="12.7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c r="Y669" s="134"/>
      <c r="Z669" s="134"/>
    </row>
    <row r="670" spans="1:26" ht="12.7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c r="Y670" s="134"/>
      <c r="Z670" s="134"/>
    </row>
    <row r="671" spans="1:26" ht="12.7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c r="Y671" s="134"/>
      <c r="Z671" s="134"/>
    </row>
    <row r="672" spans="1:26" ht="12.7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c r="Y672" s="134"/>
      <c r="Z672" s="134"/>
    </row>
    <row r="673" spans="1:26" ht="12.7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c r="Y673" s="134"/>
      <c r="Z673" s="134"/>
    </row>
    <row r="674" spans="1:26" ht="12.7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c r="Y674" s="134"/>
      <c r="Z674" s="134"/>
    </row>
    <row r="675" spans="1:26" ht="12.7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c r="Y675" s="134"/>
      <c r="Z675" s="134"/>
    </row>
    <row r="676" spans="1:26" ht="12.7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c r="Y676" s="134"/>
      <c r="Z676" s="134"/>
    </row>
    <row r="677" spans="1:26" ht="12.7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c r="Y677" s="134"/>
      <c r="Z677" s="134"/>
    </row>
    <row r="678" spans="1:26" ht="12.7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c r="Y678" s="134"/>
      <c r="Z678" s="134"/>
    </row>
    <row r="679" spans="1:26" ht="12.7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c r="Y679" s="134"/>
      <c r="Z679" s="134"/>
    </row>
    <row r="680" spans="1:26" ht="12.7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c r="Y680" s="134"/>
      <c r="Z680" s="134"/>
    </row>
    <row r="681" spans="1:26" ht="12.7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c r="Y681" s="134"/>
      <c r="Z681" s="134"/>
    </row>
    <row r="682" spans="1:26" ht="12.7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c r="Y682" s="134"/>
      <c r="Z682" s="134"/>
    </row>
    <row r="683" spans="1:26" ht="12.7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c r="Y683" s="134"/>
      <c r="Z683" s="134"/>
    </row>
    <row r="684" spans="1:26" ht="12.7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c r="Y684" s="134"/>
      <c r="Z684" s="134"/>
    </row>
    <row r="685" spans="1:26" ht="12.7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c r="Y685" s="134"/>
      <c r="Z685" s="134"/>
    </row>
    <row r="686" spans="1:26" ht="12.7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c r="Y686" s="134"/>
      <c r="Z686" s="134"/>
    </row>
    <row r="687" spans="1:26" ht="12.7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c r="Y687" s="134"/>
      <c r="Z687" s="134"/>
    </row>
    <row r="688" spans="1:26" ht="12.7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c r="Y688" s="134"/>
      <c r="Z688" s="134"/>
    </row>
    <row r="689" spans="1:26" ht="12.7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c r="Y689" s="134"/>
      <c r="Z689" s="134"/>
    </row>
    <row r="690" spans="1:26" ht="12.7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c r="Y690" s="134"/>
      <c r="Z690" s="134"/>
    </row>
    <row r="691" spans="1:26" ht="12.7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c r="Y691" s="134"/>
      <c r="Z691" s="134"/>
    </row>
    <row r="692" spans="1:26" ht="12.7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c r="Y692" s="134"/>
      <c r="Z692" s="134"/>
    </row>
    <row r="693" spans="1:26" ht="12.7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c r="Y693" s="134"/>
      <c r="Z693" s="134"/>
    </row>
    <row r="694" spans="1:26" ht="12.7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c r="Y694" s="134"/>
      <c r="Z694" s="134"/>
    </row>
    <row r="695" spans="1:26" ht="12.7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c r="Y695" s="134"/>
      <c r="Z695" s="134"/>
    </row>
    <row r="696" spans="1:26" ht="12.7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c r="Y696" s="134"/>
      <c r="Z696" s="134"/>
    </row>
    <row r="697" spans="1:26" ht="12.7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c r="Y697" s="134"/>
      <c r="Z697" s="134"/>
    </row>
    <row r="698" spans="1:26" ht="12.7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c r="Y698" s="134"/>
      <c r="Z698" s="134"/>
    </row>
    <row r="699" spans="1:26" ht="12.7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c r="Y699" s="134"/>
      <c r="Z699" s="134"/>
    </row>
    <row r="700" spans="1:26" ht="12.7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c r="Y700" s="134"/>
      <c r="Z700" s="134"/>
    </row>
    <row r="701" spans="1:26" ht="12.7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row>
    <row r="702" spans="1:26" ht="12.7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c r="Y702" s="134"/>
      <c r="Z702" s="134"/>
    </row>
    <row r="703" spans="1:26" ht="12.7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c r="Z703" s="134"/>
    </row>
    <row r="704" spans="1:26" ht="12.7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c r="Y704" s="134"/>
      <c r="Z704" s="134"/>
    </row>
    <row r="705" spans="1:26" ht="12.7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c r="Y705" s="134"/>
      <c r="Z705" s="134"/>
    </row>
    <row r="706" spans="1:26" ht="12.7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c r="Y706" s="134"/>
      <c r="Z706" s="134"/>
    </row>
    <row r="707" spans="1:26" ht="12.7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c r="Y707" s="134"/>
      <c r="Z707" s="134"/>
    </row>
    <row r="708" spans="1:26" ht="12.7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c r="Y708" s="134"/>
      <c r="Z708" s="134"/>
    </row>
    <row r="709" spans="1:26" ht="12.7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c r="Y709" s="134"/>
      <c r="Z709" s="134"/>
    </row>
    <row r="710" spans="1:26" ht="12.7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c r="Y710" s="134"/>
      <c r="Z710" s="134"/>
    </row>
    <row r="711" spans="1:26" ht="12.7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c r="Y711" s="134"/>
      <c r="Z711" s="134"/>
    </row>
    <row r="712" spans="1:26" ht="12.7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c r="Y712" s="134"/>
      <c r="Z712" s="134"/>
    </row>
    <row r="713" spans="1:26" ht="12.7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c r="Y713" s="134"/>
      <c r="Z713" s="134"/>
    </row>
    <row r="714" spans="1:26" ht="12.7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c r="Y714" s="134"/>
      <c r="Z714" s="134"/>
    </row>
    <row r="715" spans="1:26" ht="12.7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c r="Y715" s="134"/>
      <c r="Z715" s="134"/>
    </row>
    <row r="716" spans="1:26" ht="12.7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c r="Y716" s="134"/>
      <c r="Z716" s="134"/>
    </row>
    <row r="717" spans="1:26" ht="12.7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c r="Y717" s="134"/>
      <c r="Z717" s="134"/>
    </row>
    <row r="718" spans="1:26" ht="12.7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c r="Y718" s="134"/>
      <c r="Z718" s="134"/>
    </row>
    <row r="719" spans="1:26" ht="12.7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c r="Y719" s="134"/>
      <c r="Z719" s="134"/>
    </row>
    <row r="720" spans="1:26" ht="12.7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c r="Y720" s="134"/>
      <c r="Z720" s="134"/>
    </row>
    <row r="721" spans="1:26" ht="12.7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c r="Y721" s="134"/>
      <c r="Z721" s="134"/>
    </row>
    <row r="722" spans="1:26" ht="12.7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c r="Y722" s="134"/>
      <c r="Z722" s="134"/>
    </row>
    <row r="723" spans="1:26" ht="12.7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c r="Y723" s="134"/>
      <c r="Z723" s="134"/>
    </row>
    <row r="724" spans="1:26" ht="12.7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c r="Y724" s="134"/>
      <c r="Z724" s="134"/>
    </row>
    <row r="725" spans="1:26" ht="12.7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c r="Y725" s="134"/>
      <c r="Z725" s="134"/>
    </row>
    <row r="726" spans="1:26" ht="12.7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c r="Y726" s="134"/>
      <c r="Z726" s="134"/>
    </row>
    <row r="727" spans="1:26" ht="12.7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c r="Y727" s="134"/>
      <c r="Z727" s="134"/>
    </row>
    <row r="728" spans="1:26" ht="12.7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c r="Y728" s="134"/>
      <c r="Z728" s="134"/>
    </row>
    <row r="729" spans="1:26" ht="12.7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c r="Y729" s="134"/>
      <c r="Z729" s="134"/>
    </row>
    <row r="730" spans="1:26" ht="12.7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c r="Y730" s="134"/>
      <c r="Z730" s="134"/>
    </row>
    <row r="731" spans="1:26" ht="12.7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c r="Y731" s="134"/>
      <c r="Z731" s="134"/>
    </row>
    <row r="732" spans="1:26" ht="12.7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c r="Y732" s="134"/>
      <c r="Z732" s="134"/>
    </row>
    <row r="733" spans="1:26" ht="12.7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c r="Y733" s="134"/>
      <c r="Z733" s="134"/>
    </row>
    <row r="734" spans="1:26" ht="12.7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c r="Y734" s="134"/>
      <c r="Z734" s="134"/>
    </row>
    <row r="735" spans="1:26" ht="12.7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c r="Y735" s="134"/>
      <c r="Z735" s="134"/>
    </row>
    <row r="736" spans="1:26" ht="12.7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c r="Y736" s="134"/>
      <c r="Z736" s="134"/>
    </row>
    <row r="737" spans="1:26" ht="12.7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c r="Y737" s="134"/>
      <c r="Z737" s="134"/>
    </row>
    <row r="738" spans="1:26" ht="12.7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c r="Y738" s="134"/>
      <c r="Z738" s="134"/>
    </row>
    <row r="739" spans="1:26" ht="12.7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row>
    <row r="740" spans="1:26" ht="12.7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row>
    <row r="741" spans="1:26" ht="12.7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row>
    <row r="742" spans="1:26" ht="12.7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row>
    <row r="743" spans="1:26" ht="12.7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c r="Y743" s="134"/>
      <c r="Z743" s="134"/>
    </row>
    <row r="744" spans="1:26" ht="12.7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c r="Y744" s="134"/>
      <c r="Z744" s="134"/>
    </row>
    <row r="745" spans="1:26" ht="12.7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c r="Y745" s="134"/>
      <c r="Z745" s="134"/>
    </row>
    <row r="746" spans="1:26" ht="12.7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c r="Y746" s="134"/>
      <c r="Z746" s="134"/>
    </row>
    <row r="747" spans="1:26" ht="12.7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c r="Y747" s="134"/>
      <c r="Z747" s="134"/>
    </row>
    <row r="748" spans="1:26" ht="12.7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c r="Y748" s="134"/>
      <c r="Z748" s="134"/>
    </row>
    <row r="749" spans="1:26" ht="12.7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c r="Y749" s="134"/>
      <c r="Z749" s="134"/>
    </row>
    <row r="750" spans="1:26" ht="12.7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c r="Y750" s="134"/>
      <c r="Z750" s="134"/>
    </row>
    <row r="751" spans="1:26" ht="12.7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c r="Y751" s="134"/>
      <c r="Z751" s="134"/>
    </row>
    <row r="752" spans="1:26" ht="12.7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c r="Y752" s="134"/>
      <c r="Z752" s="134"/>
    </row>
    <row r="753" spans="1:26" ht="12.7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c r="Y753" s="134"/>
      <c r="Z753" s="134"/>
    </row>
    <row r="754" spans="1:26" ht="12.7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c r="Y754" s="134"/>
      <c r="Z754" s="134"/>
    </row>
    <row r="755" spans="1:26" ht="12.7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c r="Y755" s="134"/>
      <c r="Z755" s="134"/>
    </row>
    <row r="756" spans="1:26" ht="12.7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c r="Y756" s="134"/>
      <c r="Z756" s="134"/>
    </row>
    <row r="757" spans="1:26" ht="12.7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c r="Y757" s="134"/>
      <c r="Z757" s="134"/>
    </row>
    <row r="758" spans="1:26" ht="12.7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c r="Y758" s="134"/>
      <c r="Z758" s="134"/>
    </row>
    <row r="759" spans="1:26" ht="12.7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c r="Y759" s="134"/>
      <c r="Z759" s="134"/>
    </row>
    <row r="760" spans="1:26" ht="12.7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c r="Y760" s="134"/>
      <c r="Z760" s="134"/>
    </row>
    <row r="761" spans="1:26" ht="12.7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c r="Y761" s="134"/>
      <c r="Z761" s="134"/>
    </row>
    <row r="762" spans="1:26" ht="12.7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c r="Y762" s="134"/>
      <c r="Z762" s="134"/>
    </row>
    <row r="763" spans="1:26" ht="12.7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c r="Y763" s="134"/>
      <c r="Z763" s="134"/>
    </row>
    <row r="764" spans="1:26" ht="12.7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c r="Y764" s="134"/>
      <c r="Z764" s="134"/>
    </row>
    <row r="765" spans="1:26" ht="12.7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c r="Y765" s="134"/>
      <c r="Z765" s="134"/>
    </row>
    <row r="766" spans="1:26" ht="12.7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c r="Y766" s="134"/>
      <c r="Z766" s="134"/>
    </row>
    <row r="767" spans="1:26" ht="12.7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c r="Y767" s="134"/>
      <c r="Z767" s="134"/>
    </row>
    <row r="768" spans="1:26" ht="12.7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c r="Y768" s="134"/>
      <c r="Z768" s="134"/>
    </row>
    <row r="769" spans="1:26" ht="12.7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c r="Y769" s="134"/>
      <c r="Z769" s="134"/>
    </row>
    <row r="770" spans="1:26" ht="12.7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c r="Y770" s="134"/>
      <c r="Z770" s="134"/>
    </row>
    <row r="771" spans="1:26" ht="12.7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row>
    <row r="772" spans="1:26" ht="12.7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c r="Y772" s="134"/>
      <c r="Z772" s="134"/>
    </row>
    <row r="773" spans="1:26" ht="12.7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c r="Y773" s="134"/>
      <c r="Z773" s="134"/>
    </row>
    <row r="774" spans="1:26" ht="12.7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c r="Y774" s="134"/>
      <c r="Z774" s="134"/>
    </row>
    <row r="775" spans="1:26" ht="12.7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c r="Y775" s="134"/>
      <c r="Z775" s="134"/>
    </row>
    <row r="776" spans="1:26" ht="12.7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c r="Y776" s="134"/>
      <c r="Z776" s="134"/>
    </row>
    <row r="777" spans="1:26" ht="12.7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c r="Y777" s="134"/>
      <c r="Z777" s="134"/>
    </row>
    <row r="778" spans="1:26" ht="12.7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row>
    <row r="779" spans="1:26" ht="12.7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c r="Y779" s="134"/>
      <c r="Z779" s="134"/>
    </row>
    <row r="780" spans="1:26" ht="12.7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c r="Y780" s="134"/>
      <c r="Z780" s="134"/>
    </row>
    <row r="781" spans="1:26" ht="12.7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c r="Y781" s="134"/>
      <c r="Z781" s="134"/>
    </row>
    <row r="782" spans="1:26" ht="12.7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c r="Y782" s="134"/>
      <c r="Z782" s="134"/>
    </row>
    <row r="783" spans="1:26" ht="12.7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c r="Y783" s="134"/>
      <c r="Z783" s="134"/>
    </row>
    <row r="784" spans="1:26" ht="12.7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c r="Y784" s="134"/>
      <c r="Z784" s="134"/>
    </row>
    <row r="785" spans="1:26" ht="12.7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c r="Y785" s="134"/>
      <c r="Z785" s="134"/>
    </row>
    <row r="786" spans="1:26" ht="12.7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c r="Y786" s="134"/>
      <c r="Z786" s="134"/>
    </row>
    <row r="787" spans="1:26" ht="12.7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c r="Y787" s="134"/>
      <c r="Z787" s="134"/>
    </row>
    <row r="788" spans="1:26" ht="12.7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c r="Y788" s="134"/>
      <c r="Z788" s="134"/>
    </row>
    <row r="789" spans="1:26" ht="12.7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c r="Y789" s="134"/>
      <c r="Z789" s="134"/>
    </row>
    <row r="790" spans="1:26" ht="12.7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c r="Y790" s="134"/>
      <c r="Z790" s="134"/>
    </row>
    <row r="791" spans="1:26" ht="12.7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c r="Y791" s="134"/>
      <c r="Z791" s="134"/>
    </row>
    <row r="792" spans="1:26" ht="12.7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c r="Y792" s="134"/>
      <c r="Z792" s="134"/>
    </row>
    <row r="793" spans="1:26" ht="12.7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c r="Y793" s="134"/>
      <c r="Z793" s="134"/>
    </row>
    <row r="794" spans="1:26" ht="12.7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c r="Y794" s="134"/>
      <c r="Z794" s="134"/>
    </row>
    <row r="795" spans="1:26" ht="12.7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c r="Y795" s="134"/>
      <c r="Z795" s="134"/>
    </row>
    <row r="796" spans="1:26" ht="12.7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c r="Y796" s="134"/>
      <c r="Z796" s="134"/>
    </row>
    <row r="797" spans="1:26" ht="12.7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c r="Y797" s="134"/>
      <c r="Z797" s="134"/>
    </row>
    <row r="798" spans="1:26" ht="12.7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c r="Y798" s="134"/>
      <c r="Z798" s="134"/>
    </row>
    <row r="799" spans="1:26" ht="12.7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c r="Y799" s="134"/>
      <c r="Z799" s="134"/>
    </row>
    <row r="800" spans="1:26" ht="12.7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c r="Y800" s="134"/>
      <c r="Z800" s="134"/>
    </row>
    <row r="801" spans="1:26" ht="12.7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c r="Y801" s="134"/>
      <c r="Z801" s="134"/>
    </row>
    <row r="802" spans="1:26" ht="12.7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c r="Y802" s="134"/>
      <c r="Z802" s="134"/>
    </row>
    <row r="803" spans="1:26" ht="12.7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c r="Y803" s="134"/>
      <c r="Z803" s="134"/>
    </row>
    <row r="804" spans="1:26" ht="12.7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c r="Y804" s="134"/>
      <c r="Z804" s="134"/>
    </row>
    <row r="805" spans="1:26" ht="12.7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c r="Y805" s="134"/>
      <c r="Z805" s="134"/>
    </row>
    <row r="806" spans="1:26" ht="12.7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c r="Y806" s="134"/>
      <c r="Z806" s="134"/>
    </row>
    <row r="807" spans="1:26" ht="12.7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c r="Y807" s="134"/>
      <c r="Z807" s="134"/>
    </row>
    <row r="808" spans="1:26" ht="12.7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c r="Y808" s="134"/>
      <c r="Z808" s="134"/>
    </row>
    <row r="809" spans="1:26" ht="12.7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c r="Y809" s="134"/>
      <c r="Z809" s="134"/>
    </row>
    <row r="810" spans="1:26" ht="12.7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c r="Y810" s="134"/>
      <c r="Z810" s="134"/>
    </row>
    <row r="811" spans="1:26" ht="12.7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c r="Y811" s="134"/>
      <c r="Z811" s="134"/>
    </row>
    <row r="812" spans="1:26" ht="12.7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row>
    <row r="813" spans="1:26" ht="12.7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c r="Y813" s="134"/>
      <c r="Z813" s="134"/>
    </row>
    <row r="814" spans="1:26" ht="12.7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c r="Y814" s="134"/>
      <c r="Z814" s="134"/>
    </row>
    <row r="815" spans="1:26" ht="12.7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c r="Y815" s="134"/>
      <c r="Z815" s="134"/>
    </row>
    <row r="816" spans="1:26" ht="12.7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c r="Y816" s="134"/>
      <c r="Z816" s="134"/>
    </row>
    <row r="817" spans="1:26" ht="12.7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c r="Y817" s="134"/>
      <c r="Z817" s="134"/>
    </row>
    <row r="818" spans="1:26" ht="12.7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c r="Y818" s="134"/>
      <c r="Z818" s="134"/>
    </row>
    <row r="819" spans="1:26" ht="12.7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c r="Y819" s="134"/>
      <c r="Z819" s="134"/>
    </row>
    <row r="820" spans="1:26" ht="12.7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c r="Y820" s="134"/>
      <c r="Z820" s="134"/>
    </row>
    <row r="821" spans="1:26" ht="12.7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c r="Y821" s="134"/>
      <c r="Z821" s="134"/>
    </row>
    <row r="822" spans="1:26" ht="12.7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c r="Y822" s="134"/>
      <c r="Z822" s="134"/>
    </row>
    <row r="823" spans="1:26" ht="12.7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c r="Y823" s="134"/>
      <c r="Z823" s="134"/>
    </row>
    <row r="824" spans="1:26" ht="12.7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c r="Y824" s="134"/>
      <c r="Z824" s="134"/>
    </row>
    <row r="825" spans="1:26" ht="12.7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c r="Y825" s="134"/>
      <c r="Z825" s="134"/>
    </row>
    <row r="826" spans="1:26" ht="12.7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c r="Y826" s="134"/>
      <c r="Z826" s="134"/>
    </row>
    <row r="827" spans="1:26" ht="12.7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c r="Y827" s="134"/>
      <c r="Z827" s="134"/>
    </row>
    <row r="828" spans="1:26" ht="12.7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c r="Y828" s="134"/>
      <c r="Z828" s="134"/>
    </row>
    <row r="829" spans="1:26" ht="12.7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c r="Y829" s="134"/>
      <c r="Z829" s="134"/>
    </row>
    <row r="830" spans="1:26" ht="12.7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c r="Y830" s="134"/>
      <c r="Z830" s="134"/>
    </row>
    <row r="831" spans="1:26" ht="12.7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c r="Y831" s="134"/>
      <c r="Z831" s="134"/>
    </row>
    <row r="832" spans="1:26" ht="12.7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c r="Y832" s="134"/>
      <c r="Z832" s="134"/>
    </row>
    <row r="833" spans="1:26" ht="12.7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c r="Y833" s="134"/>
      <c r="Z833" s="134"/>
    </row>
    <row r="834" spans="1:26" ht="12.7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c r="Y834" s="134"/>
      <c r="Z834" s="134"/>
    </row>
    <row r="835" spans="1:26" ht="12.7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c r="Y835" s="134"/>
      <c r="Z835" s="134"/>
    </row>
    <row r="836" spans="1:26" ht="12.7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c r="Y836" s="134"/>
      <c r="Z836" s="134"/>
    </row>
    <row r="837" spans="1:26" ht="12.7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c r="Y837" s="134"/>
      <c r="Z837" s="134"/>
    </row>
    <row r="838" spans="1:26" ht="12.7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c r="Y838" s="134"/>
      <c r="Z838" s="134"/>
    </row>
    <row r="839" spans="1:26" ht="12.7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c r="Y839" s="134"/>
      <c r="Z839" s="134"/>
    </row>
    <row r="840" spans="1:26" ht="12.7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c r="Y840" s="134"/>
      <c r="Z840" s="134"/>
    </row>
    <row r="841" spans="1:26" ht="12.7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c r="Y841" s="134"/>
      <c r="Z841" s="134"/>
    </row>
    <row r="842" spans="1:26" ht="12.7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c r="Y842" s="134"/>
      <c r="Z842" s="134"/>
    </row>
    <row r="843" spans="1:26" ht="12.7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c r="Y843" s="134"/>
      <c r="Z843" s="134"/>
    </row>
    <row r="844" spans="1:26" ht="12.7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c r="Y844" s="134"/>
      <c r="Z844" s="134"/>
    </row>
    <row r="845" spans="1:26" ht="12.7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row>
    <row r="846" spans="1:26" ht="12.7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c r="Y846" s="134"/>
      <c r="Z846" s="134"/>
    </row>
    <row r="847" spans="1:26" ht="12.7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c r="Y847" s="134"/>
      <c r="Z847" s="134"/>
    </row>
    <row r="848" spans="1:26" ht="12.7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c r="Y848" s="134"/>
      <c r="Z848" s="134"/>
    </row>
    <row r="849" spans="1:26" ht="12.7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c r="Y849" s="134"/>
      <c r="Z849" s="134"/>
    </row>
    <row r="850" spans="1:26" ht="12.7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c r="Y850" s="134"/>
      <c r="Z850" s="134"/>
    </row>
    <row r="851" spans="1:26" ht="12.7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c r="Y851" s="134"/>
      <c r="Z851" s="134"/>
    </row>
    <row r="852" spans="1:26" ht="12.7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c r="Y852" s="134"/>
      <c r="Z852" s="134"/>
    </row>
    <row r="853" spans="1:26" ht="12.7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c r="Y853" s="134"/>
      <c r="Z853" s="134"/>
    </row>
    <row r="854" spans="1:26" ht="12.7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c r="Y854" s="134"/>
      <c r="Z854" s="134"/>
    </row>
    <row r="855" spans="1:26" ht="12.7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c r="Y855" s="134"/>
      <c r="Z855" s="134"/>
    </row>
    <row r="856" spans="1:26" ht="12.7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c r="Y856" s="134"/>
      <c r="Z856" s="134"/>
    </row>
    <row r="857" spans="1:26" ht="12.7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c r="Y857" s="134"/>
      <c r="Z857" s="134"/>
    </row>
    <row r="858" spans="1:26" ht="12.7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c r="Y858" s="134"/>
      <c r="Z858" s="134"/>
    </row>
    <row r="859" spans="1:26" ht="12.7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c r="Y859" s="134"/>
      <c r="Z859" s="134"/>
    </row>
    <row r="860" spans="1:26" ht="12.7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c r="Y860" s="134"/>
      <c r="Z860" s="134"/>
    </row>
    <row r="861" spans="1:26" ht="12.7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c r="Y861" s="134"/>
      <c r="Z861" s="134"/>
    </row>
    <row r="862" spans="1:26" ht="12.7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c r="Y862" s="134"/>
      <c r="Z862" s="134"/>
    </row>
    <row r="863" spans="1:26" ht="12.7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c r="Y863" s="134"/>
      <c r="Z863" s="134"/>
    </row>
    <row r="864" spans="1:26" ht="12.7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c r="Y864" s="134"/>
      <c r="Z864" s="134"/>
    </row>
    <row r="865" spans="1:26" ht="12.7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c r="Y865" s="134"/>
      <c r="Z865" s="134"/>
    </row>
    <row r="866" spans="1:26" ht="12.7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c r="Y866" s="134"/>
      <c r="Z866" s="134"/>
    </row>
    <row r="867" spans="1:26" ht="12.7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c r="Y867" s="134"/>
      <c r="Z867" s="134"/>
    </row>
    <row r="868" spans="1:26" ht="12.7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c r="Y868" s="134"/>
      <c r="Z868" s="134"/>
    </row>
    <row r="869" spans="1:26" ht="12.7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c r="Y869" s="134"/>
      <c r="Z869" s="134"/>
    </row>
    <row r="870" spans="1:26" ht="12.7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c r="Y870" s="134"/>
      <c r="Z870" s="134"/>
    </row>
    <row r="871" spans="1:26" ht="12.7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c r="Y871" s="134"/>
      <c r="Z871" s="134"/>
    </row>
    <row r="872" spans="1:26" ht="12.7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c r="Y872" s="134"/>
      <c r="Z872" s="134"/>
    </row>
    <row r="873" spans="1:26" ht="12.7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c r="Y873" s="134"/>
      <c r="Z873" s="134"/>
    </row>
    <row r="874" spans="1:26" ht="12.7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c r="Y874" s="134"/>
      <c r="Z874" s="134"/>
    </row>
    <row r="875" spans="1:26" ht="12.7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c r="Y875" s="134"/>
      <c r="Z875" s="134"/>
    </row>
    <row r="876" spans="1:26" ht="12.7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c r="Y876" s="134"/>
      <c r="Z876" s="134"/>
    </row>
    <row r="877" spans="1:26" ht="12.7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row>
    <row r="878" spans="1:26" ht="12.7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c r="Y878" s="134"/>
      <c r="Z878" s="134"/>
    </row>
    <row r="879" spans="1:26" ht="12.7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c r="Y879" s="134"/>
      <c r="Z879" s="134"/>
    </row>
    <row r="880" spans="1:26" ht="12.7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c r="Y880" s="134"/>
      <c r="Z880" s="134"/>
    </row>
    <row r="881" spans="1:26" ht="12.7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c r="Y881" s="134"/>
      <c r="Z881" s="134"/>
    </row>
    <row r="882" spans="1:26" ht="12.7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c r="Y882" s="134"/>
      <c r="Z882" s="134"/>
    </row>
    <row r="883" spans="1:26" ht="12.7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c r="Y883" s="134"/>
      <c r="Z883" s="134"/>
    </row>
    <row r="884" spans="1:26" ht="12.7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c r="Y884" s="134"/>
      <c r="Z884" s="134"/>
    </row>
    <row r="885" spans="1:26" ht="12.7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c r="Y885" s="134"/>
      <c r="Z885" s="134"/>
    </row>
    <row r="886" spans="1:26" ht="12.7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c r="Y886" s="134"/>
      <c r="Z886" s="134"/>
    </row>
    <row r="887" spans="1:26" ht="12.7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c r="Y887" s="134"/>
      <c r="Z887" s="134"/>
    </row>
    <row r="888" spans="1:26" ht="12.7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c r="Y888" s="134"/>
      <c r="Z888" s="134"/>
    </row>
    <row r="889" spans="1:26" ht="12.7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c r="Y889" s="134"/>
      <c r="Z889" s="134"/>
    </row>
    <row r="890" spans="1:26" ht="12.7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c r="Y890" s="134"/>
      <c r="Z890" s="134"/>
    </row>
    <row r="891" spans="1:26" ht="12.7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c r="Y891" s="134"/>
      <c r="Z891" s="134"/>
    </row>
    <row r="892" spans="1:26" ht="12.7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c r="Y892" s="134"/>
      <c r="Z892" s="134"/>
    </row>
    <row r="893" spans="1:26" ht="12.7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c r="Y893" s="134"/>
      <c r="Z893" s="134"/>
    </row>
    <row r="894" spans="1:26" ht="12.7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c r="Y894" s="134"/>
      <c r="Z894" s="134"/>
    </row>
    <row r="895" spans="1:26" ht="12.7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c r="Y895" s="134"/>
      <c r="Z895" s="134"/>
    </row>
    <row r="896" spans="1:26" ht="12.7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c r="Y896" s="134"/>
      <c r="Z896" s="134"/>
    </row>
    <row r="897" spans="1:26" ht="12.7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c r="Y897" s="134"/>
      <c r="Z897" s="134"/>
    </row>
    <row r="898" spans="1:26" ht="12.7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c r="Y898" s="134"/>
      <c r="Z898" s="134"/>
    </row>
    <row r="899" spans="1:26" ht="12.7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c r="Y899" s="134"/>
      <c r="Z899" s="134"/>
    </row>
    <row r="900" spans="1:26" ht="12.7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c r="Y900" s="134"/>
      <c r="Z900" s="134"/>
    </row>
    <row r="901" spans="1:26" ht="12.7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c r="Y901" s="134"/>
      <c r="Z901" s="134"/>
    </row>
    <row r="902" spans="1:26" ht="12.7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c r="Y902" s="134"/>
      <c r="Z902" s="134"/>
    </row>
    <row r="903" spans="1:26" ht="12.7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c r="Y903" s="134"/>
      <c r="Z903" s="134"/>
    </row>
    <row r="904" spans="1:26" ht="12.7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c r="Y904" s="134"/>
      <c r="Z904" s="134"/>
    </row>
    <row r="905" spans="1:26" ht="12.7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c r="Y905" s="134"/>
      <c r="Z905" s="134"/>
    </row>
    <row r="906" spans="1:26" ht="12.7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c r="Y906" s="134"/>
      <c r="Z906" s="134"/>
    </row>
    <row r="907" spans="1:26" ht="12.7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c r="Y907" s="134"/>
      <c r="Z907" s="134"/>
    </row>
    <row r="908" spans="1:26" ht="12.7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c r="Y908" s="134"/>
      <c r="Z908" s="134"/>
    </row>
    <row r="909" spans="1:26" ht="12.7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c r="Y909" s="134"/>
      <c r="Z909" s="134"/>
    </row>
    <row r="910" spans="1:26" ht="12.7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c r="Y910" s="134"/>
      <c r="Z910" s="134"/>
    </row>
    <row r="911" spans="1:26" ht="12.7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row>
    <row r="912" spans="1:26" ht="12.7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c r="Y912" s="134"/>
      <c r="Z912" s="134"/>
    </row>
    <row r="913" spans="1:26" ht="12.7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c r="Y913" s="134"/>
      <c r="Z913" s="134"/>
    </row>
    <row r="914" spans="1:26" ht="12.7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c r="Y914" s="134"/>
      <c r="Z914" s="134"/>
    </row>
    <row r="915" spans="1:26" ht="12.7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c r="Y915" s="134"/>
      <c r="Z915" s="134"/>
    </row>
    <row r="916" spans="1:26" ht="12.7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c r="Y916" s="134"/>
      <c r="Z916" s="134"/>
    </row>
    <row r="917" spans="1:26" ht="12.7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c r="Y917" s="134"/>
      <c r="Z917" s="134"/>
    </row>
    <row r="918" spans="1:26" ht="12.7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c r="Y918" s="134"/>
      <c r="Z918" s="134"/>
    </row>
    <row r="919" spans="1:26" ht="12.7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c r="Y919" s="134"/>
      <c r="Z919" s="134"/>
    </row>
    <row r="920" spans="1:26" ht="12.7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c r="Y920" s="134"/>
      <c r="Z920" s="134"/>
    </row>
    <row r="921" spans="1:26" ht="12.7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c r="Y921" s="134"/>
      <c r="Z921" s="134"/>
    </row>
    <row r="922" spans="1:26" ht="12.7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c r="Y922" s="134"/>
      <c r="Z922" s="134"/>
    </row>
    <row r="923" spans="1:26" ht="12.7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c r="Y923" s="134"/>
      <c r="Z923" s="134"/>
    </row>
    <row r="924" spans="1:26" ht="12.7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c r="Y924" s="134"/>
      <c r="Z924" s="134"/>
    </row>
    <row r="925" spans="1:26" ht="12.7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c r="Y925" s="134"/>
      <c r="Z925" s="134"/>
    </row>
    <row r="926" spans="1:26" ht="12.7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c r="Y926" s="134"/>
      <c r="Z926" s="134"/>
    </row>
    <row r="927" spans="1:26" ht="12.7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c r="Y927" s="134"/>
      <c r="Z927" s="134"/>
    </row>
    <row r="928" spans="1:26" ht="12.7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c r="Y928" s="134"/>
      <c r="Z928" s="134"/>
    </row>
    <row r="929" spans="1:26" ht="12.7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c r="Y929" s="134"/>
      <c r="Z929" s="134"/>
    </row>
    <row r="930" spans="1:26" ht="12.7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c r="Y930" s="134"/>
      <c r="Z930" s="134"/>
    </row>
    <row r="931" spans="1:26" ht="12.7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c r="Y931" s="134"/>
      <c r="Z931" s="134"/>
    </row>
    <row r="932" spans="1:26" ht="12.7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c r="Y932" s="134"/>
      <c r="Z932" s="134"/>
    </row>
    <row r="933" spans="1:26" ht="12.7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c r="Y933" s="134"/>
      <c r="Z933" s="134"/>
    </row>
    <row r="934" spans="1:26" ht="12.7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c r="Y934" s="134"/>
      <c r="Z934" s="134"/>
    </row>
    <row r="935" spans="1:26" ht="12.7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c r="Y935" s="134"/>
      <c r="Z935" s="134"/>
    </row>
    <row r="936" spans="1:26" ht="12.7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c r="Y936" s="134"/>
      <c r="Z936" s="134"/>
    </row>
    <row r="937" spans="1:26" ht="12.7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c r="Y937" s="134"/>
      <c r="Z937" s="134"/>
    </row>
    <row r="938" spans="1:26" ht="12.7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c r="Y938" s="134"/>
      <c r="Z938" s="134"/>
    </row>
    <row r="939" spans="1:26" ht="12.7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c r="Y939" s="134"/>
      <c r="Z939" s="134"/>
    </row>
    <row r="940" spans="1:26" ht="12.7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c r="Y940" s="134"/>
      <c r="Z940" s="134"/>
    </row>
    <row r="941" spans="1:26" ht="12.7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c r="Y941" s="134"/>
      <c r="Z941" s="134"/>
    </row>
    <row r="942" spans="1:26" ht="12.7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c r="Y942" s="134"/>
      <c r="Z942" s="134"/>
    </row>
    <row r="943" spans="1:26" ht="12.7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c r="Y943" s="134"/>
      <c r="Z943" s="134"/>
    </row>
    <row r="944" spans="1:26" ht="12.7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row>
    <row r="945" spans="1:26" ht="12.7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c r="Y945" s="134"/>
      <c r="Z945" s="134"/>
    </row>
    <row r="946" spans="1:26" ht="12.7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c r="Y946" s="134"/>
      <c r="Z946" s="134"/>
    </row>
    <row r="947" spans="1:26" ht="12.7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c r="Y947" s="134"/>
      <c r="Z947" s="134"/>
    </row>
    <row r="948" spans="1:26" ht="12.7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c r="Y948" s="134"/>
      <c r="Z948" s="134"/>
    </row>
    <row r="949" spans="1:26" ht="12.7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c r="Y949" s="134"/>
      <c r="Z949" s="134"/>
    </row>
    <row r="950" spans="1:26" ht="12.7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c r="Y950" s="134"/>
      <c r="Z950" s="134"/>
    </row>
    <row r="951" spans="1:26" ht="12.7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c r="Y951" s="134"/>
      <c r="Z951" s="134"/>
    </row>
    <row r="952" spans="1:26" ht="12.7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c r="Y952" s="134"/>
      <c r="Z952" s="134"/>
    </row>
    <row r="953" spans="1:26" ht="12.7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c r="Y953" s="134"/>
      <c r="Z953" s="134"/>
    </row>
    <row r="954" spans="1:26" ht="12.7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c r="Y954" s="134"/>
      <c r="Z954" s="134"/>
    </row>
    <row r="955" spans="1:26" ht="12.7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c r="Y955" s="134"/>
      <c r="Z955" s="134"/>
    </row>
    <row r="956" spans="1:26" ht="12.7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c r="Y956" s="134"/>
      <c r="Z956" s="134"/>
    </row>
    <row r="957" spans="1:26" ht="12.7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c r="Y957" s="134"/>
      <c r="Z957" s="134"/>
    </row>
    <row r="958" spans="1:26" ht="12.7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c r="Y958" s="134"/>
      <c r="Z958" s="134"/>
    </row>
    <row r="959" spans="1:26" ht="12.7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c r="Y959" s="134"/>
      <c r="Z959" s="134"/>
    </row>
    <row r="960" spans="1:26" ht="12.7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c r="Y960" s="134"/>
      <c r="Z960" s="134"/>
    </row>
    <row r="961" spans="1:26" ht="12.7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c r="Y961" s="134"/>
      <c r="Z961" s="134"/>
    </row>
    <row r="962" spans="1:26" ht="12.7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c r="Y962" s="134"/>
      <c r="Z962" s="134"/>
    </row>
    <row r="963" spans="1:26" ht="12.7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c r="Y963" s="134"/>
      <c r="Z963" s="134"/>
    </row>
    <row r="964" spans="1:26" ht="12.7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c r="Y964" s="134"/>
      <c r="Z964" s="134"/>
    </row>
    <row r="965" spans="1:26" ht="12.7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c r="Y965" s="134"/>
      <c r="Z965" s="134"/>
    </row>
    <row r="966" spans="1:26" ht="12.7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c r="Y966" s="134"/>
      <c r="Z966" s="134"/>
    </row>
    <row r="967" spans="1:26" ht="12.7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c r="Y967" s="134"/>
      <c r="Z967" s="134"/>
    </row>
    <row r="968" spans="1:26" ht="12.7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c r="Y968" s="134"/>
      <c r="Z968" s="134"/>
    </row>
    <row r="969" spans="1:26" ht="12.7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c r="Y969" s="134"/>
      <c r="Z969" s="134"/>
    </row>
    <row r="970" spans="1:26" ht="12.7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c r="Y970" s="134"/>
      <c r="Z970" s="134"/>
    </row>
    <row r="971" spans="1:26" ht="12.7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c r="Y971" s="134"/>
      <c r="Z971" s="134"/>
    </row>
    <row r="972" spans="1:26" ht="12.7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c r="Y972" s="134"/>
      <c r="Z972" s="134"/>
    </row>
    <row r="973" spans="1:26" ht="12.7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c r="Y973" s="134"/>
      <c r="Z973" s="134"/>
    </row>
    <row r="974" spans="1:26" ht="12.75" customHeight="1">
      <c r="A974" s="134"/>
      <c r="B974" s="134"/>
      <c r="C974" s="134"/>
      <c r="D974" s="134"/>
      <c r="E974" s="134"/>
      <c r="F974" s="134"/>
      <c r="G974" s="134"/>
      <c r="H974" s="134"/>
      <c r="I974" s="134"/>
      <c r="J974" s="134"/>
      <c r="K974" s="134"/>
      <c r="L974" s="134"/>
      <c r="M974" s="134"/>
      <c r="N974" s="134"/>
      <c r="O974" s="134"/>
      <c r="P974" s="134"/>
      <c r="Q974" s="134"/>
      <c r="R974" s="134"/>
      <c r="S974" s="134"/>
      <c r="T974" s="134"/>
      <c r="U974" s="134"/>
      <c r="V974" s="134"/>
      <c r="W974" s="134"/>
      <c r="X974" s="134"/>
      <c r="Y974" s="134"/>
      <c r="Z974" s="134"/>
    </row>
    <row r="975" spans="1:26" ht="12.75" customHeight="1">
      <c r="A975" s="134"/>
      <c r="B975" s="134"/>
      <c r="C975" s="134"/>
      <c r="D975" s="134"/>
      <c r="E975" s="134"/>
      <c r="F975" s="134"/>
      <c r="G975" s="134"/>
      <c r="H975" s="134"/>
      <c r="I975" s="134"/>
      <c r="J975" s="134"/>
      <c r="K975" s="134"/>
      <c r="L975" s="134"/>
      <c r="M975" s="134"/>
      <c r="N975" s="134"/>
      <c r="O975" s="134"/>
      <c r="P975" s="134"/>
      <c r="Q975" s="134"/>
      <c r="R975" s="134"/>
      <c r="S975" s="134"/>
      <c r="T975" s="134"/>
      <c r="U975" s="134"/>
      <c r="V975" s="134"/>
      <c r="W975" s="134"/>
      <c r="X975" s="134"/>
      <c r="Y975" s="134"/>
      <c r="Z975" s="134"/>
    </row>
    <row r="976" spans="1:26" ht="12.75" customHeight="1">
      <c r="A976" s="134"/>
      <c r="B976" s="134"/>
      <c r="C976" s="134"/>
      <c r="D976" s="134"/>
      <c r="E976" s="134"/>
      <c r="F976" s="134"/>
      <c r="G976" s="134"/>
      <c r="H976" s="134"/>
      <c r="I976" s="134"/>
      <c r="J976" s="134"/>
      <c r="K976" s="134"/>
      <c r="L976" s="134"/>
      <c r="M976" s="134"/>
      <c r="N976" s="134"/>
      <c r="O976" s="134"/>
      <c r="P976" s="134"/>
      <c r="Q976" s="134"/>
      <c r="R976" s="134"/>
      <c r="S976" s="134"/>
      <c r="T976" s="134"/>
      <c r="U976" s="134"/>
      <c r="V976" s="134"/>
      <c r="W976" s="134"/>
      <c r="X976" s="134"/>
      <c r="Y976" s="134"/>
      <c r="Z976" s="134"/>
    </row>
    <row r="977" spans="1:26" ht="12.75" customHeight="1">
      <c r="A977" s="134"/>
      <c r="B977" s="134"/>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row>
    <row r="978" spans="1:26" ht="12.75" customHeight="1">
      <c r="A978" s="134"/>
      <c r="B978" s="134"/>
      <c r="C978" s="134"/>
      <c r="D978" s="134"/>
      <c r="E978" s="134"/>
      <c r="F978" s="134"/>
      <c r="G978" s="134"/>
      <c r="H978" s="134"/>
      <c r="I978" s="134"/>
      <c r="J978" s="134"/>
      <c r="K978" s="134"/>
      <c r="L978" s="134"/>
      <c r="M978" s="134"/>
      <c r="N978" s="134"/>
      <c r="O978" s="134"/>
      <c r="P978" s="134"/>
      <c r="Q978" s="134"/>
      <c r="R978" s="134"/>
      <c r="S978" s="134"/>
      <c r="T978" s="134"/>
      <c r="U978" s="134"/>
      <c r="V978" s="134"/>
      <c r="W978" s="134"/>
      <c r="X978" s="134"/>
      <c r="Y978" s="134"/>
      <c r="Z978" s="134"/>
    </row>
    <row r="979" spans="1:26" ht="12.75" customHeight="1">
      <c r="A979" s="134"/>
      <c r="B979" s="134"/>
      <c r="C979" s="134"/>
      <c r="D979" s="134"/>
      <c r="E979" s="134"/>
      <c r="F979" s="134"/>
      <c r="G979" s="134"/>
      <c r="H979" s="134"/>
      <c r="I979" s="134"/>
      <c r="J979" s="134"/>
      <c r="K979" s="134"/>
      <c r="L979" s="134"/>
      <c r="M979" s="134"/>
      <c r="N979" s="134"/>
      <c r="O979" s="134"/>
      <c r="P979" s="134"/>
      <c r="Q979" s="134"/>
      <c r="R979" s="134"/>
      <c r="S979" s="134"/>
      <c r="T979" s="134"/>
      <c r="U979" s="134"/>
      <c r="V979" s="134"/>
      <c r="W979" s="134"/>
      <c r="X979" s="134"/>
      <c r="Y979" s="134"/>
      <c r="Z979" s="134"/>
    </row>
    <row r="980" spans="1:26" ht="12.75" customHeight="1">
      <c r="A980" s="134"/>
      <c r="B980" s="134"/>
      <c r="C980" s="134"/>
      <c r="D980" s="134"/>
      <c r="E980" s="134"/>
      <c r="F980" s="134"/>
      <c r="G980" s="134"/>
      <c r="H980" s="134"/>
      <c r="I980" s="134"/>
      <c r="J980" s="134"/>
      <c r="K980" s="134"/>
      <c r="L980" s="134"/>
      <c r="M980" s="134"/>
      <c r="N980" s="134"/>
      <c r="O980" s="134"/>
      <c r="P980" s="134"/>
      <c r="Q980" s="134"/>
      <c r="R980" s="134"/>
      <c r="S980" s="134"/>
      <c r="T980" s="134"/>
      <c r="U980" s="134"/>
      <c r="V980" s="134"/>
      <c r="W980" s="134"/>
      <c r="X980" s="134"/>
      <c r="Y980" s="134"/>
      <c r="Z980" s="134"/>
    </row>
    <row r="981" spans="1:26" ht="12.75" customHeight="1">
      <c r="A981" s="134"/>
      <c r="B981" s="134"/>
      <c r="C981" s="134"/>
      <c r="D981" s="134"/>
      <c r="E981" s="134"/>
      <c r="F981" s="134"/>
      <c r="G981" s="134"/>
      <c r="H981" s="134"/>
      <c r="I981" s="134"/>
      <c r="J981" s="134"/>
      <c r="K981" s="134"/>
      <c r="L981" s="134"/>
      <c r="M981" s="134"/>
      <c r="N981" s="134"/>
      <c r="O981" s="134"/>
      <c r="P981" s="134"/>
      <c r="Q981" s="134"/>
      <c r="R981" s="134"/>
      <c r="S981" s="134"/>
      <c r="T981" s="134"/>
      <c r="U981" s="134"/>
      <c r="V981" s="134"/>
      <c r="W981" s="134"/>
      <c r="X981" s="134"/>
      <c r="Y981" s="134"/>
      <c r="Z981" s="134"/>
    </row>
    <row r="982" spans="1:26" ht="12.75" customHeight="1">
      <c r="A982" s="134"/>
      <c r="B982" s="134"/>
      <c r="C982" s="134"/>
      <c r="D982" s="134"/>
      <c r="E982" s="134"/>
      <c r="F982" s="134"/>
      <c r="G982" s="134"/>
      <c r="H982" s="134"/>
      <c r="I982" s="134"/>
      <c r="J982" s="134"/>
      <c r="K982" s="134"/>
      <c r="L982" s="134"/>
      <c r="M982" s="134"/>
      <c r="N982" s="134"/>
      <c r="O982" s="134"/>
      <c r="P982" s="134"/>
      <c r="Q982" s="134"/>
      <c r="R982" s="134"/>
      <c r="S982" s="134"/>
      <c r="T982" s="134"/>
      <c r="U982" s="134"/>
      <c r="V982" s="134"/>
      <c r="W982" s="134"/>
      <c r="X982" s="134"/>
      <c r="Y982" s="134"/>
      <c r="Z982" s="134"/>
    </row>
    <row r="983" spans="1:26" ht="12.75" customHeight="1">
      <c r="A983" s="134"/>
      <c r="B983" s="134"/>
      <c r="C983" s="134"/>
      <c r="D983" s="134"/>
      <c r="E983" s="134"/>
      <c r="F983" s="134"/>
      <c r="G983" s="134"/>
      <c r="H983" s="134"/>
      <c r="I983" s="134"/>
      <c r="J983" s="134"/>
      <c r="K983" s="134"/>
      <c r="L983" s="134"/>
      <c r="M983" s="134"/>
      <c r="N983" s="134"/>
      <c r="O983" s="134"/>
      <c r="P983" s="134"/>
      <c r="Q983" s="134"/>
      <c r="R983" s="134"/>
      <c r="S983" s="134"/>
      <c r="T983" s="134"/>
      <c r="U983" s="134"/>
      <c r="V983" s="134"/>
      <c r="W983" s="134"/>
      <c r="X983" s="134"/>
      <c r="Y983" s="134"/>
      <c r="Z983" s="134"/>
    </row>
    <row r="984" spans="1:26" ht="12.75" customHeight="1">
      <c r="A984" s="134"/>
      <c r="B984" s="134"/>
      <c r="C984" s="134"/>
      <c r="D984" s="134"/>
      <c r="E984" s="134"/>
      <c r="F984" s="134"/>
      <c r="G984" s="134"/>
      <c r="H984" s="134"/>
      <c r="I984" s="134"/>
      <c r="J984" s="134"/>
      <c r="K984" s="134"/>
      <c r="L984" s="134"/>
      <c r="M984" s="134"/>
      <c r="N984" s="134"/>
      <c r="O984" s="134"/>
      <c r="P984" s="134"/>
      <c r="Q984" s="134"/>
      <c r="R984" s="134"/>
      <c r="S984" s="134"/>
      <c r="T984" s="134"/>
      <c r="U984" s="134"/>
      <c r="V984" s="134"/>
      <c r="W984" s="134"/>
      <c r="X984" s="134"/>
      <c r="Y984" s="134"/>
      <c r="Z984" s="134"/>
    </row>
    <row r="985" spans="1:26" ht="12.75" customHeight="1">
      <c r="A985" s="134"/>
      <c r="B985" s="134"/>
      <c r="C985" s="134"/>
      <c r="D985" s="134"/>
      <c r="E985" s="134"/>
      <c r="F985" s="134"/>
      <c r="G985" s="134"/>
      <c r="H985" s="134"/>
      <c r="I985" s="134"/>
      <c r="J985" s="134"/>
      <c r="K985" s="134"/>
      <c r="L985" s="134"/>
      <c r="M985" s="134"/>
      <c r="N985" s="134"/>
      <c r="O985" s="134"/>
      <c r="P985" s="134"/>
      <c r="Q985" s="134"/>
      <c r="R985" s="134"/>
      <c r="S985" s="134"/>
      <c r="T985" s="134"/>
      <c r="U985" s="134"/>
      <c r="V985" s="134"/>
      <c r="W985" s="134"/>
      <c r="X985" s="134"/>
      <c r="Y985" s="134"/>
      <c r="Z985" s="134"/>
    </row>
    <row r="986" spans="1:26" ht="12.75" customHeight="1">
      <c r="A986" s="134"/>
      <c r="B986" s="134"/>
      <c r="C986" s="134"/>
      <c r="D986" s="134"/>
      <c r="E986" s="134"/>
      <c r="F986" s="134"/>
      <c r="G986" s="134"/>
      <c r="H986" s="134"/>
      <c r="I986" s="134"/>
      <c r="J986" s="134"/>
      <c r="K986" s="134"/>
      <c r="L986" s="134"/>
      <c r="M986" s="134"/>
      <c r="N986" s="134"/>
      <c r="O986" s="134"/>
      <c r="P986" s="134"/>
      <c r="Q986" s="134"/>
      <c r="R986" s="134"/>
      <c r="S986" s="134"/>
      <c r="T986" s="134"/>
      <c r="U986" s="134"/>
      <c r="V986" s="134"/>
      <c r="W986" s="134"/>
      <c r="X986" s="134"/>
      <c r="Y986" s="134"/>
      <c r="Z986" s="134"/>
    </row>
    <row r="987" spans="1:26" ht="12.75" customHeight="1">
      <c r="A987" s="134"/>
      <c r="B987" s="134"/>
      <c r="C987" s="134"/>
      <c r="D987" s="134"/>
      <c r="E987" s="134"/>
      <c r="F987" s="134"/>
      <c r="G987" s="134"/>
      <c r="H987" s="134"/>
      <c r="I987" s="134"/>
      <c r="J987" s="134"/>
      <c r="K987" s="134"/>
      <c r="L987" s="134"/>
      <c r="M987" s="134"/>
      <c r="N987" s="134"/>
      <c r="O987" s="134"/>
      <c r="P987" s="134"/>
      <c r="Q987" s="134"/>
      <c r="R987" s="134"/>
      <c r="S987" s="134"/>
      <c r="T987" s="134"/>
      <c r="U987" s="134"/>
      <c r="V987" s="134"/>
      <c r="W987" s="134"/>
      <c r="X987" s="134"/>
      <c r="Y987" s="134"/>
      <c r="Z987" s="134"/>
    </row>
    <row r="988" spans="1:26" ht="12.75" customHeight="1">
      <c r="A988" s="134"/>
      <c r="B988" s="134"/>
      <c r="C988" s="134"/>
      <c r="D988" s="134"/>
      <c r="E988" s="134"/>
      <c r="F988" s="134"/>
      <c r="G988" s="134"/>
      <c r="H988" s="134"/>
      <c r="I988" s="134"/>
      <c r="J988" s="134"/>
      <c r="K988" s="134"/>
      <c r="L988" s="134"/>
      <c r="M988" s="134"/>
      <c r="N988" s="134"/>
      <c r="O988" s="134"/>
      <c r="P988" s="134"/>
      <c r="Q988" s="134"/>
      <c r="R988" s="134"/>
      <c r="S988" s="134"/>
      <c r="T988" s="134"/>
      <c r="U988" s="134"/>
      <c r="V988" s="134"/>
      <c r="W988" s="134"/>
      <c r="X988" s="134"/>
      <c r="Y988" s="134"/>
      <c r="Z988" s="134"/>
    </row>
    <row r="989" spans="1:26" ht="12.75" customHeight="1">
      <c r="A989" s="134"/>
      <c r="B989" s="134"/>
      <c r="C989" s="134"/>
      <c r="D989" s="134"/>
      <c r="E989" s="134"/>
      <c r="F989" s="134"/>
      <c r="G989" s="134"/>
      <c r="H989" s="134"/>
      <c r="I989" s="134"/>
      <c r="J989" s="134"/>
      <c r="K989" s="134"/>
      <c r="L989" s="134"/>
      <c r="M989" s="134"/>
      <c r="N989" s="134"/>
      <c r="O989" s="134"/>
      <c r="P989" s="134"/>
      <c r="Q989" s="134"/>
      <c r="R989" s="134"/>
      <c r="S989" s="134"/>
      <c r="T989" s="134"/>
      <c r="U989" s="134"/>
      <c r="V989" s="134"/>
      <c r="W989" s="134"/>
      <c r="X989" s="134"/>
      <c r="Y989" s="134"/>
      <c r="Z989" s="134"/>
    </row>
    <row r="990" spans="1:26" ht="12.75" customHeight="1">
      <c r="A990" s="134"/>
      <c r="B990" s="134"/>
      <c r="C990" s="134"/>
      <c r="D990" s="134"/>
      <c r="E990" s="134"/>
      <c r="F990" s="134"/>
      <c r="G990" s="134"/>
      <c r="H990" s="134"/>
      <c r="I990" s="134"/>
      <c r="J990" s="134"/>
      <c r="K990" s="134"/>
      <c r="L990" s="134"/>
      <c r="M990" s="134"/>
      <c r="N990" s="134"/>
      <c r="O990" s="134"/>
      <c r="P990" s="134"/>
      <c r="Q990" s="134"/>
      <c r="R990" s="134"/>
      <c r="S990" s="134"/>
      <c r="T990" s="134"/>
      <c r="U990" s="134"/>
      <c r="V990" s="134"/>
      <c r="W990" s="134"/>
      <c r="X990" s="134"/>
      <c r="Y990" s="134"/>
      <c r="Z990" s="134"/>
    </row>
    <row r="991" spans="1:26" ht="12.75" customHeight="1">
      <c r="A991" s="134"/>
      <c r="B991" s="134"/>
      <c r="C991" s="134"/>
      <c r="D991" s="134"/>
      <c r="E991" s="134"/>
      <c r="F991" s="134"/>
      <c r="G991" s="134"/>
      <c r="H991" s="134"/>
      <c r="I991" s="134"/>
      <c r="J991" s="134"/>
      <c r="K991" s="134"/>
      <c r="L991" s="134"/>
      <c r="M991" s="134"/>
      <c r="N991" s="134"/>
      <c r="O991" s="134"/>
      <c r="P991" s="134"/>
      <c r="Q991" s="134"/>
      <c r="R991" s="134"/>
      <c r="S991" s="134"/>
      <c r="T991" s="134"/>
      <c r="U991" s="134"/>
      <c r="V991" s="134"/>
      <c r="W991" s="134"/>
      <c r="X991" s="134"/>
      <c r="Y991" s="134"/>
      <c r="Z991" s="134"/>
    </row>
    <row r="992" spans="1:26" ht="12.75" customHeight="1">
      <c r="A992" s="134"/>
      <c r="B992" s="134"/>
      <c r="C992" s="134"/>
      <c r="D992" s="134"/>
      <c r="E992" s="134"/>
      <c r="F992" s="134"/>
      <c r="G992" s="134"/>
      <c r="H992" s="134"/>
      <c r="I992" s="134"/>
      <c r="J992" s="134"/>
      <c r="K992" s="134"/>
      <c r="L992" s="134"/>
      <c r="M992" s="134"/>
      <c r="N992" s="134"/>
      <c r="O992" s="134"/>
      <c r="P992" s="134"/>
      <c r="Q992" s="134"/>
      <c r="R992" s="134"/>
      <c r="S992" s="134"/>
      <c r="T992" s="134"/>
      <c r="U992" s="134"/>
      <c r="V992" s="134"/>
      <c r="W992" s="134"/>
      <c r="X992" s="134"/>
      <c r="Y992" s="134"/>
      <c r="Z992" s="134"/>
    </row>
    <row r="993" spans="1:26" ht="12.75" customHeight="1">
      <c r="A993" s="134"/>
      <c r="B993" s="134"/>
      <c r="C993" s="134"/>
      <c r="D993" s="134"/>
      <c r="E993" s="134"/>
      <c r="F993" s="134"/>
      <c r="G993" s="134"/>
      <c r="H993" s="134"/>
      <c r="I993" s="134"/>
      <c r="J993" s="134"/>
      <c r="K993" s="134"/>
      <c r="L993" s="134"/>
      <c r="M993" s="134"/>
      <c r="N993" s="134"/>
      <c r="O993" s="134"/>
      <c r="P993" s="134"/>
      <c r="Q993" s="134"/>
      <c r="R993" s="134"/>
      <c r="S993" s="134"/>
      <c r="T993" s="134"/>
      <c r="U993" s="134"/>
      <c r="V993" s="134"/>
      <c r="W993" s="134"/>
      <c r="X993" s="134"/>
      <c r="Y993" s="134"/>
      <c r="Z993" s="134"/>
    </row>
    <row r="994" spans="1:26" ht="12.75" customHeight="1">
      <c r="A994" s="134"/>
      <c r="B994" s="134"/>
      <c r="C994" s="134"/>
      <c r="D994" s="134"/>
      <c r="E994" s="134"/>
      <c r="F994" s="134"/>
      <c r="G994" s="134"/>
      <c r="H994" s="134"/>
      <c r="I994" s="134"/>
      <c r="J994" s="134"/>
      <c r="K994" s="134"/>
      <c r="L994" s="134"/>
      <c r="M994" s="134"/>
      <c r="N994" s="134"/>
      <c r="O994" s="134"/>
      <c r="P994" s="134"/>
      <c r="Q994" s="134"/>
      <c r="R994" s="134"/>
      <c r="S994" s="134"/>
      <c r="T994" s="134"/>
      <c r="U994" s="134"/>
      <c r="V994" s="134"/>
      <c r="W994" s="134"/>
      <c r="X994" s="134"/>
      <c r="Y994" s="134"/>
      <c r="Z994" s="134"/>
    </row>
    <row r="995" spans="1:26" ht="12.75" customHeight="1">
      <c r="A995" s="134"/>
      <c r="B995" s="134"/>
      <c r="C995" s="134"/>
      <c r="D995" s="134"/>
      <c r="E995" s="134"/>
      <c r="F995" s="134"/>
      <c r="G995" s="134"/>
      <c r="H995" s="134"/>
      <c r="I995" s="134"/>
      <c r="J995" s="134"/>
      <c r="K995" s="134"/>
      <c r="L995" s="134"/>
      <c r="M995" s="134"/>
      <c r="N995" s="134"/>
      <c r="O995" s="134"/>
      <c r="P995" s="134"/>
      <c r="Q995" s="134"/>
      <c r="R995" s="134"/>
      <c r="S995" s="134"/>
      <c r="T995" s="134"/>
      <c r="U995" s="134"/>
      <c r="V995" s="134"/>
      <c r="W995" s="134"/>
      <c r="X995" s="134"/>
      <c r="Y995" s="134"/>
      <c r="Z995" s="134"/>
    </row>
    <row r="996" spans="1:26" ht="12.75" customHeight="1">
      <c r="A996" s="134"/>
      <c r="B996" s="134"/>
      <c r="C996" s="134"/>
      <c r="D996" s="134"/>
      <c r="E996" s="134"/>
      <c r="F996" s="134"/>
      <c r="G996" s="134"/>
      <c r="H996" s="134"/>
      <c r="I996" s="134"/>
      <c r="J996" s="134"/>
      <c r="K996" s="134"/>
      <c r="L996" s="134"/>
      <c r="M996" s="134"/>
      <c r="N996" s="134"/>
      <c r="O996" s="134"/>
      <c r="P996" s="134"/>
      <c r="Q996" s="134"/>
      <c r="R996" s="134"/>
      <c r="S996" s="134"/>
      <c r="T996" s="134"/>
      <c r="U996" s="134"/>
      <c r="V996" s="134"/>
      <c r="W996" s="134"/>
      <c r="X996" s="134"/>
      <c r="Y996" s="134"/>
      <c r="Z996" s="134"/>
    </row>
    <row r="997" spans="1:26" ht="12.75" customHeight="1">
      <c r="A997" s="134"/>
      <c r="B997" s="134"/>
      <c r="C997" s="134"/>
      <c r="D997" s="134"/>
      <c r="E997" s="134"/>
      <c r="F997" s="134"/>
      <c r="G997" s="134"/>
      <c r="H997" s="134"/>
      <c r="I997" s="134"/>
      <c r="J997" s="134"/>
      <c r="K997" s="134"/>
      <c r="L997" s="134"/>
      <c r="M997" s="134"/>
      <c r="N997" s="134"/>
      <c r="O997" s="134"/>
      <c r="P997" s="134"/>
      <c r="Q997" s="134"/>
      <c r="R997" s="134"/>
      <c r="S997" s="134"/>
      <c r="T997" s="134"/>
      <c r="U997" s="134"/>
      <c r="V997" s="134"/>
      <c r="W997" s="134"/>
      <c r="X997" s="134"/>
      <c r="Y997" s="134"/>
      <c r="Z997" s="134"/>
    </row>
    <row r="998" spans="1:26" ht="12.75" customHeight="1">
      <c r="A998" s="134"/>
      <c r="B998" s="134"/>
      <c r="C998" s="134"/>
      <c r="D998" s="134"/>
      <c r="E998" s="134"/>
      <c r="F998" s="134"/>
      <c r="G998" s="134"/>
      <c r="H998" s="134"/>
      <c r="I998" s="134"/>
      <c r="J998" s="134"/>
      <c r="K998" s="134"/>
      <c r="L998" s="134"/>
      <c r="M998" s="134"/>
      <c r="N998" s="134"/>
      <c r="O998" s="134"/>
      <c r="P998" s="134"/>
      <c r="Q998" s="134"/>
      <c r="R998" s="134"/>
      <c r="S998" s="134"/>
      <c r="T998" s="134"/>
      <c r="U998" s="134"/>
      <c r="V998" s="134"/>
      <c r="W998" s="134"/>
      <c r="X998" s="134"/>
      <c r="Y998" s="134"/>
      <c r="Z998" s="134"/>
    </row>
    <row r="999" spans="1:26" ht="12.75" customHeight="1">
      <c r="A999" s="134"/>
      <c r="B999" s="134"/>
      <c r="C999" s="134"/>
      <c r="D999" s="134"/>
      <c r="E999" s="134"/>
      <c r="F999" s="134"/>
      <c r="G999" s="134"/>
      <c r="H999" s="134"/>
      <c r="I999" s="134"/>
      <c r="J999" s="134"/>
      <c r="K999" s="134"/>
      <c r="L999" s="134"/>
      <c r="M999" s="134"/>
      <c r="N999" s="134"/>
      <c r="O999" s="134"/>
      <c r="P999" s="134"/>
      <c r="Q999" s="134"/>
      <c r="R999" s="134"/>
      <c r="S999" s="134"/>
      <c r="T999" s="134"/>
      <c r="U999" s="134"/>
      <c r="V999" s="134"/>
      <c r="W999" s="134"/>
      <c r="X999" s="134"/>
      <c r="Y999" s="134"/>
      <c r="Z999" s="134"/>
    </row>
  </sheetData>
  <mergeCells count="25">
    <mergeCell ref="J9:K9"/>
    <mergeCell ref="A1:L1"/>
    <mergeCell ref="A2:L2"/>
    <mergeCell ref="A3:L3"/>
    <mergeCell ref="A6:L6"/>
    <mergeCell ref="A7:A8"/>
    <mergeCell ref="B7:E7"/>
    <mergeCell ref="F7:G8"/>
    <mergeCell ref="H7:I8"/>
    <mergeCell ref="J7:K8"/>
    <mergeCell ref="B8:C8"/>
    <mergeCell ref="D8:E8"/>
    <mergeCell ref="B9:C9"/>
    <mergeCell ref="D9:E9"/>
    <mergeCell ref="F9:G9"/>
    <mergeCell ref="H9:I9"/>
    <mergeCell ref="B10:C10"/>
    <mergeCell ref="D10:E10"/>
    <mergeCell ref="D20:G20"/>
    <mergeCell ref="I20:L20"/>
    <mergeCell ref="D21:E21"/>
    <mergeCell ref="F21:G22"/>
    <mergeCell ref="I21:J21"/>
    <mergeCell ref="D22:E22"/>
    <mergeCell ref="I22:K22"/>
  </mergeCells>
  <pageMargins left="0.78740157480314965" right="0.78740157480314965" top="0.78740157480314965" bottom="0.78740157480314965" header="0" footer="0"/>
  <pageSetup scale="98" firstPageNumber="26" orientation="landscape" useFirstPageNumber="1" r:id="rId1"/>
  <headerFooter>
    <oddHeader>&amp;CPágina &amp;P</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topLeftCell="A10" zoomScaleNormal="100" workbookViewId="0">
      <selection activeCell="B31" sqref="B31"/>
    </sheetView>
  </sheetViews>
  <sheetFormatPr baseColWidth="10" defaultColWidth="11.44140625" defaultRowHeight="13.2"/>
  <cols>
    <col min="1" max="1" width="9.21875" style="30" customWidth="1"/>
    <col min="2" max="2" width="65.6640625" style="29" customWidth="1"/>
    <col min="3" max="3" width="19.109375" style="31" customWidth="1"/>
    <col min="4" max="4" width="22.44140625" style="29" customWidth="1"/>
    <col min="5" max="5" width="16.77734375" style="29" customWidth="1"/>
    <col min="6" max="6" width="24" style="29" customWidth="1"/>
    <col min="7" max="16384" width="11.44140625" style="29"/>
  </cols>
  <sheetData>
    <row r="1" spans="1:6" ht="21" customHeight="1">
      <c r="A1" s="884" t="e">
        <f>+#REF!</f>
        <v>#REF!</v>
      </c>
      <c r="B1" s="885"/>
      <c r="C1" s="885"/>
      <c r="D1" s="885"/>
      <c r="E1" s="885"/>
      <c r="F1" s="885"/>
    </row>
    <row r="4" spans="1:6" ht="13.8">
      <c r="A4" s="886" t="s">
        <v>594</v>
      </c>
      <c r="B4" s="886"/>
      <c r="C4" s="886"/>
      <c r="D4" s="886"/>
      <c r="E4" s="886"/>
      <c r="F4" s="886"/>
    </row>
    <row r="5" spans="1:6" ht="11.25" customHeight="1">
      <c r="A5" s="887" t="s">
        <v>507</v>
      </c>
      <c r="B5" s="887"/>
      <c r="C5" s="887"/>
      <c r="D5" s="887"/>
      <c r="E5" s="887"/>
      <c r="F5" s="887"/>
    </row>
    <row r="6" spans="1:6" ht="11.25" customHeight="1">
      <c r="A6" s="83"/>
      <c r="B6" s="83"/>
      <c r="C6" s="83"/>
      <c r="D6" s="83"/>
      <c r="E6" s="83"/>
      <c r="F6" s="83"/>
    </row>
    <row r="7" spans="1:6" ht="13.95" customHeight="1" thickBot="1">
      <c r="A7" s="90"/>
      <c r="B7" s="90"/>
      <c r="C7" s="90"/>
      <c r="D7" s="90"/>
      <c r="E7" s="90"/>
      <c r="F7" s="90"/>
    </row>
    <row r="8" spans="1:6" ht="27" thickBot="1">
      <c r="A8" s="85" t="s">
        <v>506</v>
      </c>
      <c r="B8" s="89" t="s">
        <v>595</v>
      </c>
      <c r="C8" s="86" t="s">
        <v>505</v>
      </c>
      <c r="D8" s="89" t="s">
        <v>283</v>
      </c>
      <c r="E8" s="87" t="s">
        <v>116</v>
      </c>
      <c r="F8" s="88" t="s">
        <v>593</v>
      </c>
    </row>
    <row r="9" spans="1:6">
      <c r="A9" s="58">
        <v>6</v>
      </c>
      <c r="B9" s="91" t="s">
        <v>92</v>
      </c>
      <c r="C9" s="59"/>
      <c r="D9" s="60"/>
      <c r="E9" s="61">
        <f>E10</f>
        <v>0</v>
      </c>
      <c r="F9" s="62"/>
    </row>
    <row r="10" spans="1:6" ht="26.4">
      <c r="A10" s="32" t="s">
        <v>250</v>
      </c>
      <c r="B10" s="33" t="s">
        <v>504</v>
      </c>
      <c r="C10" s="34"/>
      <c r="D10" s="33"/>
      <c r="E10" s="35">
        <f>SUM(E11:E23)</f>
        <v>0</v>
      </c>
      <c r="F10" s="36"/>
    </row>
    <row r="11" spans="1:6" s="42" customFormat="1" ht="13.5" customHeight="1">
      <c r="A11" s="37" t="s">
        <v>251</v>
      </c>
      <c r="B11" s="38" t="s">
        <v>252</v>
      </c>
      <c r="C11" s="39"/>
      <c r="D11" s="38"/>
      <c r="E11" s="40"/>
      <c r="F11" s="41"/>
    </row>
    <row r="12" spans="1:6">
      <c r="A12" s="43"/>
      <c r="B12" s="44"/>
      <c r="C12" s="45"/>
      <c r="D12" s="44"/>
      <c r="E12" s="46"/>
      <c r="F12" s="47"/>
    </row>
    <row r="13" spans="1:6">
      <c r="A13" s="43"/>
      <c r="B13" s="44"/>
      <c r="C13" s="45"/>
      <c r="D13" s="44"/>
      <c r="E13" s="46"/>
      <c r="F13" s="47"/>
    </row>
    <row r="14" spans="1:6">
      <c r="A14" s="43"/>
      <c r="B14" s="44"/>
      <c r="C14" s="45"/>
      <c r="D14" s="44"/>
      <c r="E14" s="46"/>
      <c r="F14" s="47"/>
    </row>
    <row r="15" spans="1:6">
      <c r="A15" s="43"/>
      <c r="B15" s="44"/>
      <c r="C15" s="45"/>
      <c r="D15" s="44"/>
      <c r="E15" s="46"/>
      <c r="F15" s="47"/>
    </row>
    <row r="16" spans="1:6">
      <c r="A16" s="43"/>
      <c r="B16" s="44"/>
      <c r="C16" s="45"/>
      <c r="D16" s="44"/>
      <c r="E16" s="46"/>
      <c r="F16" s="47"/>
    </row>
    <row r="17" spans="1:6">
      <c r="A17" s="43"/>
      <c r="B17" s="44"/>
      <c r="C17" s="45"/>
      <c r="D17" s="44"/>
      <c r="E17" s="46"/>
      <c r="F17" s="47"/>
    </row>
    <row r="18" spans="1:6">
      <c r="A18" s="43"/>
      <c r="B18" s="44"/>
      <c r="C18" s="45"/>
      <c r="D18" s="44"/>
      <c r="E18" s="46"/>
      <c r="F18" s="47"/>
    </row>
    <row r="19" spans="1:6" hidden="1">
      <c r="A19" s="43"/>
      <c r="B19" s="48"/>
      <c r="C19" s="49"/>
      <c r="D19" s="48"/>
      <c r="E19" s="50"/>
      <c r="F19" s="51"/>
    </row>
    <row r="20" spans="1:6" s="42" customFormat="1" hidden="1">
      <c r="A20" s="37" t="s">
        <v>375</v>
      </c>
      <c r="B20" s="38" t="s">
        <v>376</v>
      </c>
      <c r="C20" s="39"/>
      <c r="D20" s="38"/>
      <c r="E20" s="40"/>
      <c r="F20" s="52"/>
    </row>
    <row r="21" spans="1:6" hidden="1">
      <c r="A21" s="43"/>
      <c r="B21" s="48"/>
      <c r="C21" s="49"/>
      <c r="D21" s="48"/>
      <c r="E21" s="50"/>
      <c r="F21" s="51"/>
    </row>
    <row r="22" spans="1:6" s="42" customFormat="1">
      <c r="A22" s="37" t="s">
        <v>253</v>
      </c>
      <c r="B22" s="38" t="s">
        <v>315</v>
      </c>
      <c r="C22" s="39"/>
      <c r="D22" s="38"/>
      <c r="E22" s="40"/>
      <c r="F22" s="52"/>
    </row>
    <row r="23" spans="1:6">
      <c r="A23" s="43"/>
      <c r="B23" s="44"/>
      <c r="C23" s="45"/>
      <c r="D23" s="44"/>
      <c r="E23" s="46"/>
      <c r="F23" s="47"/>
    </row>
    <row r="24" spans="1:6" ht="13.8" thickBot="1">
      <c r="A24" s="53"/>
      <c r="B24" s="54"/>
      <c r="C24" s="55"/>
      <c r="D24" s="54"/>
      <c r="E24" s="56"/>
      <c r="F24" s="57"/>
    </row>
    <row r="25" spans="1:6">
      <c r="A25" s="58">
        <v>7</v>
      </c>
      <c r="B25" s="91" t="s">
        <v>106</v>
      </c>
      <c r="C25" s="59"/>
      <c r="D25" s="60"/>
      <c r="E25" s="61">
        <f>E26</f>
        <v>0</v>
      </c>
      <c r="F25" s="62"/>
    </row>
    <row r="26" spans="1:6" ht="29.25" customHeight="1">
      <c r="A26" s="32" t="s">
        <v>503</v>
      </c>
      <c r="B26" s="33" t="s">
        <v>502</v>
      </c>
      <c r="C26" s="63"/>
      <c r="D26" s="64"/>
      <c r="E26" s="65">
        <f>SUM(E27:E30)</f>
        <v>0</v>
      </c>
      <c r="F26" s="66"/>
    </row>
    <row r="27" spans="1:6">
      <c r="A27" s="37" t="s">
        <v>501</v>
      </c>
      <c r="B27" s="38" t="s">
        <v>500</v>
      </c>
      <c r="C27" s="39"/>
      <c r="D27" s="38"/>
      <c r="E27" s="40"/>
      <c r="F27" s="52"/>
    </row>
    <row r="28" spans="1:6">
      <c r="A28" s="81"/>
      <c r="B28" s="44"/>
      <c r="C28" s="45"/>
      <c r="D28" s="44"/>
      <c r="E28" s="46"/>
      <c r="F28" s="47"/>
    </row>
    <row r="29" spans="1:6">
      <c r="A29" s="43"/>
      <c r="B29" s="48"/>
      <c r="C29" s="49"/>
      <c r="D29" s="48"/>
      <c r="E29" s="50"/>
      <c r="F29" s="51"/>
    </row>
    <row r="30" spans="1:6">
      <c r="A30" s="43"/>
      <c r="B30" s="48"/>
      <c r="C30" s="49"/>
      <c r="D30" s="48"/>
      <c r="E30" s="67"/>
      <c r="F30" s="68"/>
    </row>
    <row r="31" spans="1:6" s="74" customFormat="1" ht="18.75" customHeight="1" thickBot="1">
      <c r="A31" s="69"/>
      <c r="B31" s="70" t="s">
        <v>280</v>
      </c>
      <c r="C31" s="71"/>
      <c r="D31" s="70"/>
      <c r="E31" s="72">
        <f>E25+E9</f>
        <v>0</v>
      </c>
      <c r="F31" s="73"/>
    </row>
    <row r="34" spans="1:1">
      <c r="A34" s="17" t="s">
        <v>592</v>
      </c>
    </row>
    <row r="35" spans="1:1">
      <c r="A35" s="17" t="s">
        <v>454</v>
      </c>
    </row>
  </sheetData>
  <mergeCells count="3">
    <mergeCell ref="A1:F1"/>
    <mergeCell ref="A4:F4"/>
    <mergeCell ref="A5:F5"/>
  </mergeCells>
  <pageMargins left="0.59055118110236227" right="0.39370078740157483" top="0.59055118110236227" bottom="0.39370078740157483" header="0" footer="0"/>
  <pageSetup scale="85" firstPageNumber="21" orientation="landscape" useFirstPageNumber="1" horizontalDpi="1200" verticalDpi="1200" r:id="rId1"/>
  <headerFooter alignWithMargins="0">
    <oddHeader>&amp;CPágina &amp;P</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1A79-6515-4B20-947C-F3760C744545}">
  <sheetPr>
    <tabColor theme="3"/>
  </sheetPr>
  <dimension ref="A1:P174"/>
  <sheetViews>
    <sheetView showGridLines="0" zoomScaleNormal="100" zoomScaleSheetLayoutView="100" workbookViewId="0">
      <selection activeCell="F162" sqref="F162"/>
    </sheetView>
  </sheetViews>
  <sheetFormatPr baseColWidth="10" defaultColWidth="11.44140625" defaultRowHeight="10.199999999999999"/>
  <cols>
    <col min="1" max="1" width="16.109375" style="1" customWidth="1"/>
    <col min="2" max="2" width="52.33203125" style="1" customWidth="1"/>
    <col min="3" max="3" width="14" style="2" bestFit="1" customWidth="1"/>
    <col min="4" max="4" width="9" style="386" customWidth="1"/>
    <col min="5" max="5" width="18" style="384" bestFit="1" customWidth="1"/>
    <col min="6" max="6" width="15.33203125" style="1" customWidth="1"/>
    <col min="7" max="10" width="11.44140625" style="1" customWidth="1"/>
    <col min="11" max="16384" width="11.44140625" style="1"/>
  </cols>
  <sheetData>
    <row r="1" spans="1:16" ht="15.6">
      <c r="A1" s="704" t="s">
        <v>698</v>
      </c>
      <c r="B1" s="704"/>
      <c r="C1" s="704"/>
      <c r="D1" s="704"/>
      <c r="E1" s="382"/>
    </row>
    <row r="2" spans="1:16" ht="15.6">
      <c r="A2" s="704" t="s">
        <v>794</v>
      </c>
      <c r="B2" s="704"/>
      <c r="C2" s="704"/>
      <c r="D2" s="704"/>
      <c r="E2" s="382"/>
    </row>
    <row r="4" spans="1:16" ht="13.2">
      <c r="A4" s="705" t="s">
        <v>386</v>
      </c>
      <c r="B4" s="705"/>
      <c r="C4" s="705"/>
      <c r="D4" s="705"/>
    </row>
    <row r="5" spans="1:16">
      <c r="C5" s="385"/>
    </row>
    <row r="6" spans="1:16">
      <c r="A6" s="706" t="s">
        <v>0</v>
      </c>
      <c r="B6" s="706" t="s">
        <v>115</v>
      </c>
      <c r="C6" s="707" t="s">
        <v>116</v>
      </c>
      <c r="D6" s="387" t="s">
        <v>117</v>
      </c>
    </row>
    <row r="7" spans="1:16" s="3" customFormat="1">
      <c r="A7" s="706"/>
      <c r="B7" s="706"/>
      <c r="C7" s="707"/>
      <c r="D7" s="387" t="s">
        <v>118</v>
      </c>
      <c r="E7" s="384"/>
    </row>
    <row r="8" spans="1:16">
      <c r="A8" s="291"/>
      <c r="B8" s="388"/>
      <c r="C8" s="389"/>
      <c r="D8" s="390"/>
      <c r="F8" s="2"/>
    </row>
    <row r="9" spans="1:16" s="3" customFormat="1" ht="10.8" thickBot="1">
      <c r="A9" s="391"/>
      <c r="B9" s="205" t="s">
        <v>119</v>
      </c>
      <c r="C9" s="206">
        <f>+C11+C135+C151</f>
        <v>30795658576.34</v>
      </c>
      <c r="D9" s="392">
        <v>1</v>
      </c>
      <c r="E9" s="384"/>
    </row>
    <row r="10" spans="1:16" ht="10.8" thickTop="1">
      <c r="A10" s="291"/>
      <c r="B10" s="78"/>
      <c r="C10" s="23"/>
      <c r="D10" s="393"/>
    </row>
    <row r="11" spans="1:16">
      <c r="A11" s="391" t="s">
        <v>1</v>
      </c>
      <c r="B11" s="207" t="s">
        <v>2</v>
      </c>
      <c r="C11" s="208">
        <f>+C13+C48+C122</f>
        <v>25424595487.360001</v>
      </c>
      <c r="D11" s="394">
        <f>+C11/$C$9</f>
        <v>0.82559025079247583</v>
      </c>
    </row>
    <row r="12" spans="1:16">
      <c r="A12" s="291"/>
      <c r="B12" s="78"/>
      <c r="C12" s="23"/>
      <c r="D12" s="393"/>
    </row>
    <row r="13" spans="1:16">
      <c r="A13" s="391" t="s">
        <v>3</v>
      </c>
      <c r="B13" s="207" t="s">
        <v>4</v>
      </c>
      <c r="C13" s="208">
        <f>+C15+C20+C41</f>
        <v>14323357500</v>
      </c>
      <c r="D13" s="394">
        <f t="shared" ref="D13:D83" si="0">+C13/$C$9</f>
        <v>0.46510963434970976</v>
      </c>
      <c r="E13" s="395"/>
      <c r="F13" s="2"/>
      <c r="G13" s="2"/>
      <c r="H13" s="2"/>
      <c r="I13" s="2"/>
      <c r="J13" s="2"/>
      <c r="K13" s="2"/>
      <c r="L13" s="2"/>
      <c r="M13" s="2"/>
      <c r="N13" s="2"/>
      <c r="O13" s="2"/>
      <c r="P13" s="2"/>
    </row>
    <row r="14" spans="1:16">
      <c r="A14" s="291"/>
      <c r="B14" s="78"/>
      <c r="C14" s="23"/>
      <c r="D14" s="393"/>
    </row>
    <row r="15" spans="1:16" s="3" customFormat="1">
      <c r="A15" s="391" t="s">
        <v>5</v>
      </c>
      <c r="B15" s="209" t="s">
        <v>6</v>
      </c>
      <c r="C15" s="80">
        <f>+C17</f>
        <v>6318000000</v>
      </c>
      <c r="D15" s="394">
        <f t="shared" si="0"/>
        <v>0.20515878835122744</v>
      </c>
      <c r="E15" s="384"/>
    </row>
    <row r="16" spans="1:16">
      <c r="A16" s="291"/>
      <c r="B16" s="78"/>
      <c r="C16" s="23"/>
      <c r="D16" s="393"/>
    </row>
    <row r="17" spans="1:6">
      <c r="A17" s="291" t="s">
        <v>7</v>
      </c>
      <c r="B17" s="78" t="s">
        <v>8</v>
      </c>
      <c r="C17" s="23">
        <f>+C18</f>
        <v>6318000000</v>
      </c>
      <c r="D17" s="393">
        <f t="shared" si="0"/>
        <v>0.20515878835122744</v>
      </c>
    </row>
    <row r="18" spans="1:6" s="3" customFormat="1">
      <c r="A18" s="292" t="s">
        <v>9</v>
      </c>
      <c r="B18" s="210" t="s">
        <v>10</v>
      </c>
      <c r="C18" s="211">
        <v>6318000000</v>
      </c>
      <c r="D18" s="396">
        <f t="shared" si="0"/>
        <v>0.20515878835122744</v>
      </c>
      <c r="E18" s="397"/>
    </row>
    <row r="19" spans="1:6">
      <c r="A19" s="291"/>
      <c r="B19" s="78"/>
      <c r="C19" s="23"/>
      <c r="D19" s="393"/>
    </row>
    <row r="20" spans="1:6" s="3" customFormat="1">
      <c r="A20" s="391" t="s">
        <v>11</v>
      </c>
      <c r="B20" s="207" t="s">
        <v>12</v>
      </c>
      <c r="C20" s="208">
        <f>+C22+C35</f>
        <v>7599211400</v>
      </c>
      <c r="D20" s="394">
        <f t="shared" si="0"/>
        <v>0.24676242533219922</v>
      </c>
      <c r="E20" s="384"/>
      <c r="F20" s="1"/>
    </row>
    <row r="21" spans="1:6">
      <c r="A21" s="291"/>
      <c r="B21" s="78"/>
      <c r="C21" s="23"/>
      <c r="D21" s="393"/>
      <c r="F21" s="2"/>
    </row>
    <row r="22" spans="1:6" s="3" customFormat="1" ht="20.399999999999999">
      <c r="A22" s="391" t="s">
        <v>13</v>
      </c>
      <c r="B22" s="212" t="s">
        <v>684</v>
      </c>
      <c r="C22" s="208">
        <f>+C24+C31</f>
        <v>487019000</v>
      </c>
      <c r="D22" s="394">
        <f>+C22/$C$9</f>
        <v>1.5814534337452744E-2</v>
      </c>
      <c r="E22" s="384"/>
    </row>
    <row r="23" spans="1:6">
      <c r="A23" s="291"/>
      <c r="B23" s="78"/>
      <c r="C23" s="23"/>
      <c r="D23" s="393"/>
    </row>
    <row r="24" spans="1:6" s="3" customFormat="1" ht="20.399999999999999">
      <c r="A24" s="391" t="s">
        <v>14</v>
      </c>
      <c r="B24" s="213" t="s">
        <v>685</v>
      </c>
      <c r="C24" s="80">
        <f>+C28+C26</f>
        <v>439314600</v>
      </c>
      <c r="D24" s="394">
        <f t="shared" si="0"/>
        <v>1.4265471833017433E-2</v>
      </c>
      <c r="E24" s="384"/>
    </row>
    <row r="25" spans="1:6" s="3" customFormat="1">
      <c r="A25" s="391"/>
      <c r="B25" s="78"/>
      <c r="C25" s="185"/>
      <c r="D25" s="393"/>
      <c r="E25" s="384"/>
    </row>
    <row r="26" spans="1:6" s="3" customFormat="1">
      <c r="A26" s="291" t="s">
        <v>284</v>
      </c>
      <c r="B26" s="75" t="s">
        <v>686</v>
      </c>
      <c r="C26" s="23">
        <f>+C27</f>
        <v>104314600</v>
      </c>
      <c r="D26" s="393">
        <f t="shared" si="0"/>
        <v>3.3873151224031259E-3</v>
      </c>
      <c r="E26" s="384"/>
    </row>
    <row r="27" spans="1:6" s="3" customFormat="1">
      <c r="A27" s="292" t="s">
        <v>285</v>
      </c>
      <c r="B27" s="210" t="s">
        <v>71</v>
      </c>
      <c r="C27" s="211">
        <v>104314600</v>
      </c>
      <c r="D27" s="396">
        <f t="shared" si="0"/>
        <v>3.3873151224031259E-3</v>
      </c>
      <c r="E27" s="397"/>
    </row>
    <row r="28" spans="1:6" s="3" customFormat="1">
      <c r="A28" s="291" t="s">
        <v>15</v>
      </c>
      <c r="B28" s="75" t="s">
        <v>16</v>
      </c>
      <c r="C28" s="23">
        <v>335000000</v>
      </c>
      <c r="D28" s="393">
        <f t="shared" si="0"/>
        <v>1.0878156710614307E-2</v>
      </c>
      <c r="E28" s="384"/>
    </row>
    <row r="29" spans="1:6">
      <c r="A29" s="291"/>
      <c r="B29" s="78"/>
      <c r="C29" s="129"/>
      <c r="D29" s="393"/>
    </row>
    <row r="30" spans="1:6">
      <c r="A30" s="391" t="s">
        <v>17</v>
      </c>
      <c r="B30" s="209" t="s">
        <v>819</v>
      </c>
      <c r="C30" s="23"/>
      <c r="D30" s="393"/>
    </row>
    <row r="31" spans="1:6" s="3" customFormat="1">
      <c r="A31" s="398"/>
      <c r="B31" s="209" t="s">
        <v>820</v>
      </c>
      <c r="C31" s="80">
        <f>+C32</f>
        <v>47704400</v>
      </c>
      <c r="D31" s="394">
        <f t="shared" si="0"/>
        <v>1.5490625044353109E-3</v>
      </c>
      <c r="E31" s="384"/>
    </row>
    <row r="32" spans="1:6">
      <c r="A32" s="291" t="s">
        <v>18</v>
      </c>
      <c r="B32" s="78" t="s">
        <v>19</v>
      </c>
      <c r="C32" s="23">
        <f>+C33</f>
        <v>47704400</v>
      </c>
      <c r="D32" s="393">
        <f t="shared" si="0"/>
        <v>1.5490625044353109E-3</v>
      </c>
    </row>
    <row r="33" spans="1:6">
      <c r="A33" s="292" t="s">
        <v>20</v>
      </c>
      <c r="B33" s="210" t="s">
        <v>21</v>
      </c>
      <c r="C33" s="211">
        <v>47704400</v>
      </c>
      <c r="D33" s="396">
        <f t="shared" si="0"/>
        <v>1.5490625044353109E-3</v>
      </c>
      <c r="E33" s="397"/>
    </row>
    <row r="34" spans="1:6">
      <c r="A34" s="291"/>
      <c r="B34" s="78"/>
      <c r="C34" s="129"/>
      <c r="D34" s="393"/>
    </row>
    <row r="35" spans="1:6" s="3" customFormat="1">
      <c r="A35" s="391" t="s">
        <v>22</v>
      </c>
      <c r="B35" s="209" t="s">
        <v>23</v>
      </c>
      <c r="C35" s="80">
        <f>+C36</f>
        <v>7112192400</v>
      </c>
      <c r="D35" s="394">
        <f t="shared" si="0"/>
        <v>0.23094789099474647</v>
      </c>
      <c r="E35" s="384"/>
    </row>
    <row r="36" spans="1:6">
      <c r="A36" s="291" t="s">
        <v>24</v>
      </c>
      <c r="B36" s="78" t="s">
        <v>25</v>
      </c>
      <c r="C36" s="23">
        <f>SUM(C37:C39)</f>
        <v>7112192400</v>
      </c>
      <c r="D36" s="393">
        <f t="shared" si="0"/>
        <v>0.23094789099474647</v>
      </c>
    </row>
    <row r="37" spans="1:6">
      <c r="A37" s="292" t="s">
        <v>26</v>
      </c>
      <c r="B37" s="210" t="s">
        <v>821</v>
      </c>
      <c r="C37" s="211">
        <v>1032400</v>
      </c>
      <c r="D37" s="396">
        <f t="shared" si="0"/>
        <v>3.3524205934442418E-5</v>
      </c>
      <c r="E37" s="397"/>
    </row>
    <row r="38" spans="1:6">
      <c r="A38" s="292" t="s">
        <v>508</v>
      </c>
      <c r="B38" s="210" t="s">
        <v>27</v>
      </c>
      <c r="C38" s="211">
        <f>6438000000+500000000</f>
        <v>6938000000</v>
      </c>
      <c r="D38" s="396">
        <f t="shared" si="0"/>
        <v>0.22529149629325987</v>
      </c>
      <c r="E38" s="397"/>
      <c r="F38" s="383"/>
    </row>
    <row r="39" spans="1:6">
      <c r="A39" s="292" t="s">
        <v>509</v>
      </c>
      <c r="B39" s="210" t="s">
        <v>100</v>
      </c>
      <c r="C39" s="211">
        <v>173160000</v>
      </c>
      <c r="D39" s="396">
        <f t="shared" si="0"/>
        <v>5.6228704955521595E-3</v>
      </c>
      <c r="E39" s="397"/>
    </row>
    <row r="40" spans="1:6">
      <c r="A40" s="291"/>
      <c r="B40" s="78"/>
      <c r="C40" s="23"/>
      <c r="D40" s="393"/>
      <c r="F40" s="2"/>
    </row>
    <row r="41" spans="1:6">
      <c r="A41" s="391" t="s">
        <v>396</v>
      </c>
      <c r="B41" s="207" t="s">
        <v>397</v>
      </c>
      <c r="C41" s="208">
        <f>+C43</f>
        <v>406146100</v>
      </c>
      <c r="D41" s="394">
        <f>+C41/$C$9</f>
        <v>1.3188420666283073E-2</v>
      </c>
    </row>
    <row r="42" spans="1:6">
      <c r="A42" s="291"/>
      <c r="B42" s="78"/>
      <c r="C42" s="23"/>
      <c r="D42" s="393"/>
    </row>
    <row r="43" spans="1:6" s="3" customFormat="1">
      <c r="A43" s="391" t="s">
        <v>28</v>
      </c>
      <c r="B43" s="207" t="s">
        <v>29</v>
      </c>
      <c r="C43" s="208">
        <f>SUM(C44:C45)</f>
        <v>406146100</v>
      </c>
      <c r="D43" s="394">
        <f t="shared" si="0"/>
        <v>1.3188420666283073E-2</v>
      </c>
      <c r="E43" s="384"/>
    </row>
    <row r="44" spans="1:6">
      <c r="A44" s="292" t="s">
        <v>30</v>
      </c>
      <c r="B44" s="210" t="s">
        <v>31</v>
      </c>
      <c r="C44" s="211">
        <v>273922900</v>
      </c>
      <c r="D44" s="396">
        <f t="shared" si="0"/>
        <v>8.894854426346065E-3</v>
      </c>
      <c r="E44" s="397"/>
    </row>
    <row r="45" spans="1:6">
      <c r="A45" s="292" t="s">
        <v>32</v>
      </c>
      <c r="B45" s="210" t="s">
        <v>33</v>
      </c>
      <c r="C45" s="211">
        <v>132223200</v>
      </c>
      <c r="D45" s="396">
        <f>+C45/$C$9</f>
        <v>4.2935662399370082E-3</v>
      </c>
      <c r="E45" s="397"/>
    </row>
    <row r="46" spans="1:6">
      <c r="A46" s="291"/>
      <c r="B46" s="214"/>
      <c r="C46" s="129"/>
      <c r="D46" s="393"/>
    </row>
    <row r="47" spans="1:6">
      <c r="A47" s="291"/>
      <c r="B47" s="214"/>
      <c r="C47" s="129"/>
      <c r="D47" s="393"/>
    </row>
    <row r="48" spans="1:6" s="3" customFormat="1">
      <c r="A48" s="391" t="s">
        <v>34</v>
      </c>
      <c r="B48" s="207" t="s">
        <v>35</v>
      </c>
      <c r="C48" s="208">
        <f>+C50+C93+C100+C113+C117</f>
        <v>10977163187.360001</v>
      </c>
      <c r="D48" s="394">
        <f t="shared" si="0"/>
        <v>0.35645164594056278</v>
      </c>
      <c r="E48" s="384"/>
    </row>
    <row r="49" spans="1:5">
      <c r="A49" s="291"/>
      <c r="B49" s="78"/>
      <c r="C49" s="23"/>
      <c r="D49" s="393"/>
    </row>
    <row r="50" spans="1:5" s="3" customFormat="1">
      <c r="A50" s="391" t="s">
        <v>36</v>
      </c>
      <c r="B50" s="207" t="s">
        <v>37</v>
      </c>
      <c r="C50" s="208">
        <f>+C52+C57+C83</f>
        <v>9932369100</v>
      </c>
      <c r="D50" s="394">
        <f t="shared" si="0"/>
        <v>0.32252497784317369</v>
      </c>
      <c r="E50" s="384"/>
    </row>
    <row r="51" spans="1:5">
      <c r="A51" s="291"/>
      <c r="B51" s="78"/>
      <c r="C51" s="23"/>
      <c r="D51" s="393"/>
    </row>
    <row r="52" spans="1:5" s="3" customFormat="1">
      <c r="A52" s="391" t="s">
        <v>38</v>
      </c>
      <c r="B52" s="209" t="s">
        <v>39</v>
      </c>
      <c r="C52" s="80">
        <f>+C53+C54+C55</f>
        <v>4444205000</v>
      </c>
      <c r="D52" s="394">
        <f t="shared" si="0"/>
        <v>0.14431271177341987</v>
      </c>
      <c r="E52" s="384"/>
    </row>
    <row r="53" spans="1:5">
      <c r="A53" s="292" t="s">
        <v>510</v>
      </c>
      <c r="B53" s="210" t="s">
        <v>40</v>
      </c>
      <c r="C53" s="211">
        <v>4086076000</v>
      </c>
      <c r="D53" s="396">
        <f t="shared" si="0"/>
        <v>0.13268350764023901</v>
      </c>
    </row>
    <row r="54" spans="1:5">
      <c r="A54" s="292" t="s">
        <v>405</v>
      </c>
      <c r="B54" s="210" t="s">
        <v>406</v>
      </c>
      <c r="C54" s="211">
        <v>185196000</v>
      </c>
      <c r="D54" s="396">
        <f t="shared" si="0"/>
        <v>6.01370480650426E-3</v>
      </c>
      <c r="E54" s="399"/>
    </row>
    <row r="55" spans="1:5">
      <c r="A55" s="292" t="s">
        <v>465</v>
      </c>
      <c r="B55" s="210" t="s">
        <v>691</v>
      </c>
      <c r="C55" s="211">
        <v>172933000</v>
      </c>
      <c r="D55" s="396">
        <f t="shared" si="0"/>
        <v>5.6154993266766089E-3</v>
      </c>
      <c r="E55" s="400"/>
    </row>
    <row r="56" spans="1:5">
      <c r="A56" s="78"/>
      <c r="B56" s="78"/>
      <c r="C56" s="76"/>
      <c r="D56" s="393"/>
    </row>
    <row r="57" spans="1:5" s="3" customFormat="1">
      <c r="A57" s="391" t="s">
        <v>41</v>
      </c>
      <c r="B57" s="207" t="s">
        <v>42</v>
      </c>
      <c r="C57" s="208">
        <f>+C59+C66+C79</f>
        <v>5070272600</v>
      </c>
      <c r="D57" s="394">
        <f t="shared" si="0"/>
        <v>0.16464244748756374</v>
      </c>
      <c r="E57" s="384"/>
    </row>
    <row r="58" spans="1:5" s="3" customFormat="1">
      <c r="A58" s="391"/>
      <c r="B58" s="207"/>
      <c r="C58" s="208"/>
      <c r="D58" s="394"/>
      <c r="E58" s="384"/>
    </row>
    <row r="59" spans="1:5" s="3" customFormat="1">
      <c r="A59" s="391" t="s">
        <v>43</v>
      </c>
      <c r="B59" s="209" t="s">
        <v>44</v>
      </c>
      <c r="C59" s="80">
        <f>+C60</f>
        <v>341844200</v>
      </c>
      <c r="D59" s="394">
        <f t="shared" si="0"/>
        <v>1.1100402323028594E-2</v>
      </c>
      <c r="E59" s="384"/>
    </row>
    <row r="60" spans="1:5">
      <c r="A60" s="291" t="s">
        <v>45</v>
      </c>
      <c r="B60" s="78" t="s">
        <v>46</v>
      </c>
      <c r="C60" s="23">
        <f>SUM(C61:C63)</f>
        <v>341844200</v>
      </c>
      <c r="D60" s="393">
        <f t="shared" si="0"/>
        <v>1.1100402323028594E-2</v>
      </c>
    </row>
    <row r="61" spans="1:5">
      <c r="A61" s="292" t="s">
        <v>47</v>
      </c>
      <c r="B61" s="210" t="s">
        <v>48</v>
      </c>
      <c r="C61" s="211">
        <v>341609600</v>
      </c>
      <c r="D61" s="396">
        <f t="shared" si="0"/>
        <v>1.1092784366120207E-2</v>
      </c>
      <c r="E61" s="400"/>
    </row>
    <row r="62" spans="1:5">
      <c r="A62" s="292" t="s">
        <v>379</v>
      </c>
      <c r="B62" s="210" t="s">
        <v>449</v>
      </c>
      <c r="C62" s="211">
        <v>234600</v>
      </c>
      <c r="D62" s="396">
        <f t="shared" si="0"/>
        <v>7.6179569083884067E-6</v>
      </c>
      <c r="E62" s="400"/>
    </row>
    <row r="63" spans="1:5" hidden="1">
      <c r="A63" s="401" t="s">
        <v>604</v>
      </c>
      <c r="B63" s="402" t="s">
        <v>687</v>
      </c>
      <c r="C63" s="403">
        <v>0</v>
      </c>
      <c r="D63" s="404">
        <f t="shared" si="0"/>
        <v>0</v>
      </c>
      <c r="E63" s="405" t="s">
        <v>822</v>
      </c>
    </row>
    <row r="64" spans="1:5">
      <c r="A64" s="291"/>
      <c r="B64" s="78"/>
      <c r="C64" s="129"/>
      <c r="D64" s="393"/>
    </row>
    <row r="65" spans="1:6">
      <c r="A65" s="291"/>
      <c r="B65" s="78"/>
      <c r="C65" s="129"/>
      <c r="D65" s="393"/>
    </row>
    <row r="66" spans="1:6" s="3" customFormat="1">
      <c r="A66" s="391" t="s">
        <v>49</v>
      </c>
      <c r="B66" s="209" t="s">
        <v>50</v>
      </c>
      <c r="C66" s="80">
        <f>+C67+C69+C70+C75</f>
        <v>4698899400</v>
      </c>
      <c r="D66" s="394">
        <f t="shared" si="0"/>
        <v>0.15258317624063147</v>
      </c>
      <c r="E66" s="384"/>
    </row>
    <row r="67" spans="1:6">
      <c r="A67" s="291" t="s">
        <v>387</v>
      </c>
      <c r="B67" s="78" t="s">
        <v>388</v>
      </c>
      <c r="C67" s="23">
        <f>+C68</f>
        <v>598737300</v>
      </c>
      <c r="D67" s="393">
        <f t="shared" si="0"/>
        <v>1.9442263217582363E-2</v>
      </c>
    </row>
    <row r="68" spans="1:6">
      <c r="A68" s="292" t="s">
        <v>389</v>
      </c>
      <c r="B68" s="210" t="s">
        <v>390</v>
      </c>
      <c r="C68" s="211">
        <v>598737300</v>
      </c>
      <c r="D68" s="396">
        <f t="shared" si="0"/>
        <v>1.9442263217582363E-2</v>
      </c>
    </row>
    <row r="69" spans="1:6">
      <c r="A69" s="291" t="s">
        <v>51</v>
      </c>
      <c r="B69" s="78" t="s">
        <v>52</v>
      </c>
      <c r="C69" s="23">
        <v>121077500</v>
      </c>
      <c r="D69" s="393">
        <f t="shared" si="0"/>
        <v>3.9316418481474737E-3</v>
      </c>
    </row>
    <row r="70" spans="1:6">
      <c r="A70" s="291" t="s">
        <v>53</v>
      </c>
      <c r="B70" s="78" t="s">
        <v>54</v>
      </c>
      <c r="C70" s="23">
        <f>SUM(C71:C74)</f>
        <v>3961084600</v>
      </c>
      <c r="D70" s="393">
        <f t="shared" si="0"/>
        <v>0.12862477320239102</v>
      </c>
    </row>
    <row r="71" spans="1:6">
      <c r="A71" s="292" t="s">
        <v>55</v>
      </c>
      <c r="B71" s="210" t="s">
        <v>56</v>
      </c>
      <c r="C71" s="211">
        <v>2049264600</v>
      </c>
      <c r="D71" s="396">
        <f t="shared" si="0"/>
        <v>6.6543944657654758E-2</v>
      </c>
      <c r="E71" s="400"/>
    </row>
    <row r="72" spans="1:6">
      <c r="A72" s="292" t="s">
        <v>57</v>
      </c>
      <c r="B72" s="210" t="s">
        <v>58</v>
      </c>
      <c r="C72" s="211">
        <v>641169300</v>
      </c>
      <c r="D72" s="396">
        <f t="shared" si="0"/>
        <v>2.0820119771447397E-2</v>
      </c>
      <c r="E72" s="400"/>
    </row>
    <row r="73" spans="1:6">
      <c r="A73" s="292" t="s">
        <v>59</v>
      </c>
      <c r="B73" s="210" t="s">
        <v>60</v>
      </c>
      <c r="C73" s="211">
        <v>576917300</v>
      </c>
      <c r="D73" s="396">
        <f t="shared" si="0"/>
        <v>1.8733721786461155E-2</v>
      </c>
      <c r="E73" s="400"/>
    </row>
    <row r="74" spans="1:6">
      <c r="A74" s="292" t="s">
        <v>369</v>
      </c>
      <c r="B74" s="210" t="s">
        <v>370</v>
      </c>
      <c r="C74" s="211">
        <v>693733400</v>
      </c>
      <c r="D74" s="396">
        <f t="shared" si="0"/>
        <v>2.2526986986827698E-2</v>
      </c>
      <c r="E74" s="400"/>
      <c r="F74" s="406"/>
    </row>
    <row r="75" spans="1:6">
      <c r="A75" s="291" t="s">
        <v>61</v>
      </c>
      <c r="B75" s="78" t="s">
        <v>62</v>
      </c>
      <c r="C75" s="23">
        <f>+C76</f>
        <v>18000000</v>
      </c>
      <c r="D75" s="393">
        <f t="shared" si="0"/>
        <v>5.8449797251061946E-4</v>
      </c>
      <c r="F75" s="268"/>
    </row>
    <row r="76" spans="1:6">
      <c r="A76" s="292" t="s">
        <v>404</v>
      </c>
      <c r="B76" s="210" t="s">
        <v>62</v>
      </c>
      <c r="C76" s="211">
        <f>SUM(C77:C77)</f>
        <v>18000000</v>
      </c>
      <c r="D76" s="396">
        <f t="shared" si="0"/>
        <v>5.8449797251061946E-4</v>
      </c>
      <c r="F76" s="268"/>
    </row>
    <row r="77" spans="1:6" ht="20.399999999999999">
      <c r="A77" s="407" t="s">
        <v>407</v>
      </c>
      <c r="B77" s="215" t="s">
        <v>450</v>
      </c>
      <c r="C77" s="216">
        <v>18000000</v>
      </c>
      <c r="D77" s="408">
        <f t="shared" si="0"/>
        <v>5.8449797251061946E-4</v>
      </c>
      <c r="E77" s="409"/>
      <c r="F77" s="268"/>
    </row>
    <row r="78" spans="1:6">
      <c r="A78" s="291"/>
      <c r="B78" s="78"/>
      <c r="C78" s="23"/>
      <c r="D78" s="393"/>
      <c r="F78" s="268"/>
    </row>
    <row r="79" spans="1:6" ht="13.2">
      <c r="A79" s="391" t="s">
        <v>408</v>
      </c>
      <c r="B79" s="209" t="s">
        <v>409</v>
      </c>
      <c r="C79" s="80">
        <f>+C80</f>
        <v>29529000</v>
      </c>
      <c r="D79" s="394">
        <f t="shared" si="0"/>
        <v>9.5886892390367121E-4</v>
      </c>
      <c r="F79" s="410"/>
    </row>
    <row r="80" spans="1:6">
      <c r="A80" s="291" t="s">
        <v>410</v>
      </c>
      <c r="B80" s="78" t="s">
        <v>411</v>
      </c>
      <c r="C80" s="23">
        <f>+C81</f>
        <v>29529000</v>
      </c>
      <c r="D80" s="393">
        <f t="shared" si="0"/>
        <v>9.5886892390367121E-4</v>
      </c>
    </row>
    <row r="81" spans="1:7">
      <c r="A81" s="292" t="s">
        <v>412</v>
      </c>
      <c r="B81" s="210" t="s">
        <v>413</v>
      </c>
      <c r="C81" s="211">
        <v>29529000</v>
      </c>
      <c r="D81" s="396">
        <f t="shared" si="0"/>
        <v>9.5886892390367121E-4</v>
      </c>
      <c r="E81" s="400"/>
    </row>
    <row r="82" spans="1:7">
      <c r="A82" s="291"/>
      <c r="B82" s="78"/>
      <c r="C82" s="23"/>
      <c r="D82" s="393"/>
    </row>
    <row r="83" spans="1:7" s="3" customFormat="1">
      <c r="A83" s="391" t="s">
        <v>63</v>
      </c>
      <c r="B83" s="207" t="s">
        <v>64</v>
      </c>
      <c r="C83" s="208">
        <f>+C85+C89</f>
        <v>417891500</v>
      </c>
      <c r="D83" s="394">
        <f t="shared" si="0"/>
        <v>1.3569818582190085E-2</v>
      </c>
      <c r="E83" s="384"/>
    </row>
    <row r="84" spans="1:7">
      <c r="A84" s="291"/>
      <c r="B84" s="78"/>
      <c r="C84" s="23"/>
      <c r="D84" s="393"/>
    </row>
    <row r="85" spans="1:7" s="3" customFormat="1">
      <c r="A85" s="391" t="s">
        <v>65</v>
      </c>
      <c r="B85" s="213" t="s">
        <v>66</v>
      </c>
      <c r="C85" s="80">
        <f>+C86</f>
        <v>417891500</v>
      </c>
      <c r="D85" s="394">
        <f>+C85/$C$9</f>
        <v>1.3569818582190085E-2</v>
      </c>
      <c r="E85" s="384"/>
    </row>
    <row r="86" spans="1:7">
      <c r="A86" s="291" t="s">
        <v>67</v>
      </c>
      <c r="B86" s="78" t="s">
        <v>68</v>
      </c>
      <c r="C86" s="23">
        <f>+C87</f>
        <v>417891500</v>
      </c>
      <c r="D86" s="393">
        <f>+C86/$C$9</f>
        <v>1.3569818582190085E-2</v>
      </c>
    </row>
    <row r="87" spans="1:7">
      <c r="A87" s="292" t="s">
        <v>69</v>
      </c>
      <c r="B87" s="210" t="s">
        <v>70</v>
      </c>
      <c r="C87" s="211">
        <v>417891500</v>
      </c>
      <c r="D87" s="396">
        <f>+C87/$C$9</f>
        <v>1.3569818582190085E-2</v>
      </c>
      <c r="E87" s="400"/>
    </row>
    <row r="88" spans="1:7" hidden="1">
      <c r="A88" s="291"/>
      <c r="B88" s="78"/>
      <c r="C88" s="129"/>
      <c r="D88" s="393"/>
    </row>
    <row r="89" spans="1:7" s="3" customFormat="1" hidden="1">
      <c r="A89" s="411" t="s">
        <v>414</v>
      </c>
      <c r="B89" s="412" t="s">
        <v>415</v>
      </c>
      <c r="C89" s="413">
        <f>+C90</f>
        <v>0</v>
      </c>
      <c r="D89" s="414">
        <f>+C89/$C$9</f>
        <v>0</v>
      </c>
      <c r="E89" s="384"/>
    </row>
    <row r="90" spans="1:7" hidden="1">
      <c r="A90" s="415" t="s">
        <v>416</v>
      </c>
      <c r="B90" s="416" t="s">
        <v>417</v>
      </c>
      <c r="C90" s="129">
        <f>+C91</f>
        <v>0</v>
      </c>
      <c r="D90" s="414">
        <f>+C90/$C$9</f>
        <v>0</v>
      </c>
      <c r="E90" s="405" t="s">
        <v>822</v>
      </c>
    </row>
    <row r="91" spans="1:7" hidden="1">
      <c r="A91" s="401" t="s">
        <v>418</v>
      </c>
      <c r="B91" s="402" t="s">
        <v>419</v>
      </c>
      <c r="C91" s="403">
        <v>0</v>
      </c>
      <c r="D91" s="404">
        <f>+C91/$C$9</f>
        <v>0</v>
      </c>
      <c r="E91" s="405" t="s">
        <v>822</v>
      </c>
    </row>
    <row r="92" spans="1:7">
      <c r="A92" s="291"/>
      <c r="B92" s="78"/>
      <c r="C92" s="23"/>
      <c r="D92" s="393"/>
    </row>
    <row r="93" spans="1:7" s="3" customFormat="1">
      <c r="A93" s="391" t="s">
        <v>752</v>
      </c>
      <c r="B93" s="207" t="s">
        <v>753</v>
      </c>
      <c r="C93" s="264">
        <f>+C95</f>
        <v>274122187.36000001</v>
      </c>
      <c r="D93" s="394">
        <f>+C93/$C$9</f>
        <v>8.9013257073386753E-3</v>
      </c>
      <c r="E93" s="384"/>
      <c r="G93" s="1"/>
    </row>
    <row r="94" spans="1:7">
      <c r="A94" s="257"/>
      <c r="B94" s="258"/>
      <c r="C94" s="265"/>
      <c r="D94" s="393"/>
    </row>
    <row r="95" spans="1:7" s="3" customFormat="1">
      <c r="A95" s="391" t="s">
        <v>754</v>
      </c>
      <c r="B95" s="209" t="s">
        <v>755</v>
      </c>
      <c r="C95" s="4">
        <f>+C97</f>
        <v>274122187.36000001</v>
      </c>
      <c r="D95" s="394">
        <f>+C95/$C$9</f>
        <v>8.9013257073386753E-3</v>
      </c>
      <c r="E95" s="384"/>
    </row>
    <row r="96" spans="1:7">
      <c r="A96" s="259"/>
      <c r="B96" s="260"/>
      <c r="C96" s="4"/>
      <c r="D96" s="393"/>
    </row>
    <row r="97" spans="1:7">
      <c r="A97" s="259" t="s">
        <v>756</v>
      </c>
      <c r="B97" s="261" t="s">
        <v>757</v>
      </c>
      <c r="C97" s="4">
        <f>+C98</f>
        <v>274122187.36000001</v>
      </c>
      <c r="D97" s="394">
        <f>+C97/$C$9</f>
        <v>8.9013257073386753E-3</v>
      </c>
    </row>
    <row r="98" spans="1:7">
      <c r="A98" s="262" t="s">
        <v>758</v>
      </c>
      <c r="B98" s="263" t="s">
        <v>759</v>
      </c>
      <c r="C98" s="266">
        <v>274122187.36000001</v>
      </c>
      <c r="D98" s="393">
        <f>+C98/$C$9</f>
        <v>8.9013257073386753E-3</v>
      </c>
    </row>
    <row r="99" spans="1:7">
      <c r="A99" s="291"/>
      <c r="B99" s="78"/>
      <c r="C99" s="23"/>
      <c r="D99" s="393"/>
    </row>
    <row r="100" spans="1:7" s="3" customFormat="1">
      <c r="A100" s="391" t="s">
        <v>72</v>
      </c>
      <c r="B100" s="207" t="s">
        <v>688</v>
      </c>
      <c r="C100" s="208">
        <f>+C102</f>
        <v>396243900</v>
      </c>
      <c r="D100" s="394">
        <f>+C100/$C$9</f>
        <v>1.2866875342761147E-2</v>
      </c>
      <c r="E100" s="384"/>
      <c r="G100" s="1"/>
    </row>
    <row r="101" spans="1:7">
      <c r="A101" s="291"/>
      <c r="B101" s="78"/>
      <c r="C101" s="23"/>
      <c r="D101" s="393"/>
    </row>
    <row r="102" spans="1:7" s="3" customFormat="1">
      <c r="A102" s="391" t="s">
        <v>73</v>
      </c>
      <c r="B102" s="209" t="s">
        <v>74</v>
      </c>
      <c r="C102" s="80">
        <f>+C103+C107+C105</f>
        <v>396243900</v>
      </c>
      <c r="D102" s="394">
        <f>+C102/$C$9</f>
        <v>1.2866875342761147E-2</v>
      </c>
      <c r="E102" s="384"/>
    </row>
    <row r="103" spans="1:7">
      <c r="A103" s="291" t="s">
        <v>75</v>
      </c>
      <c r="B103" s="78" t="s">
        <v>76</v>
      </c>
      <c r="C103" s="23">
        <f>+C104</f>
        <v>311543900</v>
      </c>
      <c r="D103" s="393">
        <f>+C103/$C$9</f>
        <v>1.0116487661002843E-2</v>
      </c>
    </row>
    <row r="104" spans="1:7">
      <c r="A104" s="292" t="s">
        <v>77</v>
      </c>
      <c r="B104" s="210" t="s">
        <v>78</v>
      </c>
      <c r="C104" s="211">
        <v>311543900</v>
      </c>
      <c r="D104" s="396">
        <f>+C104/$C$9</f>
        <v>1.0116487661002843E-2</v>
      </c>
      <c r="E104" s="400"/>
    </row>
    <row r="105" spans="1:7" hidden="1">
      <c r="A105" s="291" t="s">
        <v>474</v>
      </c>
      <c r="B105" s="78" t="s">
        <v>475</v>
      </c>
      <c r="C105" s="23">
        <f>+C106</f>
        <v>0</v>
      </c>
      <c r="D105" s="393">
        <f>+C105/$C$9</f>
        <v>0</v>
      </c>
      <c r="E105" s="405" t="s">
        <v>822</v>
      </c>
    </row>
    <row r="106" spans="1:7" hidden="1">
      <c r="A106" s="292" t="s">
        <v>476</v>
      </c>
      <c r="B106" s="210" t="s">
        <v>477</v>
      </c>
      <c r="C106" s="211">
        <v>0</v>
      </c>
      <c r="D106" s="396">
        <f t="shared" ref="D106:D111" si="1">+C106/$C$9</f>
        <v>0</v>
      </c>
      <c r="E106" s="405" t="s">
        <v>822</v>
      </c>
    </row>
    <row r="107" spans="1:7">
      <c r="A107" s="291" t="s">
        <v>79</v>
      </c>
      <c r="B107" s="78" t="s">
        <v>528</v>
      </c>
      <c r="C107" s="23">
        <f>+C108</f>
        <v>84700000</v>
      </c>
      <c r="D107" s="393">
        <f t="shared" si="1"/>
        <v>2.7503876817583039E-3</v>
      </c>
      <c r="F107" s="3"/>
    </row>
    <row r="108" spans="1:7">
      <c r="A108" s="292" t="s">
        <v>80</v>
      </c>
      <c r="B108" s="210" t="s">
        <v>81</v>
      </c>
      <c r="C108" s="211">
        <f>SUM(C109:C111)</f>
        <v>84700000</v>
      </c>
      <c r="D108" s="396">
        <f t="shared" si="1"/>
        <v>2.7503876817583039E-3</v>
      </c>
    </row>
    <row r="109" spans="1:7">
      <c r="A109" s="407" t="s">
        <v>82</v>
      </c>
      <c r="B109" s="417" t="s">
        <v>83</v>
      </c>
      <c r="C109" s="216">
        <v>15600000</v>
      </c>
      <c r="D109" s="408">
        <f t="shared" si="1"/>
        <v>5.0656490950920356E-4</v>
      </c>
      <c r="E109" s="400"/>
    </row>
    <row r="110" spans="1:7">
      <c r="A110" s="407" t="s">
        <v>84</v>
      </c>
      <c r="B110" s="417" t="s">
        <v>451</v>
      </c>
      <c r="C110" s="216">
        <v>61200000</v>
      </c>
      <c r="D110" s="408">
        <f t="shared" si="1"/>
        <v>1.9872931065361061E-3</v>
      </c>
      <c r="E110" s="400"/>
    </row>
    <row r="111" spans="1:7">
      <c r="A111" s="407" t="s">
        <v>605</v>
      </c>
      <c r="B111" s="417" t="s">
        <v>823</v>
      </c>
      <c r="C111" s="216">
        <v>7900000</v>
      </c>
      <c r="D111" s="408">
        <f t="shared" si="1"/>
        <v>2.5652966571299409E-4</v>
      </c>
      <c r="E111" s="400"/>
    </row>
    <row r="112" spans="1:7">
      <c r="A112" s="291"/>
      <c r="B112" s="78"/>
      <c r="C112" s="23"/>
      <c r="D112" s="393"/>
    </row>
    <row r="113" spans="1:6" s="3" customFormat="1">
      <c r="A113" s="391" t="s">
        <v>85</v>
      </c>
      <c r="B113" s="209" t="s">
        <v>86</v>
      </c>
      <c r="C113" s="80">
        <f>SUM(C114:C115)</f>
        <v>369828000</v>
      </c>
      <c r="D113" s="394">
        <f>+C113/$C$9</f>
        <v>1.2009095343203187E-2</v>
      </c>
      <c r="E113" s="384"/>
    </row>
    <row r="114" spans="1:6">
      <c r="A114" s="291" t="s">
        <v>87</v>
      </c>
      <c r="B114" s="78" t="s">
        <v>88</v>
      </c>
      <c r="C114" s="23">
        <v>276616000</v>
      </c>
      <c r="D114" s="393">
        <f>+C114/$C$9</f>
        <v>8.9823050646665285E-3</v>
      </c>
      <c r="F114" s="3"/>
    </row>
    <row r="115" spans="1:6">
      <c r="A115" s="291" t="s">
        <v>89</v>
      </c>
      <c r="B115" s="78" t="s">
        <v>90</v>
      </c>
      <c r="C115" s="23">
        <v>93212000</v>
      </c>
      <c r="D115" s="393">
        <f>+C115/$C$9</f>
        <v>3.0267902785366591E-3</v>
      </c>
      <c r="F115" s="3"/>
    </row>
    <row r="116" spans="1:6">
      <c r="A116" s="291"/>
      <c r="B116" s="78"/>
      <c r="C116" s="23"/>
      <c r="D116" s="393"/>
    </row>
    <row r="117" spans="1:6">
      <c r="A117" s="391" t="s">
        <v>760</v>
      </c>
      <c r="B117" s="209" t="s">
        <v>761</v>
      </c>
      <c r="C117" s="80">
        <f>+C118</f>
        <v>4600000</v>
      </c>
      <c r="D117" s="394">
        <f>+C117/$C$9</f>
        <v>1.493717040860472E-4</v>
      </c>
    </row>
    <row r="118" spans="1:6">
      <c r="A118" s="291" t="s">
        <v>788</v>
      </c>
      <c r="B118" s="78" t="s">
        <v>789</v>
      </c>
      <c r="C118" s="23">
        <f>+C119</f>
        <v>4600000</v>
      </c>
      <c r="D118" s="393">
        <f t="shared" ref="D118:D119" si="2">+C118/$C$9</f>
        <v>1.493717040860472E-4</v>
      </c>
    </row>
    <row r="119" spans="1:6">
      <c r="A119" s="292" t="s">
        <v>790</v>
      </c>
      <c r="B119" s="210" t="s">
        <v>791</v>
      </c>
      <c r="C119" s="211">
        <f>+C120</f>
        <v>4600000</v>
      </c>
      <c r="D119" s="396">
        <f t="shared" si="2"/>
        <v>1.493717040860472E-4</v>
      </c>
    </row>
    <row r="120" spans="1:6">
      <c r="A120" s="407" t="s">
        <v>824</v>
      </c>
      <c r="B120" s="417" t="s">
        <v>762</v>
      </c>
      <c r="C120" s="216">
        <v>4600000</v>
      </c>
      <c r="D120" s="408">
        <f>+C120/$C$9</f>
        <v>1.493717040860472E-4</v>
      </c>
      <c r="F120" s="3"/>
    </row>
    <row r="121" spans="1:6">
      <c r="A121" s="291"/>
      <c r="B121" s="78"/>
      <c r="C121" s="23"/>
      <c r="D121" s="393"/>
    </row>
    <row r="122" spans="1:6" s="3" customFormat="1">
      <c r="A122" s="391" t="s">
        <v>91</v>
      </c>
      <c r="B122" s="207" t="s">
        <v>92</v>
      </c>
      <c r="C122" s="208">
        <f>+C124</f>
        <v>124074800</v>
      </c>
      <c r="D122" s="394">
        <f>+C122/$C$9</f>
        <v>4.0289705022033672E-3</v>
      </c>
      <c r="E122" s="384"/>
    </row>
    <row r="123" spans="1:6">
      <c r="A123" s="291"/>
      <c r="B123" s="78"/>
      <c r="C123" s="23"/>
      <c r="D123" s="394"/>
    </row>
    <row r="124" spans="1:6" s="3" customFormat="1">
      <c r="A124" s="391" t="s">
        <v>93</v>
      </c>
      <c r="B124" s="209" t="s">
        <v>94</v>
      </c>
      <c r="C124" s="80">
        <f>+C127+C131+C125</f>
        <v>124074800</v>
      </c>
      <c r="D124" s="394">
        <f t="shared" ref="D124:D132" si="3">+C124/$C$9</f>
        <v>4.0289705022033672E-3</v>
      </c>
      <c r="E124" s="384"/>
    </row>
    <row r="125" spans="1:6" hidden="1">
      <c r="A125" s="291" t="s">
        <v>494</v>
      </c>
      <c r="B125" s="78" t="s">
        <v>495</v>
      </c>
      <c r="C125" s="23">
        <f>+C126</f>
        <v>0</v>
      </c>
      <c r="D125" s="393">
        <f t="shared" si="3"/>
        <v>0</v>
      </c>
    </row>
    <row r="126" spans="1:6" hidden="1">
      <c r="A126" s="292" t="s">
        <v>496</v>
      </c>
      <c r="B126" s="210" t="s">
        <v>497</v>
      </c>
      <c r="C126" s="211"/>
      <c r="D126" s="396">
        <f t="shared" si="3"/>
        <v>0</v>
      </c>
      <c r="E126" s="405" t="s">
        <v>822</v>
      </c>
    </row>
    <row r="127" spans="1:6">
      <c r="A127" s="291" t="s">
        <v>452</v>
      </c>
      <c r="B127" s="78" t="s">
        <v>453</v>
      </c>
      <c r="C127" s="23">
        <f>SUM(C128:C130)</f>
        <v>124074800</v>
      </c>
      <c r="D127" s="393">
        <f t="shared" si="3"/>
        <v>4.0289705022033672E-3</v>
      </c>
    </row>
    <row r="128" spans="1:6">
      <c r="A128" s="292" t="s">
        <v>466</v>
      </c>
      <c r="B128" s="210" t="s">
        <v>467</v>
      </c>
      <c r="C128" s="211">
        <v>65795000</v>
      </c>
      <c r="D128" s="396">
        <f t="shared" si="3"/>
        <v>2.1365024500742337E-3</v>
      </c>
      <c r="E128" s="405"/>
    </row>
    <row r="129" spans="1:7" hidden="1">
      <c r="A129" s="292" t="s">
        <v>522</v>
      </c>
      <c r="B129" s="210" t="s">
        <v>825</v>
      </c>
      <c r="C129" s="211">
        <v>0</v>
      </c>
      <c r="D129" s="396">
        <f t="shared" si="3"/>
        <v>0</v>
      </c>
      <c r="E129" s="405"/>
    </row>
    <row r="130" spans="1:7">
      <c r="A130" s="292" t="s">
        <v>468</v>
      </c>
      <c r="B130" s="210" t="s">
        <v>469</v>
      </c>
      <c r="C130" s="211">
        <v>58279800</v>
      </c>
      <c r="D130" s="396">
        <f t="shared" si="3"/>
        <v>1.8924680521291333E-3</v>
      </c>
      <c r="E130" s="405"/>
      <c r="F130" s="2"/>
      <c r="G130" s="2"/>
    </row>
    <row r="131" spans="1:7" hidden="1">
      <c r="A131" s="291" t="s">
        <v>95</v>
      </c>
      <c r="B131" s="75" t="s">
        <v>614</v>
      </c>
      <c r="C131" s="23">
        <f>+C132</f>
        <v>0</v>
      </c>
      <c r="D131" s="393">
        <f t="shared" si="3"/>
        <v>0</v>
      </c>
      <c r="E131" s="405"/>
    </row>
    <row r="132" spans="1:7" hidden="1">
      <c r="A132" s="292" t="s">
        <v>96</v>
      </c>
      <c r="B132" s="210" t="s">
        <v>97</v>
      </c>
      <c r="C132" s="211">
        <v>0</v>
      </c>
      <c r="D132" s="396">
        <f t="shared" si="3"/>
        <v>0</v>
      </c>
      <c r="E132" s="405"/>
      <c r="F132" s="2"/>
      <c r="G132" s="2"/>
    </row>
    <row r="133" spans="1:7">
      <c r="A133" s="78"/>
      <c r="B133" s="78"/>
      <c r="C133" s="76"/>
      <c r="D133" s="393"/>
      <c r="E133" s="405"/>
    </row>
    <row r="134" spans="1:7">
      <c r="A134" s="78"/>
      <c r="B134" s="78"/>
      <c r="C134" s="78"/>
      <c r="D134" s="393"/>
      <c r="E134" s="405"/>
    </row>
    <row r="135" spans="1:7" s="3" customFormat="1">
      <c r="A135" s="391" t="s">
        <v>98</v>
      </c>
      <c r="B135" s="207" t="s">
        <v>99</v>
      </c>
      <c r="C135" s="208">
        <f>+C137+C140</f>
        <v>1779891385</v>
      </c>
      <c r="D135" s="394">
        <f>+C135/$C$9</f>
        <v>5.7796828101201021E-2</v>
      </c>
      <c r="E135" s="405"/>
    </row>
    <row r="136" spans="1:7">
      <c r="A136" s="291"/>
      <c r="B136" s="78"/>
      <c r="C136" s="23"/>
      <c r="D136" s="393"/>
      <c r="E136" s="405"/>
    </row>
    <row r="137" spans="1:7" s="3" customFormat="1" hidden="1">
      <c r="A137" s="391" t="s">
        <v>101</v>
      </c>
      <c r="B137" s="212" t="s">
        <v>102</v>
      </c>
      <c r="C137" s="208">
        <f>+C138</f>
        <v>0</v>
      </c>
      <c r="D137" s="394">
        <f>+C137/$C$9</f>
        <v>0</v>
      </c>
      <c r="E137" s="405"/>
    </row>
    <row r="138" spans="1:7" hidden="1">
      <c r="A138" s="291" t="s">
        <v>103</v>
      </c>
      <c r="B138" s="78" t="s">
        <v>104</v>
      </c>
      <c r="C138" s="23">
        <v>0</v>
      </c>
      <c r="D138" s="393">
        <f>+C138/$C$9</f>
        <v>0</v>
      </c>
      <c r="E138" s="405" t="s">
        <v>822</v>
      </c>
    </row>
    <row r="139" spans="1:7" hidden="1">
      <c r="A139" s="291"/>
      <c r="B139" s="78"/>
      <c r="C139" s="23"/>
      <c r="D139" s="393"/>
      <c r="E139" s="405"/>
    </row>
    <row r="140" spans="1:7" s="3" customFormat="1">
      <c r="A140" s="391" t="s">
        <v>105</v>
      </c>
      <c r="B140" s="207" t="s">
        <v>106</v>
      </c>
      <c r="C140" s="208">
        <f>+C142</f>
        <v>1779891385</v>
      </c>
      <c r="D140" s="394">
        <f>+C140/$C$9</f>
        <v>5.7796828101201021E-2</v>
      </c>
      <c r="E140" s="405"/>
    </row>
    <row r="141" spans="1:7">
      <c r="A141" s="291"/>
      <c r="B141" s="78"/>
      <c r="C141" s="23"/>
      <c r="D141" s="393"/>
      <c r="E141" s="405"/>
    </row>
    <row r="142" spans="1:7" s="3" customFormat="1">
      <c r="A142" s="391" t="s">
        <v>107</v>
      </c>
      <c r="B142" s="207" t="s">
        <v>108</v>
      </c>
      <c r="C142" s="208">
        <f>+C143+C147</f>
        <v>1779891385</v>
      </c>
      <c r="D142" s="394">
        <f t="shared" ref="D142:D148" si="4">+C142/$C$9</f>
        <v>5.7796828101201021E-2</v>
      </c>
      <c r="E142" s="405"/>
    </row>
    <row r="143" spans="1:7">
      <c r="A143" s="291" t="s">
        <v>109</v>
      </c>
      <c r="B143" s="78" t="s">
        <v>110</v>
      </c>
      <c r="C143" s="23">
        <f>SUM(C144:C146)</f>
        <v>1779891385</v>
      </c>
      <c r="D143" s="393">
        <f t="shared" si="4"/>
        <v>5.7796828101201021E-2</v>
      </c>
      <c r="E143" s="405"/>
    </row>
    <row r="144" spans="1:7">
      <c r="A144" s="292" t="s">
        <v>111</v>
      </c>
      <c r="B144" s="210" t="s">
        <v>112</v>
      </c>
      <c r="C144" s="211">
        <v>1296273800</v>
      </c>
      <c r="D144" s="396">
        <f t="shared" si="4"/>
        <v>4.2092744884368677E-2</v>
      </c>
      <c r="E144" s="405"/>
    </row>
    <row r="145" spans="1:6" hidden="1">
      <c r="A145" s="292" t="s">
        <v>668</v>
      </c>
      <c r="B145" s="210" t="s">
        <v>659</v>
      </c>
      <c r="C145" s="211">
        <v>0</v>
      </c>
      <c r="D145" s="396">
        <f t="shared" si="4"/>
        <v>0</v>
      </c>
      <c r="E145" s="405" t="s">
        <v>822</v>
      </c>
    </row>
    <row r="146" spans="1:6" ht="13.2">
      <c r="A146" s="292" t="s">
        <v>713</v>
      </c>
      <c r="B146" s="210" t="s">
        <v>714</v>
      </c>
      <c r="C146" s="211">
        <v>483617585</v>
      </c>
      <c r="D146" s="396">
        <f t="shared" si="4"/>
        <v>1.5704083216832344E-2</v>
      </c>
      <c r="E146" s="405"/>
      <c r="F146" s="410"/>
    </row>
    <row r="147" spans="1:6" hidden="1">
      <c r="A147" s="291" t="s">
        <v>113</v>
      </c>
      <c r="B147" s="75" t="s">
        <v>615</v>
      </c>
      <c r="C147" s="23">
        <f>+C148</f>
        <v>0</v>
      </c>
      <c r="D147" s="393">
        <f t="shared" si="4"/>
        <v>0</v>
      </c>
      <c r="E147" s="405"/>
    </row>
    <row r="148" spans="1:6" ht="20.399999999999999" hidden="1">
      <c r="A148" s="292" t="s">
        <v>114</v>
      </c>
      <c r="B148" s="217" t="s">
        <v>391</v>
      </c>
      <c r="C148" s="211">
        <v>0</v>
      </c>
      <c r="D148" s="396">
        <f t="shared" si="4"/>
        <v>0</v>
      </c>
      <c r="E148" s="405" t="s">
        <v>822</v>
      </c>
    </row>
    <row r="149" spans="1:6">
      <c r="A149" s="291"/>
      <c r="B149" s="78"/>
      <c r="C149" s="218"/>
      <c r="D149" s="393"/>
      <c r="E149" s="405"/>
    </row>
    <row r="150" spans="1:6">
      <c r="A150" s="291"/>
      <c r="B150" s="78"/>
      <c r="C150" s="218"/>
      <c r="D150" s="393"/>
      <c r="E150" s="405"/>
    </row>
    <row r="151" spans="1:6">
      <c r="A151" s="391" t="s">
        <v>428</v>
      </c>
      <c r="B151" s="207" t="s">
        <v>429</v>
      </c>
      <c r="C151" s="208">
        <f>+C153+C161</f>
        <v>3591171703.98</v>
      </c>
      <c r="D151" s="394">
        <f>+C151/$C$9</f>
        <v>0.11661292110632314</v>
      </c>
      <c r="E151" s="405"/>
    </row>
    <row r="152" spans="1:6">
      <c r="A152" s="291"/>
      <c r="B152" s="78"/>
      <c r="C152" s="218"/>
      <c r="D152" s="393"/>
      <c r="E152" s="405"/>
    </row>
    <row r="153" spans="1:6">
      <c r="A153" s="391" t="s">
        <v>430</v>
      </c>
      <c r="B153" s="207" t="s">
        <v>431</v>
      </c>
      <c r="C153" s="208">
        <f>+C155</f>
        <v>1280469818.8099999</v>
      </c>
      <c r="D153" s="394">
        <f>+C153/$C$9</f>
        <v>4.1579556275304734E-2</v>
      </c>
      <c r="E153" s="405"/>
    </row>
    <row r="154" spans="1:6">
      <c r="A154" s="291"/>
      <c r="B154" s="78"/>
      <c r="C154" s="218"/>
      <c r="D154" s="393"/>
      <c r="E154" s="405"/>
    </row>
    <row r="155" spans="1:6">
      <c r="A155" s="391" t="s">
        <v>432</v>
      </c>
      <c r="B155" s="207" t="s">
        <v>433</v>
      </c>
      <c r="C155" s="208">
        <f>+C156+C158</f>
        <v>1280469818.8099999</v>
      </c>
      <c r="D155" s="394">
        <f>+C155/$C$9</f>
        <v>4.1579556275304734E-2</v>
      </c>
      <c r="E155" s="405"/>
    </row>
    <row r="156" spans="1:6">
      <c r="A156" s="291" t="s">
        <v>434</v>
      </c>
      <c r="B156" s="75" t="s">
        <v>435</v>
      </c>
      <c r="C156" s="23">
        <f>+C157</f>
        <v>1280469818.8099999</v>
      </c>
      <c r="D156" s="393">
        <f>+C156/$C$9</f>
        <v>4.1579556275304734E-2</v>
      </c>
      <c r="E156" s="405"/>
    </row>
    <row r="157" spans="1:6">
      <c r="A157" s="292" t="s">
        <v>436</v>
      </c>
      <c r="B157" s="210" t="s">
        <v>689</v>
      </c>
      <c r="C157" s="211">
        <v>1280469818.8099999</v>
      </c>
      <c r="D157" s="396">
        <f>+C157/$C$9</f>
        <v>4.1579556275304734E-2</v>
      </c>
      <c r="E157" s="405"/>
    </row>
    <row r="158" spans="1:6" hidden="1">
      <c r="A158" s="291" t="s">
        <v>606</v>
      </c>
      <c r="B158" s="75" t="s">
        <v>607</v>
      </c>
      <c r="C158" s="129">
        <f>+C159</f>
        <v>0</v>
      </c>
      <c r="D158" s="393">
        <f>+C158/$C$9</f>
        <v>0</v>
      </c>
      <c r="E158" s="405"/>
    </row>
    <row r="159" spans="1:6" hidden="1">
      <c r="A159" s="418" t="s">
        <v>608</v>
      </c>
      <c r="B159" s="419" t="s">
        <v>609</v>
      </c>
      <c r="C159" s="403"/>
      <c r="D159" s="420">
        <f>+C159/$C$9</f>
        <v>0</v>
      </c>
      <c r="E159" s="405" t="s">
        <v>822</v>
      </c>
    </row>
    <row r="160" spans="1:6">
      <c r="A160" s="291"/>
      <c r="B160" s="78"/>
      <c r="C160" s="218"/>
      <c r="D160" s="393"/>
    </row>
    <row r="161" spans="1:6">
      <c r="A161" s="391" t="s">
        <v>610</v>
      </c>
      <c r="B161" s="207" t="s">
        <v>611</v>
      </c>
      <c r="C161" s="208">
        <f>SUM(C163:C164)</f>
        <v>2310701885.1700001</v>
      </c>
      <c r="D161" s="394">
        <f>+C161/$C$9</f>
        <v>7.5033364831018398E-2</v>
      </c>
    </row>
    <row r="162" spans="1:6">
      <c r="A162" s="291"/>
      <c r="B162" s="78"/>
      <c r="C162" s="218"/>
      <c r="D162" s="393"/>
    </row>
    <row r="163" spans="1:6">
      <c r="A163" s="291" t="s">
        <v>720</v>
      </c>
      <c r="B163" s="75" t="s">
        <v>768</v>
      </c>
      <c r="C163" s="23">
        <f>125559562.3+834731990+200000000</f>
        <v>1160291552.3</v>
      </c>
      <c r="D163" s="393">
        <f>+C163/$C$9</f>
        <v>3.7677114435586079E-2</v>
      </c>
    </row>
    <row r="164" spans="1:6">
      <c r="A164" s="291" t="s">
        <v>612</v>
      </c>
      <c r="B164" s="75" t="s">
        <v>613</v>
      </c>
      <c r="C164" s="185">
        <f>SUM(C165:C173)</f>
        <v>1150410332.8699999</v>
      </c>
      <c r="D164" s="393">
        <f>+C164/$C$9</f>
        <v>3.7356250395432319E-2</v>
      </c>
    </row>
    <row r="165" spans="1:6" hidden="1">
      <c r="A165" s="292" t="s">
        <v>721</v>
      </c>
      <c r="B165" s="217" t="s">
        <v>722</v>
      </c>
      <c r="C165" s="211">
        <v>0</v>
      </c>
      <c r="D165" s="396">
        <f>+C165/$C$9</f>
        <v>0</v>
      </c>
      <c r="E165" s="405"/>
    </row>
    <row r="166" spans="1:6">
      <c r="A166" s="292" t="s">
        <v>723</v>
      </c>
      <c r="B166" s="217" t="s">
        <v>826</v>
      </c>
      <c r="C166" s="211">
        <v>111197639.7</v>
      </c>
      <c r="D166" s="396">
        <f t="shared" ref="D166:D173" si="5">+C166/$C$9</f>
        <v>3.6108219418120205E-3</v>
      </c>
      <c r="E166" s="405"/>
    </row>
    <row r="167" spans="1:6">
      <c r="A167" s="292" t="s">
        <v>812</v>
      </c>
      <c r="B167" s="217" t="s">
        <v>813</v>
      </c>
      <c r="C167" s="211">
        <f>50000000</f>
        <v>50000000</v>
      </c>
      <c r="D167" s="396">
        <f t="shared" si="5"/>
        <v>1.6236054791961651E-3</v>
      </c>
      <c r="E167" s="405"/>
    </row>
    <row r="168" spans="1:6" hidden="1">
      <c r="A168" s="292" t="s">
        <v>763</v>
      </c>
      <c r="B168" s="217" t="s">
        <v>764</v>
      </c>
      <c r="C168" s="211">
        <v>0</v>
      </c>
      <c r="D168" s="396">
        <f t="shared" si="5"/>
        <v>0</v>
      </c>
      <c r="E168" s="405"/>
      <c r="F168" s="2"/>
    </row>
    <row r="169" spans="1:6">
      <c r="A169" s="292" t="s">
        <v>814</v>
      </c>
      <c r="B169" s="217" t="s">
        <v>815</v>
      </c>
      <c r="C169" s="211">
        <v>118360663.33</v>
      </c>
      <c r="D169" s="396">
        <f t="shared" si="5"/>
        <v>3.8434204300776126E-3</v>
      </c>
      <c r="E169" s="405"/>
      <c r="F169" s="2"/>
    </row>
    <row r="170" spans="1:6">
      <c r="A170" s="292" t="s">
        <v>706</v>
      </c>
      <c r="B170" s="217" t="s">
        <v>707</v>
      </c>
      <c r="C170" s="211">
        <v>30852029.84</v>
      </c>
      <c r="D170" s="396">
        <f t="shared" si="5"/>
        <v>1.0018304938509517E-3</v>
      </c>
      <c r="E170" s="405"/>
    </row>
    <row r="171" spans="1:6">
      <c r="A171" s="292" t="s">
        <v>724</v>
      </c>
      <c r="B171" s="217" t="s">
        <v>827</v>
      </c>
      <c r="C171" s="211">
        <f>530000000+300000000</f>
        <v>830000000</v>
      </c>
      <c r="D171" s="396">
        <f t="shared" si="5"/>
        <v>2.6951850954656343E-2</v>
      </c>
      <c r="E171" s="405"/>
    </row>
    <row r="172" spans="1:6">
      <c r="A172" s="292" t="s">
        <v>725</v>
      </c>
      <c r="B172" s="217" t="s">
        <v>828</v>
      </c>
      <c r="C172" s="211">
        <v>10000000</v>
      </c>
      <c r="D172" s="396">
        <f t="shared" si="5"/>
        <v>3.2472109583923302E-4</v>
      </c>
      <c r="E172" s="399"/>
    </row>
    <row r="173" spans="1:6" hidden="1">
      <c r="A173" s="292" t="s">
        <v>726</v>
      </c>
      <c r="B173" s="217" t="s">
        <v>727</v>
      </c>
      <c r="C173" s="403">
        <v>0</v>
      </c>
      <c r="D173" s="396">
        <f t="shared" si="5"/>
        <v>0</v>
      </c>
      <c r="E173" s="405"/>
    </row>
    <row r="174" spans="1:6">
      <c r="A174" s="421"/>
      <c r="B174" s="422"/>
      <c r="C174" s="423"/>
      <c r="D174" s="424"/>
    </row>
  </sheetData>
  <mergeCells count="6">
    <mergeCell ref="A1:D1"/>
    <mergeCell ref="A4:D4"/>
    <mergeCell ref="A6:A7"/>
    <mergeCell ref="B6:B7"/>
    <mergeCell ref="C6:C7"/>
    <mergeCell ref="A2:D2"/>
  </mergeCells>
  <printOptions horizontalCentered="1"/>
  <pageMargins left="0.39370078740157483" right="0.39370078740157483" top="0.59055118110236227" bottom="0.59055118110236227" header="0" footer="0"/>
  <pageSetup scale="91" firstPageNumber="2" orientation="portrait" useFirstPageNumber="1" verticalDpi="597" r:id="rId1"/>
  <headerFooter alignWithMargins="0">
    <oddHeader>&amp;CPágina &amp;P</oddHeader>
  </headerFooter>
  <rowBreaks count="1" manualBreakCount="1">
    <brk id="77"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G31"/>
  <sheetViews>
    <sheetView showGridLines="0" topLeftCell="B1" zoomScaleNormal="100" workbookViewId="0">
      <selection activeCell="J23" sqref="J23"/>
    </sheetView>
  </sheetViews>
  <sheetFormatPr baseColWidth="10" defaultColWidth="9.109375" defaultRowHeight="10.199999999999999"/>
  <cols>
    <col min="1" max="1" width="0" style="8" hidden="1" customWidth="1"/>
    <col min="2" max="2" width="5.77734375" style="9" customWidth="1"/>
    <col min="3" max="3" width="30" style="8" customWidth="1"/>
    <col min="4" max="6" width="16.21875" style="10" customWidth="1"/>
    <col min="7" max="7" width="15.6640625" style="10" customWidth="1"/>
    <col min="8" max="256" width="9.109375" style="8"/>
    <col min="257" max="257" width="5.77734375" style="8" customWidth="1"/>
    <col min="258" max="258" width="30" style="8" customWidth="1"/>
    <col min="259" max="261" width="15.6640625" style="8" customWidth="1"/>
    <col min="262" max="262" width="16.44140625" style="8" customWidth="1"/>
    <col min="263" max="263" width="15.6640625" style="8" customWidth="1"/>
    <col min="264" max="512" width="9.109375" style="8"/>
    <col min="513" max="513" width="5.77734375" style="8" customWidth="1"/>
    <col min="514" max="514" width="30" style="8" customWidth="1"/>
    <col min="515" max="517" width="15.6640625" style="8" customWidth="1"/>
    <col min="518" max="518" width="16.44140625" style="8" customWidth="1"/>
    <col min="519" max="519" width="15.6640625" style="8" customWidth="1"/>
    <col min="520" max="768" width="9.109375" style="8"/>
    <col min="769" max="769" width="5.77734375" style="8" customWidth="1"/>
    <col min="770" max="770" width="30" style="8" customWidth="1"/>
    <col min="771" max="773" width="15.6640625" style="8" customWidth="1"/>
    <col min="774" max="774" width="16.44140625" style="8" customWidth="1"/>
    <col min="775" max="775" width="15.6640625" style="8" customWidth="1"/>
    <col min="776" max="1024" width="9.109375" style="8"/>
    <col min="1025" max="1025" width="5.77734375" style="8" customWidth="1"/>
    <col min="1026" max="1026" width="30" style="8" customWidth="1"/>
    <col min="1027" max="1029" width="15.6640625" style="8" customWidth="1"/>
    <col min="1030" max="1030" width="16.44140625" style="8" customWidth="1"/>
    <col min="1031" max="1031" width="15.6640625" style="8" customWidth="1"/>
    <col min="1032" max="1280" width="9.109375" style="8"/>
    <col min="1281" max="1281" width="5.77734375" style="8" customWidth="1"/>
    <col min="1282" max="1282" width="30" style="8" customWidth="1"/>
    <col min="1283" max="1285" width="15.6640625" style="8" customWidth="1"/>
    <col min="1286" max="1286" width="16.44140625" style="8" customWidth="1"/>
    <col min="1287" max="1287" width="15.6640625" style="8" customWidth="1"/>
    <col min="1288" max="1536" width="9.109375" style="8"/>
    <col min="1537" max="1537" width="5.77734375" style="8" customWidth="1"/>
    <col min="1538" max="1538" width="30" style="8" customWidth="1"/>
    <col min="1539" max="1541" width="15.6640625" style="8" customWidth="1"/>
    <col min="1542" max="1542" width="16.44140625" style="8" customWidth="1"/>
    <col min="1543" max="1543" width="15.6640625" style="8" customWidth="1"/>
    <col min="1544" max="1792" width="9.109375" style="8"/>
    <col min="1793" max="1793" width="5.77734375" style="8" customWidth="1"/>
    <col min="1794" max="1794" width="30" style="8" customWidth="1"/>
    <col min="1795" max="1797" width="15.6640625" style="8" customWidth="1"/>
    <col min="1798" max="1798" width="16.44140625" style="8" customWidth="1"/>
    <col min="1799" max="1799" width="15.6640625" style="8" customWidth="1"/>
    <col min="1800" max="2048" width="9.109375" style="8"/>
    <col min="2049" max="2049" width="5.77734375" style="8" customWidth="1"/>
    <col min="2050" max="2050" width="30" style="8" customWidth="1"/>
    <col min="2051" max="2053" width="15.6640625" style="8" customWidth="1"/>
    <col min="2054" max="2054" width="16.44140625" style="8" customWidth="1"/>
    <col min="2055" max="2055" width="15.6640625" style="8" customWidth="1"/>
    <col min="2056" max="2304" width="9.109375" style="8"/>
    <col min="2305" max="2305" width="5.77734375" style="8" customWidth="1"/>
    <col min="2306" max="2306" width="30" style="8" customWidth="1"/>
    <col min="2307" max="2309" width="15.6640625" style="8" customWidth="1"/>
    <col min="2310" max="2310" width="16.44140625" style="8" customWidth="1"/>
    <col min="2311" max="2311" width="15.6640625" style="8" customWidth="1"/>
    <col min="2312" max="2560" width="9.109375" style="8"/>
    <col min="2561" max="2561" width="5.77734375" style="8" customWidth="1"/>
    <col min="2562" max="2562" width="30" style="8" customWidth="1"/>
    <col min="2563" max="2565" width="15.6640625" style="8" customWidth="1"/>
    <col min="2566" max="2566" width="16.44140625" style="8" customWidth="1"/>
    <col min="2567" max="2567" width="15.6640625" style="8" customWidth="1"/>
    <col min="2568" max="2816" width="9.109375" style="8"/>
    <col min="2817" max="2817" width="5.77734375" style="8" customWidth="1"/>
    <col min="2818" max="2818" width="30" style="8" customWidth="1"/>
    <col min="2819" max="2821" width="15.6640625" style="8" customWidth="1"/>
    <col min="2822" max="2822" width="16.44140625" style="8" customWidth="1"/>
    <col min="2823" max="2823" width="15.6640625" style="8" customWidth="1"/>
    <col min="2824" max="3072" width="9.109375" style="8"/>
    <col min="3073" max="3073" width="5.77734375" style="8" customWidth="1"/>
    <col min="3074" max="3074" width="30" style="8" customWidth="1"/>
    <col min="3075" max="3077" width="15.6640625" style="8" customWidth="1"/>
    <col min="3078" max="3078" width="16.44140625" style="8" customWidth="1"/>
    <col min="3079" max="3079" width="15.6640625" style="8" customWidth="1"/>
    <col min="3080" max="3328" width="9.109375" style="8"/>
    <col min="3329" max="3329" width="5.77734375" style="8" customWidth="1"/>
    <col min="3330" max="3330" width="30" style="8" customWidth="1"/>
    <col min="3331" max="3333" width="15.6640625" style="8" customWidth="1"/>
    <col min="3334" max="3334" width="16.44140625" style="8" customWidth="1"/>
    <col min="3335" max="3335" width="15.6640625" style="8" customWidth="1"/>
    <col min="3336" max="3584" width="9.109375" style="8"/>
    <col min="3585" max="3585" width="5.77734375" style="8" customWidth="1"/>
    <col min="3586" max="3586" width="30" style="8" customWidth="1"/>
    <col min="3587" max="3589" width="15.6640625" style="8" customWidth="1"/>
    <col min="3590" max="3590" width="16.44140625" style="8" customWidth="1"/>
    <col min="3591" max="3591" width="15.6640625" style="8" customWidth="1"/>
    <col min="3592" max="3840" width="9.109375" style="8"/>
    <col min="3841" max="3841" width="5.77734375" style="8" customWidth="1"/>
    <col min="3842" max="3842" width="30" style="8" customWidth="1"/>
    <col min="3843" max="3845" width="15.6640625" style="8" customWidth="1"/>
    <col min="3846" max="3846" width="16.44140625" style="8" customWidth="1"/>
    <col min="3847" max="3847" width="15.6640625" style="8" customWidth="1"/>
    <col min="3848" max="4096" width="9.109375" style="8"/>
    <col min="4097" max="4097" width="5.77734375" style="8" customWidth="1"/>
    <col min="4098" max="4098" width="30" style="8" customWidth="1"/>
    <col min="4099" max="4101" width="15.6640625" style="8" customWidth="1"/>
    <col min="4102" max="4102" width="16.44140625" style="8" customWidth="1"/>
    <col min="4103" max="4103" width="15.6640625" style="8" customWidth="1"/>
    <col min="4104" max="4352" width="9.109375" style="8"/>
    <col min="4353" max="4353" width="5.77734375" style="8" customWidth="1"/>
    <col min="4354" max="4354" width="30" style="8" customWidth="1"/>
    <col min="4355" max="4357" width="15.6640625" style="8" customWidth="1"/>
    <col min="4358" max="4358" width="16.44140625" style="8" customWidth="1"/>
    <col min="4359" max="4359" width="15.6640625" style="8" customWidth="1"/>
    <col min="4360" max="4608" width="9.109375" style="8"/>
    <col min="4609" max="4609" width="5.77734375" style="8" customWidth="1"/>
    <col min="4610" max="4610" width="30" style="8" customWidth="1"/>
    <col min="4611" max="4613" width="15.6640625" style="8" customWidth="1"/>
    <col min="4614" max="4614" width="16.44140625" style="8" customWidth="1"/>
    <col min="4615" max="4615" width="15.6640625" style="8" customWidth="1"/>
    <col min="4616" max="4864" width="9.109375" style="8"/>
    <col min="4865" max="4865" width="5.77734375" style="8" customWidth="1"/>
    <col min="4866" max="4866" width="30" style="8" customWidth="1"/>
    <col min="4867" max="4869" width="15.6640625" style="8" customWidth="1"/>
    <col min="4870" max="4870" width="16.44140625" style="8" customWidth="1"/>
    <col min="4871" max="4871" width="15.6640625" style="8" customWidth="1"/>
    <col min="4872" max="5120" width="9.109375" style="8"/>
    <col min="5121" max="5121" width="5.77734375" style="8" customWidth="1"/>
    <col min="5122" max="5122" width="30" style="8" customWidth="1"/>
    <col min="5123" max="5125" width="15.6640625" style="8" customWidth="1"/>
    <col min="5126" max="5126" width="16.44140625" style="8" customWidth="1"/>
    <col min="5127" max="5127" width="15.6640625" style="8" customWidth="1"/>
    <col min="5128" max="5376" width="9.109375" style="8"/>
    <col min="5377" max="5377" width="5.77734375" style="8" customWidth="1"/>
    <col min="5378" max="5378" width="30" style="8" customWidth="1"/>
    <col min="5379" max="5381" width="15.6640625" style="8" customWidth="1"/>
    <col min="5382" max="5382" width="16.44140625" style="8" customWidth="1"/>
    <col min="5383" max="5383" width="15.6640625" style="8" customWidth="1"/>
    <col min="5384" max="5632" width="9.109375" style="8"/>
    <col min="5633" max="5633" width="5.77734375" style="8" customWidth="1"/>
    <col min="5634" max="5634" width="30" style="8" customWidth="1"/>
    <col min="5635" max="5637" width="15.6640625" style="8" customWidth="1"/>
    <col min="5638" max="5638" width="16.44140625" style="8" customWidth="1"/>
    <col min="5639" max="5639" width="15.6640625" style="8" customWidth="1"/>
    <col min="5640" max="5888" width="9.109375" style="8"/>
    <col min="5889" max="5889" width="5.77734375" style="8" customWidth="1"/>
    <col min="5890" max="5890" width="30" style="8" customWidth="1"/>
    <col min="5891" max="5893" width="15.6640625" style="8" customWidth="1"/>
    <col min="5894" max="5894" width="16.44140625" style="8" customWidth="1"/>
    <col min="5895" max="5895" width="15.6640625" style="8" customWidth="1"/>
    <col min="5896" max="6144" width="9.109375" style="8"/>
    <col min="6145" max="6145" width="5.77734375" style="8" customWidth="1"/>
    <col min="6146" max="6146" width="30" style="8" customWidth="1"/>
    <col min="6147" max="6149" width="15.6640625" style="8" customWidth="1"/>
    <col min="6150" max="6150" width="16.44140625" style="8" customWidth="1"/>
    <col min="6151" max="6151" width="15.6640625" style="8" customWidth="1"/>
    <col min="6152" max="6400" width="9.109375" style="8"/>
    <col min="6401" max="6401" width="5.77734375" style="8" customWidth="1"/>
    <col min="6402" max="6402" width="30" style="8" customWidth="1"/>
    <col min="6403" max="6405" width="15.6640625" style="8" customWidth="1"/>
    <col min="6406" max="6406" width="16.44140625" style="8" customWidth="1"/>
    <col min="6407" max="6407" width="15.6640625" style="8" customWidth="1"/>
    <col min="6408" max="6656" width="9.109375" style="8"/>
    <col min="6657" max="6657" width="5.77734375" style="8" customWidth="1"/>
    <col min="6658" max="6658" width="30" style="8" customWidth="1"/>
    <col min="6659" max="6661" width="15.6640625" style="8" customWidth="1"/>
    <col min="6662" max="6662" width="16.44140625" style="8" customWidth="1"/>
    <col min="6663" max="6663" width="15.6640625" style="8" customWidth="1"/>
    <col min="6664" max="6912" width="9.109375" style="8"/>
    <col min="6913" max="6913" width="5.77734375" style="8" customWidth="1"/>
    <col min="6914" max="6914" width="30" style="8" customWidth="1"/>
    <col min="6915" max="6917" width="15.6640625" style="8" customWidth="1"/>
    <col min="6918" max="6918" width="16.44140625" style="8" customWidth="1"/>
    <col min="6919" max="6919" width="15.6640625" style="8" customWidth="1"/>
    <col min="6920" max="7168" width="9.109375" style="8"/>
    <col min="7169" max="7169" width="5.77734375" style="8" customWidth="1"/>
    <col min="7170" max="7170" width="30" style="8" customWidth="1"/>
    <col min="7171" max="7173" width="15.6640625" style="8" customWidth="1"/>
    <col min="7174" max="7174" width="16.44140625" style="8" customWidth="1"/>
    <col min="7175" max="7175" width="15.6640625" style="8" customWidth="1"/>
    <col min="7176" max="7424" width="9.109375" style="8"/>
    <col min="7425" max="7425" width="5.77734375" style="8" customWidth="1"/>
    <col min="7426" max="7426" width="30" style="8" customWidth="1"/>
    <col min="7427" max="7429" width="15.6640625" style="8" customWidth="1"/>
    <col min="7430" max="7430" width="16.44140625" style="8" customWidth="1"/>
    <col min="7431" max="7431" width="15.6640625" style="8" customWidth="1"/>
    <col min="7432" max="7680" width="9.109375" style="8"/>
    <col min="7681" max="7681" width="5.77734375" style="8" customWidth="1"/>
    <col min="7682" max="7682" width="30" style="8" customWidth="1"/>
    <col min="7683" max="7685" width="15.6640625" style="8" customWidth="1"/>
    <col min="7686" max="7686" width="16.44140625" style="8" customWidth="1"/>
    <col min="7687" max="7687" width="15.6640625" style="8" customWidth="1"/>
    <col min="7688" max="7936" width="9.109375" style="8"/>
    <col min="7937" max="7937" width="5.77734375" style="8" customWidth="1"/>
    <col min="7938" max="7938" width="30" style="8" customWidth="1"/>
    <col min="7939" max="7941" width="15.6640625" style="8" customWidth="1"/>
    <col min="7942" max="7942" width="16.44140625" style="8" customWidth="1"/>
    <col min="7943" max="7943" width="15.6640625" style="8" customWidth="1"/>
    <col min="7944" max="8192" width="9.109375" style="8"/>
    <col min="8193" max="8193" width="5.77734375" style="8" customWidth="1"/>
    <col min="8194" max="8194" width="30" style="8" customWidth="1"/>
    <col min="8195" max="8197" width="15.6640625" style="8" customWidth="1"/>
    <col min="8198" max="8198" width="16.44140625" style="8" customWidth="1"/>
    <col min="8199" max="8199" width="15.6640625" style="8" customWidth="1"/>
    <col min="8200" max="8448" width="9.109375" style="8"/>
    <col min="8449" max="8449" width="5.77734375" style="8" customWidth="1"/>
    <col min="8450" max="8450" width="30" style="8" customWidth="1"/>
    <col min="8451" max="8453" width="15.6640625" style="8" customWidth="1"/>
    <col min="8454" max="8454" width="16.44140625" style="8" customWidth="1"/>
    <col min="8455" max="8455" width="15.6640625" style="8" customWidth="1"/>
    <col min="8456" max="8704" width="9.109375" style="8"/>
    <col min="8705" max="8705" width="5.77734375" style="8" customWidth="1"/>
    <col min="8706" max="8706" width="30" style="8" customWidth="1"/>
    <col min="8707" max="8709" width="15.6640625" style="8" customWidth="1"/>
    <col min="8710" max="8710" width="16.44140625" style="8" customWidth="1"/>
    <col min="8711" max="8711" width="15.6640625" style="8" customWidth="1"/>
    <col min="8712" max="8960" width="9.109375" style="8"/>
    <col min="8961" max="8961" width="5.77734375" style="8" customWidth="1"/>
    <col min="8962" max="8962" width="30" style="8" customWidth="1"/>
    <col min="8963" max="8965" width="15.6640625" style="8" customWidth="1"/>
    <col min="8966" max="8966" width="16.44140625" style="8" customWidth="1"/>
    <col min="8967" max="8967" width="15.6640625" style="8" customWidth="1"/>
    <col min="8968" max="9216" width="9.109375" style="8"/>
    <col min="9217" max="9217" width="5.77734375" style="8" customWidth="1"/>
    <col min="9218" max="9218" width="30" style="8" customWidth="1"/>
    <col min="9219" max="9221" width="15.6640625" style="8" customWidth="1"/>
    <col min="9222" max="9222" width="16.44140625" style="8" customWidth="1"/>
    <col min="9223" max="9223" width="15.6640625" style="8" customWidth="1"/>
    <col min="9224" max="9472" width="9.109375" style="8"/>
    <col min="9473" max="9473" width="5.77734375" style="8" customWidth="1"/>
    <col min="9474" max="9474" width="30" style="8" customWidth="1"/>
    <col min="9475" max="9477" width="15.6640625" style="8" customWidth="1"/>
    <col min="9478" max="9478" width="16.44140625" style="8" customWidth="1"/>
    <col min="9479" max="9479" width="15.6640625" style="8" customWidth="1"/>
    <col min="9480" max="9728" width="9.109375" style="8"/>
    <col min="9729" max="9729" width="5.77734375" style="8" customWidth="1"/>
    <col min="9730" max="9730" width="30" style="8" customWidth="1"/>
    <col min="9731" max="9733" width="15.6640625" style="8" customWidth="1"/>
    <col min="9734" max="9734" width="16.44140625" style="8" customWidth="1"/>
    <col min="9735" max="9735" width="15.6640625" style="8" customWidth="1"/>
    <col min="9736" max="9984" width="9.109375" style="8"/>
    <col min="9985" max="9985" width="5.77734375" style="8" customWidth="1"/>
    <col min="9986" max="9986" width="30" style="8" customWidth="1"/>
    <col min="9987" max="9989" width="15.6640625" style="8" customWidth="1"/>
    <col min="9990" max="9990" width="16.44140625" style="8" customWidth="1"/>
    <col min="9991" max="9991" width="15.6640625" style="8" customWidth="1"/>
    <col min="9992" max="10240" width="9.109375" style="8"/>
    <col min="10241" max="10241" width="5.77734375" style="8" customWidth="1"/>
    <col min="10242" max="10242" width="30" style="8" customWidth="1"/>
    <col min="10243" max="10245" width="15.6640625" style="8" customWidth="1"/>
    <col min="10246" max="10246" width="16.44140625" style="8" customWidth="1"/>
    <col min="10247" max="10247" width="15.6640625" style="8" customWidth="1"/>
    <col min="10248" max="10496" width="9.109375" style="8"/>
    <col min="10497" max="10497" width="5.77734375" style="8" customWidth="1"/>
    <col min="10498" max="10498" width="30" style="8" customWidth="1"/>
    <col min="10499" max="10501" width="15.6640625" style="8" customWidth="1"/>
    <col min="10502" max="10502" width="16.44140625" style="8" customWidth="1"/>
    <col min="10503" max="10503" width="15.6640625" style="8" customWidth="1"/>
    <col min="10504" max="10752" width="9.109375" style="8"/>
    <col min="10753" max="10753" width="5.77734375" style="8" customWidth="1"/>
    <col min="10754" max="10754" width="30" style="8" customWidth="1"/>
    <col min="10755" max="10757" width="15.6640625" style="8" customWidth="1"/>
    <col min="10758" max="10758" width="16.44140625" style="8" customWidth="1"/>
    <col min="10759" max="10759" width="15.6640625" style="8" customWidth="1"/>
    <col min="10760" max="11008" width="9.109375" style="8"/>
    <col min="11009" max="11009" width="5.77734375" style="8" customWidth="1"/>
    <col min="11010" max="11010" width="30" style="8" customWidth="1"/>
    <col min="11011" max="11013" width="15.6640625" style="8" customWidth="1"/>
    <col min="11014" max="11014" width="16.44140625" style="8" customWidth="1"/>
    <col min="11015" max="11015" width="15.6640625" style="8" customWidth="1"/>
    <col min="11016" max="11264" width="9.109375" style="8"/>
    <col min="11265" max="11265" width="5.77734375" style="8" customWidth="1"/>
    <col min="11266" max="11266" width="30" style="8" customWidth="1"/>
    <col min="11267" max="11269" width="15.6640625" style="8" customWidth="1"/>
    <col min="11270" max="11270" width="16.44140625" style="8" customWidth="1"/>
    <col min="11271" max="11271" width="15.6640625" style="8" customWidth="1"/>
    <col min="11272" max="11520" width="9.109375" style="8"/>
    <col min="11521" max="11521" width="5.77734375" style="8" customWidth="1"/>
    <col min="11522" max="11522" width="30" style="8" customWidth="1"/>
    <col min="11523" max="11525" width="15.6640625" style="8" customWidth="1"/>
    <col min="11526" max="11526" width="16.44140625" style="8" customWidth="1"/>
    <col min="11527" max="11527" width="15.6640625" style="8" customWidth="1"/>
    <col min="11528" max="11776" width="9.109375" style="8"/>
    <col min="11777" max="11777" width="5.77734375" style="8" customWidth="1"/>
    <col min="11778" max="11778" width="30" style="8" customWidth="1"/>
    <col min="11779" max="11781" width="15.6640625" style="8" customWidth="1"/>
    <col min="11782" max="11782" width="16.44140625" style="8" customWidth="1"/>
    <col min="11783" max="11783" width="15.6640625" style="8" customWidth="1"/>
    <col min="11784" max="12032" width="9.109375" style="8"/>
    <col min="12033" max="12033" width="5.77734375" style="8" customWidth="1"/>
    <col min="12034" max="12034" width="30" style="8" customWidth="1"/>
    <col min="12035" max="12037" width="15.6640625" style="8" customWidth="1"/>
    <col min="12038" max="12038" width="16.44140625" style="8" customWidth="1"/>
    <col min="12039" max="12039" width="15.6640625" style="8" customWidth="1"/>
    <col min="12040" max="12288" width="9.109375" style="8"/>
    <col min="12289" max="12289" width="5.77734375" style="8" customWidth="1"/>
    <col min="12290" max="12290" width="30" style="8" customWidth="1"/>
    <col min="12291" max="12293" width="15.6640625" style="8" customWidth="1"/>
    <col min="12294" max="12294" width="16.44140625" style="8" customWidth="1"/>
    <col min="12295" max="12295" width="15.6640625" style="8" customWidth="1"/>
    <col min="12296" max="12544" width="9.109375" style="8"/>
    <col min="12545" max="12545" width="5.77734375" style="8" customWidth="1"/>
    <col min="12546" max="12546" width="30" style="8" customWidth="1"/>
    <col min="12547" max="12549" width="15.6640625" style="8" customWidth="1"/>
    <col min="12550" max="12550" width="16.44140625" style="8" customWidth="1"/>
    <col min="12551" max="12551" width="15.6640625" style="8" customWidth="1"/>
    <col min="12552" max="12800" width="9.109375" style="8"/>
    <col min="12801" max="12801" width="5.77734375" style="8" customWidth="1"/>
    <col min="12802" max="12802" width="30" style="8" customWidth="1"/>
    <col min="12803" max="12805" width="15.6640625" style="8" customWidth="1"/>
    <col min="12806" max="12806" width="16.44140625" style="8" customWidth="1"/>
    <col min="12807" max="12807" width="15.6640625" style="8" customWidth="1"/>
    <col min="12808" max="13056" width="9.109375" style="8"/>
    <col min="13057" max="13057" width="5.77734375" style="8" customWidth="1"/>
    <col min="13058" max="13058" width="30" style="8" customWidth="1"/>
    <col min="13059" max="13061" width="15.6640625" style="8" customWidth="1"/>
    <col min="13062" max="13062" width="16.44140625" style="8" customWidth="1"/>
    <col min="13063" max="13063" width="15.6640625" style="8" customWidth="1"/>
    <col min="13064" max="13312" width="9.109375" style="8"/>
    <col min="13313" max="13313" width="5.77734375" style="8" customWidth="1"/>
    <col min="13314" max="13314" width="30" style="8" customWidth="1"/>
    <col min="13315" max="13317" width="15.6640625" style="8" customWidth="1"/>
    <col min="13318" max="13318" width="16.44140625" style="8" customWidth="1"/>
    <col min="13319" max="13319" width="15.6640625" style="8" customWidth="1"/>
    <col min="13320" max="13568" width="9.109375" style="8"/>
    <col min="13569" max="13569" width="5.77734375" style="8" customWidth="1"/>
    <col min="13570" max="13570" width="30" style="8" customWidth="1"/>
    <col min="13571" max="13573" width="15.6640625" style="8" customWidth="1"/>
    <col min="13574" max="13574" width="16.44140625" style="8" customWidth="1"/>
    <col min="13575" max="13575" width="15.6640625" style="8" customWidth="1"/>
    <col min="13576" max="13824" width="9.109375" style="8"/>
    <col min="13825" max="13825" width="5.77734375" style="8" customWidth="1"/>
    <col min="13826" max="13826" width="30" style="8" customWidth="1"/>
    <col min="13827" max="13829" width="15.6640625" style="8" customWidth="1"/>
    <col min="13830" max="13830" width="16.44140625" style="8" customWidth="1"/>
    <col min="13831" max="13831" width="15.6640625" style="8" customWidth="1"/>
    <col min="13832" max="14080" width="9.109375" style="8"/>
    <col min="14081" max="14081" width="5.77734375" style="8" customWidth="1"/>
    <col min="14082" max="14082" width="30" style="8" customWidth="1"/>
    <col min="14083" max="14085" width="15.6640625" style="8" customWidth="1"/>
    <col min="14086" max="14086" width="16.44140625" style="8" customWidth="1"/>
    <col min="14087" max="14087" width="15.6640625" style="8" customWidth="1"/>
    <col min="14088" max="14336" width="9.109375" style="8"/>
    <col min="14337" max="14337" width="5.77734375" style="8" customWidth="1"/>
    <col min="14338" max="14338" width="30" style="8" customWidth="1"/>
    <col min="14339" max="14341" width="15.6640625" style="8" customWidth="1"/>
    <col min="14342" max="14342" width="16.44140625" style="8" customWidth="1"/>
    <col min="14343" max="14343" width="15.6640625" style="8" customWidth="1"/>
    <col min="14344" max="14592" width="9.109375" style="8"/>
    <col min="14593" max="14593" width="5.77734375" style="8" customWidth="1"/>
    <col min="14594" max="14594" width="30" style="8" customWidth="1"/>
    <col min="14595" max="14597" width="15.6640625" style="8" customWidth="1"/>
    <col min="14598" max="14598" width="16.44140625" style="8" customWidth="1"/>
    <col min="14599" max="14599" width="15.6640625" style="8" customWidth="1"/>
    <col min="14600" max="14848" width="9.109375" style="8"/>
    <col min="14849" max="14849" width="5.77734375" style="8" customWidth="1"/>
    <col min="14850" max="14850" width="30" style="8" customWidth="1"/>
    <col min="14851" max="14853" width="15.6640625" style="8" customWidth="1"/>
    <col min="14854" max="14854" width="16.44140625" style="8" customWidth="1"/>
    <col min="14855" max="14855" width="15.6640625" style="8" customWidth="1"/>
    <col min="14856" max="15104" width="9.109375" style="8"/>
    <col min="15105" max="15105" width="5.77734375" style="8" customWidth="1"/>
    <col min="15106" max="15106" width="30" style="8" customWidth="1"/>
    <col min="15107" max="15109" width="15.6640625" style="8" customWidth="1"/>
    <col min="15110" max="15110" width="16.44140625" style="8" customWidth="1"/>
    <col min="15111" max="15111" width="15.6640625" style="8" customWidth="1"/>
    <col min="15112" max="15360" width="9.109375" style="8"/>
    <col min="15361" max="15361" width="5.77734375" style="8" customWidth="1"/>
    <col min="15362" max="15362" width="30" style="8" customWidth="1"/>
    <col min="15363" max="15365" width="15.6640625" style="8" customWidth="1"/>
    <col min="15366" max="15366" width="16.44140625" style="8" customWidth="1"/>
    <col min="15367" max="15367" width="15.6640625" style="8" customWidth="1"/>
    <col min="15368" max="15616" width="9.109375" style="8"/>
    <col min="15617" max="15617" width="5.77734375" style="8" customWidth="1"/>
    <col min="15618" max="15618" width="30" style="8" customWidth="1"/>
    <col min="15619" max="15621" width="15.6640625" style="8" customWidth="1"/>
    <col min="15622" max="15622" width="16.44140625" style="8" customWidth="1"/>
    <col min="15623" max="15623" width="15.6640625" style="8" customWidth="1"/>
    <col min="15624" max="15872" width="9.109375" style="8"/>
    <col min="15873" max="15873" width="5.77734375" style="8" customWidth="1"/>
    <col min="15874" max="15874" width="30" style="8" customWidth="1"/>
    <col min="15875" max="15877" width="15.6640625" style="8" customWidth="1"/>
    <col min="15878" max="15878" width="16.44140625" style="8" customWidth="1"/>
    <col min="15879" max="15879" width="15.6640625" style="8" customWidth="1"/>
    <col min="15880" max="16128" width="9.109375" style="8"/>
    <col min="16129" max="16129" width="5.77734375" style="8" customWidth="1"/>
    <col min="16130" max="16130" width="30" style="8" customWidth="1"/>
    <col min="16131" max="16133" width="15.6640625" style="8" customWidth="1"/>
    <col min="16134" max="16134" width="16.44140625" style="8" customWidth="1"/>
    <col min="16135" max="16135" width="15.6640625" style="8" customWidth="1"/>
    <col min="16136" max="16384" width="9.109375" style="8"/>
  </cols>
  <sheetData>
    <row r="1" spans="2:7" ht="15.6">
      <c r="B1" s="702" t="str">
        <f>+INDICE!A1</f>
        <v>MUNICIPALIDAD DE CARTAGO</v>
      </c>
      <c r="C1" s="702"/>
      <c r="D1" s="702"/>
      <c r="E1" s="702"/>
      <c r="F1" s="702"/>
      <c r="G1" s="702"/>
    </row>
    <row r="2" spans="2:7" ht="15.6">
      <c r="B2" s="702" t="s">
        <v>794</v>
      </c>
      <c r="C2" s="702"/>
      <c r="D2" s="702"/>
      <c r="E2" s="702"/>
      <c r="F2" s="702"/>
      <c r="G2" s="702"/>
    </row>
    <row r="3" spans="2:7" ht="13.2">
      <c r="B3" s="84"/>
      <c r="C3" s="84"/>
      <c r="D3" s="84"/>
      <c r="E3" s="84"/>
      <c r="F3" s="84"/>
      <c r="G3" s="84"/>
    </row>
    <row r="5" spans="2:7" ht="13.8">
      <c r="B5" s="703" t="s">
        <v>335</v>
      </c>
      <c r="C5" s="703"/>
      <c r="D5" s="703"/>
      <c r="E5" s="703"/>
      <c r="F5" s="703"/>
      <c r="G5" s="703"/>
    </row>
    <row r="6" spans="2:7" ht="13.8">
      <c r="B6" s="703" t="s">
        <v>336</v>
      </c>
      <c r="C6" s="703"/>
      <c r="D6" s="703"/>
      <c r="E6" s="703"/>
      <c r="F6" s="703"/>
      <c r="G6" s="703"/>
    </row>
    <row r="7" spans="2:7" ht="12">
      <c r="B7" s="24"/>
      <c r="C7" s="24"/>
      <c r="D7" s="24"/>
      <c r="E7" s="24"/>
      <c r="F7" s="24"/>
      <c r="G7" s="24"/>
    </row>
    <row r="8" spans="2:7" ht="12.6" thickBot="1">
      <c r="B8" s="24"/>
      <c r="C8" s="24"/>
      <c r="D8" s="24"/>
      <c r="E8" s="24"/>
      <c r="F8" s="24"/>
      <c r="G8" s="24"/>
    </row>
    <row r="9" spans="2:7" s="11" customFormat="1" ht="51.6" customHeight="1" thickBot="1">
      <c r="B9" s="708" t="s">
        <v>590</v>
      </c>
      <c r="C9" s="709"/>
      <c r="D9" s="202" t="s">
        <v>337</v>
      </c>
      <c r="E9" s="203" t="s">
        <v>338</v>
      </c>
      <c r="F9" s="204" t="s">
        <v>339</v>
      </c>
      <c r="G9" s="184" t="s">
        <v>281</v>
      </c>
    </row>
    <row r="10" spans="2:7" s="12" customFormat="1" ht="11.25" customHeight="1">
      <c r="B10" s="710" t="s">
        <v>340</v>
      </c>
      <c r="C10" s="711"/>
      <c r="D10" s="199"/>
      <c r="E10" s="178"/>
      <c r="F10" s="179"/>
      <c r="G10" s="194"/>
    </row>
    <row r="11" spans="2:7" s="3" customFormat="1" ht="13.2" customHeight="1">
      <c r="B11" s="712"/>
      <c r="C11" s="713"/>
      <c r="D11" s="200">
        <f>SUM(D13:D30)</f>
        <v>8518574462.21</v>
      </c>
      <c r="E11" s="180">
        <f>SUM(E13:E30)</f>
        <v>16831404033.15</v>
      </c>
      <c r="F11" s="181">
        <f>SUM(F13:F30)</f>
        <v>5445680080.9800005</v>
      </c>
      <c r="G11" s="195">
        <f>SUM(D11:F11)</f>
        <v>30795658576.34</v>
      </c>
    </row>
    <row r="12" spans="2:7" s="3" customFormat="1" ht="13.95" customHeight="1" thickBot="1">
      <c r="B12" s="714"/>
      <c r="C12" s="715"/>
      <c r="D12" s="201"/>
      <c r="E12" s="182"/>
      <c r="F12" s="183"/>
      <c r="G12" s="196"/>
    </row>
    <row r="13" spans="2:7">
      <c r="B13" s="99"/>
      <c r="C13" s="191"/>
      <c r="D13" s="101"/>
      <c r="E13" s="13"/>
      <c r="F13" s="102"/>
      <c r="G13" s="197"/>
    </row>
    <row r="14" spans="2:7">
      <c r="B14" s="99">
        <v>0</v>
      </c>
      <c r="C14" s="191" t="s">
        <v>125</v>
      </c>
      <c r="D14" s="101">
        <f>+'EGR DETALLADOS'!D12</f>
        <v>4058371917.25</v>
      </c>
      <c r="E14" s="15">
        <f>+'EGR DETALLADOS'!E12</f>
        <v>7039927394.5499992</v>
      </c>
      <c r="F14" s="102">
        <f>+'EGR DETALLADOS'!F12</f>
        <v>132265192.30000001</v>
      </c>
      <c r="G14" s="197">
        <f>SUM(D14:F14)</f>
        <v>11230564504.099998</v>
      </c>
    </row>
    <row r="15" spans="2:7">
      <c r="B15" s="99"/>
      <c r="C15" s="191"/>
      <c r="D15" s="101"/>
      <c r="E15" s="13"/>
      <c r="F15" s="102"/>
      <c r="G15" s="197"/>
    </row>
    <row r="16" spans="2:7">
      <c r="B16" s="99">
        <v>1</v>
      </c>
      <c r="C16" s="191" t="s">
        <v>155</v>
      </c>
      <c r="D16" s="101">
        <f>+'EGR DETALLADOS'!D42</f>
        <v>1573542378.79</v>
      </c>
      <c r="E16" s="15">
        <f>+'EGR DETALLADOS'!E42</f>
        <v>6145953625.2600002</v>
      </c>
      <c r="F16" s="102">
        <f>+'EGR DETALLADOS'!F42</f>
        <v>518958009.87</v>
      </c>
      <c r="G16" s="197">
        <f>SUM(D16:F16)</f>
        <v>8238454013.9200001</v>
      </c>
    </row>
    <row r="17" spans="2:7">
      <c r="B17" s="99"/>
      <c r="C17" s="191"/>
      <c r="D17" s="101"/>
      <c r="E17" s="13"/>
      <c r="F17" s="102"/>
      <c r="G17" s="197"/>
    </row>
    <row r="18" spans="2:7">
      <c r="B18" s="99">
        <v>2</v>
      </c>
      <c r="C18" s="191" t="s">
        <v>199</v>
      </c>
      <c r="D18" s="101">
        <f>+'EGR DETALLADOS'!D107</f>
        <v>132700000</v>
      </c>
      <c r="E18" s="15">
        <f>+'EGR DETALLADOS'!E107</f>
        <v>1500909326.78</v>
      </c>
      <c r="F18" s="102">
        <f>+'EGR DETALLADOS'!F107</f>
        <v>30715350</v>
      </c>
      <c r="G18" s="197">
        <f>SUM(D18:F18)</f>
        <v>1664324676.78</v>
      </c>
    </row>
    <row r="19" spans="2:7">
      <c r="B19" s="99"/>
      <c r="C19" s="191"/>
      <c r="D19" s="101"/>
      <c r="E19" s="13"/>
      <c r="F19" s="102"/>
      <c r="G19" s="197"/>
    </row>
    <row r="20" spans="2:7">
      <c r="B20" s="99">
        <v>3</v>
      </c>
      <c r="C20" s="192" t="s">
        <v>276</v>
      </c>
      <c r="D20" s="101">
        <f>+'EGR DETALLADOS'!D146</f>
        <v>0</v>
      </c>
      <c r="E20" s="15">
        <f>+'EGR DETALLADOS'!E146</f>
        <v>314245149.04000002</v>
      </c>
      <c r="F20" s="102">
        <f>+'EGR DETALLADOS'!F146</f>
        <v>63105318.469999999</v>
      </c>
      <c r="G20" s="197">
        <f>SUM(D20:F20)</f>
        <v>377350467.50999999</v>
      </c>
    </row>
    <row r="21" spans="2:7">
      <c r="B21" s="99"/>
      <c r="C21" s="191"/>
      <c r="D21" s="101"/>
      <c r="E21" s="13"/>
      <c r="F21" s="102"/>
      <c r="G21" s="197"/>
    </row>
    <row r="22" spans="2:7">
      <c r="B22" s="99">
        <v>5</v>
      </c>
      <c r="C22" s="191" t="s">
        <v>263</v>
      </c>
      <c r="D22" s="101">
        <f>+'EGR DETALLADOS'!D157</f>
        <v>503320000</v>
      </c>
      <c r="E22" s="15">
        <f>+'EGR DETALLADOS'!E157</f>
        <v>1138744667.96</v>
      </c>
      <c r="F22" s="102">
        <f>+'EGR DETALLADOS'!F157</f>
        <v>4608725723.2399998</v>
      </c>
      <c r="G22" s="197">
        <f>SUM(D22:F22)</f>
        <v>6250790391.1999998</v>
      </c>
    </row>
    <row r="23" spans="2:7">
      <c r="B23" s="99"/>
      <c r="C23" s="191"/>
      <c r="D23" s="101"/>
      <c r="E23" s="13"/>
      <c r="F23" s="102"/>
      <c r="G23" s="197"/>
    </row>
    <row r="24" spans="2:7">
      <c r="B24" s="99">
        <v>6</v>
      </c>
      <c r="C24" s="191" t="s">
        <v>92</v>
      </c>
      <c r="D24" s="101">
        <f>+'EGR DETALLADOS'!D183</f>
        <v>2250640166.1700001</v>
      </c>
      <c r="E24" s="15">
        <f>+'EGR DETALLADOS'!E183</f>
        <v>213100000</v>
      </c>
      <c r="F24" s="102">
        <f>+'EGR DETALLADOS'!F183</f>
        <v>0</v>
      </c>
      <c r="G24" s="197">
        <f>SUM(D24:F24)</f>
        <v>2463740166.1700001</v>
      </c>
    </row>
    <row r="25" spans="2:7" hidden="1">
      <c r="B25" s="99"/>
      <c r="C25" s="191"/>
      <c r="D25" s="101"/>
      <c r="E25" s="13"/>
      <c r="F25" s="102"/>
      <c r="G25" s="197"/>
    </row>
    <row r="26" spans="2:7" hidden="1">
      <c r="B26" s="99">
        <v>7</v>
      </c>
      <c r="C26" s="192" t="s">
        <v>106</v>
      </c>
      <c r="D26" s="101">
        <f>+'EGR DETALLADOS'!D229</f>
        <v>0</v>
      </c>
      <c r="E26" s="13">
        <f>+'EGR DETALLADOS'!E229</f>
        <v>0</v>
      </c>
      <c r="F26" s="102">
        <f>+'EGR DETALLADOS'!F229</f>
        <v>0</v>
      </c>
      <c r="G26" s="197">
        <f>+'EGR DETALLADOS'!G229</f>
        <v>0</v>
      </c>
    </row>
    <row r="27" spans="2:7">
      <c r="B27" s="99"/>
      <c r="C27" s="191"/>
      <c r="D27" s="101"/>
      <c r="E27" s="15"/>
      <c r="F27" s="102"/>
      <c r="G27" s="197"/>
    </row>
    <row r="28" spans="2:7">
      <c r="B28" s="99">
        <v>8</v>
      </c>
      <c r="C28" s="191" t="s">
        <v>264</v>
      </c>
      <c r="D28" s="101">
        <f>+'EGR DETALLADOS'!D236</f>
        <v>0</v>
      </c>
      <c r="E28" s="15">
        <f>+'EGR DETALLADOS'!E236</f>
        <v>478523869.56</v>
      </c>
      <c r="F28" s="102">
        <f>+'EGR DETALLADOS'!F236</f>
        <v>91910487.099999994</v>
      </c>
      <c r="G28" s="197">
        <f>SUM(D28:F28)</f>
        <v>570434356.65999997</v>
      </c>
    </row>
    <row r="29" spans="2:7" hidden="1">
      <c r="B29" s="99"/>
      <c r="C29" s="191"/>
      <c r="D29" s="101"/>
      <c r="E29" s="15"/>
      <c r="F29" s="102"/>
      <c r="G29" s="197"/>
    </row>
    <row r="30" spans="2:7" ht="10.199999999999999" hidden="1" customHeight="1">
      <c r="B30" s="99">
        <v>9</v>
      </c>
      <c r="C30" s="192" t="s">
        <v>489</v>
      </c>
      <c r="D30" s="101">
        <f>+'EGR DETALLADOS'!D244</f>
        <v>0</v>
      </c>
      <c r="E30" s="15">
        <f>+'EGR DETALLADOS'!E244</f>
        <v>0</v>
      </c>
      <c r="F30" s="102">
        <f>+'EGR DETALLADOS'!F244</f>
        <v>0</v>
      </c>
      <c r="G30" s="197">
        <f>+'EGR DETALLADOS'!G244</f>
        <v>0</v>
      </c>
    </row>
    <row r="31" spans="2:7" ht="10.8" thickBot="1">
      <c r="B31" s="121"/>
      <c r="C31" s="193"/>
      <c r="D31" s="118"/>
      <c r="E31" s="14"/>
      <c r="F31" s="16"/>
      <c r="G31" s="198"/>
    </row>
  </sheetData>
  <mergeCells count="6">
    <mergeCell ref="B1:G1"/>
    <mergeCell ref="B9:C9"/>
    <mergeCell ref="B10:C12"/>
    <mergeCell ref="B2:G2"/>
    <mergeCell ref="B5:G5"/>
    <mergeCell ref="B6:G6"/>
  </mergeCells>
  <printOptions horizontalCentered="1"/>
  <pageMargins left="0.78740157480314965" right="0.78740157480314965" top="0.78740157480314965" bottom="0.78740157480314965" header="0" footer="0.51181102362204722"/>
  <pageSetup firstPageNumber="4" orientation="landscape" useFirstPageNumber="1" r:id="rId1"/>
  <headerFooter alignWithMargins="0">
    <oddHeader>Página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M257"/>
  <sheetViews>
    <sheetView showGridLines="0" zoomScaleNormal="100" zoomScaleSheetLayoutView="100" workbookViewId="0">
      <selection activeCell="J173" sqref="J173"/>
    </sheetView>
  </sheetViews>
  <sheetFormatPr baseColWidth="10" defaultColWidth="19.21875" defaultRowHeight="10.199999999999999"/>
  <cols>
    <col min="1" max="1" width="13.109375" style="293" customWidth="1"/>
    <col min="2" max="2" width="7.33203125" style="293" customWidth="1"/>
    <col min="3" max="3" width="50.33203125" style="293" customWidth="1"/>
    <col min="4" max="4" width="15.6640625" style="188" bestFit="1" customWidth="1"/>
    <col min="5" max="6" width="16.77734375" style="188" customWidth="1"/>
    <col min="7" max="7" width="17.109375" style="188" bestFit="1" customWidth="1"/>
    <col min="8" max="8" width="9.33203125" style="293" bestFit="1" customWidth="1"/>
    <col min="9" max="13" width="19.21875" style="26"/>
    <col min="14" max="16384" width="19.21875" style="25"/>
  </cols>
  <sheetData>
    <row r="1" spans="1:13" ht="15.6">
      <c r="A1" s="721" t="str">
        <f>+INDICE!A1</f>
        <v>MUNICIPALIDAD DE CARTAGO</v>
      </c>
      <c r="B1" s="721"/>
      <c r="C1" s="721"/>
      <c r="D1" s="721"/>
      <c r="E1" s="721"/>
      <c r="F1" s="721"/>
      <c r="G1" s="721"/>
      <c r="H1" s="721"/>
    </row>
    <row r="2" spans="1:13" ht="13.2" customHeight="1">
      <c r="A2" s="721" t="str">
        <f>+INGRESOS!A2</f>
        <v>PRESUPUESTO ORDINARIO 2026</v>
      </c>
      <c r="B2" s="721"/>
      <c r="C2" s="721"/>
      <c r="D2" s="721"/>
      <c r="E2" s="721"/>
      <c r="F2" s="721"/>
      <c r="G2" s="721"/>
      <c r="H2" s="721"/>
    </row>
    <row r="3" spans="1:13" ht="12">
      <c r="A3" s="296"/>
      <c r="B3" s="296"/>
      <c r="C3" s="296"/>
      <c r="D3" s="296"/>
      <c r="E3" s="296"/>
      <c r="F3" s="296"/>
      <c r="G3" s="296"/>
    </row>
    <row r="5" spans="1:13" ht="13.8">
      <c r="A5" s="722" t="s">
        <v>424</v>
      </c>
      <c r="B5" s="722"/>
      <c r="C5" s="722"/>
      <c r="D5" s="722"/>
      <c r="E5" s="722"/>
      <c r="F5" s="722"/>
      <c r="G5" s="722"/>
      <c r="H5" s="722"/>
    </row>
    <row r="6" spans="1:13" ht="13.8">
      <c r="A6" s="722" t="s">
        <v>336</v>
      </c>
      <c r="B6" s="722"/>
      <c r="C6" s="722"/>
      <c r="D6" s="722"/>
      <c r="E6" s="722"/>
      <c r="F6" s="722"/>
      <c r="G6" s="722"/>
      <c r="H6" s="722"/>
    </row>
    <row r="7" spans="1:13" ht="11.4" customHeight="1">
      <c r="A7" s="425"/>
      <c r="B7" s="425"/>
      <c r="C7" s="425"/>
      <c r="D7" s="425"/>
      <c r="E7" s="425"/>
      <c r="F7" s="425"/>
      <c r="G7" s="425"/>
      <c r="H7" s="425"/>
    </row>
    <row r="8" spans="1:13" ht="14.4" thickBot="1">
      <c r="A8" s="425"/>
      <c r="B8" s="425"/>
      <c r="C8" s="425"/>
      <c r="D8" s="425"/>
      <c r="E8" s="425"/>
      <c r="F8" s="425"/>
      <c r="G8" s="425"/>
      <c r="H8" s="425"/>
    </row>
    <row r="9" spans="1:13" s="427" customFormat="1" ht="48.6" thickBot="1">
      <c r="A9" s="717" t="s">
        <v>587</v>
      </c>
      <c r="B9" s="708" t="s">
        <v>588</v>
      </c>
      <c r="C9" s="716"/>
      <c r="D9" s="174" t="s">
        <v>337</v>
      </c>
      <c r="E9" s="174" t="s">
        <v>338</v>
      </c>
      <c r="F9" s="174" t="s">
        <v>339</v>
      </c>
      <c r="G9" s="222" t="s">
        <v>281</v>
      </c>
      <c r="H9" s="222" t="s">
        <v>711</v>
      </c>
      <c r="I9" s="426"/>
      <c r="J9" s="426"/>
      <c r="K9" s="426"/>
      <c r="L9" s="426"/>
      <c r="M9" s="426"/>
    </row>
    <row r="10" spans="1:13" ht="12.6" thickBot="1">
      <c r="A10" s="718"/>
      <c r="B10" s="719" t="s">
        <v>341</v>
      </c>
      <c r="C10" s="720"/>
      <c r="D10" s="190">
        <f>+D12+D42+D107+D146+D157+D183+D236+D244+D229</f>
        <v>8518574462.21</v>
      </c>
      <c r="E10" s="190">
        <f>+E12+E42+E107+E146+E157+E183+E236+E244+E229</f>
        <v>16831404033.15</v>
      </c>
      <c r="F10" s="190">
        <f>+F12+F42+F107+F146+F157+F183+F236+F244+F229</f>
        <v>5445680080.9800005</v>
      </c>
      <c r="G10" s="224">
        <f>+G12+G42+G107+G146+G157+G183+G236+G244+G229</f>
        <v>30795658576.339993</v>
      </c>
      <c r="H10" s="229">
        <f>+G10/$G$10</f>
        <v>1</v>
      </c>
    </row>
    <row r="11" spans="1:13">
      <c r="A11" s="428"/>
      <c r="B11" s="429"/>
      <c r="C11" s="297"/>
      <c r="D11" s="27"/>
      <c r="E11" s="28"/>
      <c r="F11" s="27"/>
      <c r="G11" s="225"/>
      <c r="H11" s="428"/>
    </row>
    <row r="12" spans="1:13" s="176" customFormat="1">
      <c r="A12" s="430" t="s">
        <v>545</v>
      </c>
      <c r="B12" s="431" t="s">
        <v>126</v>
      </c>
      <c r="C12" s="298" t="s">
        <v>342</v>
      </c>
      <c r="D12" s="432">
        <f>+D14+D20+D25+D32+D36</f>
        <v>4058371917.25</v>
      </c>
      <c r="E12" s="433">
        <f>+E14+E20+E25+E32+E36</f>
        <v>7039927394.5499992</v>
      </c>
      <c r="F12" s="432">
        <f>+F14+F20+F25+F32+F36</f>
        <v>132265192.30000001</v>
      </c>
      <c r="G12" s="434">
        <f>SUM(D12:F12)</f>
        <v>11230564504.099998</v>
      </c>
      <c r="H12" s="223">
        <f>+G12/$G$10</f>
        <v>0.36468012126645449</v>
      </c>
      <c r="I12" s="26"/>
      <c r="J12" s="435"/>
      <c r="K12" s="435"/>
      <c r="L12" s="435"/>
      <c r="M12" s="435"/>
    </row>
    <row r="13" spans="1:13">
      <c r="A13" s="428"/>
      <c r="B13" s="431"/>
      <c r="C13" s="298"/>
      <c r="D13" s="187"/>
      <c r="F13" s="187"/>
      <c r="G13" s="226"/>
      <c r="H13" s="227"/>
    </row>
    <row r="14" spans="1:13" s="443" customFormat="1">
      <c r="A14" s="436" t="s">
        <v>529</v>
      </c>
      <c r="B14" s="437" t="s">
        <v>343</v>
      </c>
      <c r="C14" s="79" t="s">
        <v>344</v>
      </c>
      <c r="D14" s="438">
        <f>SUM(D15:D18)</f>
        <v>1787463189.7</v>
      </c>
      <c r="E14" s="439">
        <f>SUM(E15:E18)</f>
        <v>3313726672.8499999</v>
      </c>
      <c r="F14" s="439">
        <f>SUM(F15:F18)</f>
        <v>65751600</v>
      </c>
      <c r="G14" s="440">
        <f>SUM(D14:F14)</f>
        <v>5166941462.5500002</v>
      </c>
      <c r="H14" s="223">
        <f t="shared" ref="H14:H76" si="0">+G14/$G$10</f>
        <v>0.16778148938564058</v>
      </c>
      <c r="I14" s="441"/>
      <c r="J14" s="442"/>
      <c r="K14" s="442"/>
      <c r="L14" s="442"/>
      <c r="M14" s="442"/>
    </row>
    <row r="15" spans="1:13">
      <c r="A15" s="444" t="s">
        <v>529</v>
      </c>
      <c r="B15" s="186" t="s">
        <v>127</v>
      </c>
      <c r="C15" s="82" t="s">
        <v>128</v>
      </c>
      <c r="D15" s="187">
        <v>1687471189.7</v>
      </c>
      <c r="E15" s="187">
        <v>3211006672.8499999</v>
      </c>
      <c r="F15" s="187">
        <v>65751600</v>
      </c>
      <c r="G15" s="226">
        <f>SUM(D15:F15)</f>
        <v>4964229462.5500002</v>
      </c>
      <c r="H15" s="227">
        <f t="shared" si="0"/>
        <v>0.16119900310766433</v>
      </c>
      <c r="I15" s="188"/>
    </row>
    <row r="16" spans="1:13">
      <c r="A16" s="444" t="s">
        <v>529</v>
      </c>
      <c r="B16" s="186" t="s">
        <v>129</v>
      </c>
      <c r="C16" s="82" t="s">
        <v>131</v>
      </c>
      <c r="D16" s="187">
        <v>8600000</v>
      </c>
      <c r="E16" s="187">
        <v>102720000</v>
      </c>
      <c r="F16" s="187">
        <v>0</v>
      </c>
      <c r="G16" s="226">
        <f>SUM(D16:F16)</f>
        <v>111320000</v>
      </c>
      <c r="H16" s="227">
        <f t="shared" si="0"/>
        <v>3.6147952388823432E-3</v>
      </c>
    </row>
    <row r="17" spans="1:13" ht="9.6" customHeight="1">
      <c r="A17" s="444" t="s">
        <v>529</v>
      </c>
      <c r="B17" s="186" t="s">
        <v>130</v>
      </c>
      <c r="C17" s="82" t="s">
        <v>132</v>
      </c>
      <c r="D17" s="187">
        <v>91392000</v>
      </c>
      <c r="E17" s="187">
        <v>0</v>
      </c>
      <c r="F17" s="187">
        <v>0</v>
      </c>
      <c r="G17" s="226">
        <f>SUM(D17:F17)</f>
        <v>91392000</v>
      </c>
      <c r="H17" s="227">
        <f t="shared" si="0"/>
        <v>2.9676910390939192E-3</v>
      </c>
    </row>
    <row r="18" spans="1:13" hidden="1">
      <c r="A18" s="444" t="s">
        <v>529</v>
      </c>
      <c r="B18" s="186" t="s">
        <v>133</v>
      </c>
      <c r="C18" s="82" t="s">
        <v>120</v>
      </c>
      <c r="D18" s="187">
        <v>0</v>
      </c>
      <c r="E18" s="187">
        <v>0</v>
      </c>
      <c r="F18" s="187">
        <v>0</v>
      </c>
      <c r="G18" s="226">
        <f>SUM(D18:F18)</f>
        <v>0</v>
      </c>
      <c r="H18" s="227">
        <f t="shared" si="0"/>
        <v>0</v>
      </c>
    </row>
    <row r="19" spans="1:13">
      <c r="A19" s="428"/>
      <c r="B19" s="186"/>
      <c r="C19" s="82"/>
      <c r="D19" s="187"/>
      <c r="F19" s="187"/>
      <c r="G19" s="226"/>
      <c r="H19" s="227"/>
    </row>
    <row r="20" spans="1:13" s="443" customFormat="1">
      <c r="A20" s="436" t="s">
        <v>529</v>
      </c>
      <c r="B20" s="437" t="s">
        <v>345</v>
      </c>
      <c r="C20" s="79" t="s">
        <v>134</v>
      </c>
      <c r="D20" s="438">
        <f>SUM(D21:D23)</f>
        <v>263650097.06</v>
      </c>
      <c r="E20" s="439">
        <f>SUM(E21:E23)</f>
        <v>98922000</v>
      </c>
      <c r="F20" s="439">
        <f>SUM(F21:F23)</f>
        <v>3000000</v>
      </c>
      <c r="G20" s="440">
        <f>SUM(D20:F20)</f>
        <v>365572097.06</v>
      </c>
      <c r="H20" s="223">
        <f t="shared" si="0"/>
        <v>1.1870897196556969E-2</v>
      </c>
      <c r="I20" s="441"/>
      <c r="J20" s="442"/>
      <c r="K20" s="442"/>
      <c r="L20" s="442"/>
      <c r="M20" s="442"/>
    </row>
    <row r="21" spans="1:13">
      <c r="A21" s="444" t="s">
        <v>529</v>
      </c>
      <c r="B21" s="186" t="s">
        <v>135</v>
      </c>
      <c r="C21" s="82" t="s">
        <v>136</v>
      </c>
      <c r="D21" s="187">
        <v>42000000</v>
      </c>
      <c r="E21" s="187">
        <v>98922000</v>
      </c>
      <c r="F21" s="187">
        <v>3000000</v>
      </c>
      <c r="G21" s="226">
        <f>SUM(D21:F21)</f>
        <v>143922000</v>
      </c>
      <c r="H21" s="227">
        <f t="shared" si="0"/>
        <v>4.6734509555374105E-3</v>
      </c>
    </row>
    <row r="22" spans="1:13" hidden="1">
      <c r="A22" s="444" t="s">
        <v>529</v>
      </c>
      <c r="B22" s="186" t="s">
        <v>137</v>
      </c>
      <c r="C22" s="82" t="s">
        <v>121</v>
      </c>
      <c r="D22" s="187">
        <v>0</v>
      </c>
      <c r="E22" s="187">
        <v>0</v>
      </c>
      <c r="F22" s="187">
        <v>0</v>
      </c>
      <c r="G22" s="226">
        <f>SUM(D22:F22)</f>
        <v>0</v>
      </c>
      <c r="H22" s="227">
        <f t="shared" si="0"/>
        <v>0</v>
      </c>
    </row>
    <row r="23" spans="1:13">
      <c r="A23" s="444" t="s">
        <v>529</v>
      </c>
      <c r="B23" s="186" t="s">
        <v>138</v>
      </c>
      <c r="C23" s="82" t="s">
        <v>122</v>
      </c>
      <c r="D23" s="187">
        <v>221650097.06</v>
      </c>
      <c r="E23" s="187">
        <v>0</v>
      </c>
      <c r="F23" s="187">
        <v>0</v>
      </c>
      <c r="G23" s="226">
        <f>SUM(D23:F23)</f>
        <v>221650097.06</v>
      </c>
      <c r="H23" s="227">
        <f t="shared" si="0"/>
        <v>7.1974462410195582E-3</v>
      </c>
    </row>
    <row r="24" spans="1:13">
      <c r="A24" s="428"/>
      <c r="B24" s="186"/>
      <c r="C24" s="82"/>
      <c r="D24" s="187"/>
      <c r="F24" s="187"/>
      <c r="G24" s="226"/>
      <c r="H24" s="227"/>
    </row>
    <row r="25" spans="1:13" s="443" customFormat="1">
      <c r="A25" s="436" t="s">
        <v>529</v>
      </c>
      <c r="B25" s="437" t="s">
        <v>139</v>
      </c>
      <c r="C25" s="79" t="s">
        <v>140</v>
      </c>
      <c r="D25" s="438">
        <f>SUM(D26:D30)</f>
        <v>1413623994.78</v>
      </c>
      <c r="E25" s="439">
        <f>SUM(E26:E30)</f>
        <v>2538029896.7499995</v>
      </c>
      <c r="F25" s="439">
        <f>SUM(F26:F30)</f>
        <v>43048934.460000001</v>
      </c>
      <c r="G25" s="440">
        <f t="shared" ref="G25:G30" si="1">SUM(D25:F25)</f>
        <v>3994702825.9899998</v>
      </c>
      <c r="H25" s="223">
        <f t="shared" si="0"/>
        <v>0.12971642792075541</v>
      </c>
      <c r="I25" s="441"/>
      <c r="J25" s="442"/>
      <c r="K25" s="442"/>
      <c r="L25" s="442"/>
      <c r="M25" s="442"/>
    </row>
    <row r="26" spans="1:13">
      <c r="A26" s="444" t="s">
        <v>529</v>
      </c>
      <c r="B26" s="186" t="s">
        <v>141</v>
      </c>
      <c r="C26" s="82" t="s">
        <v>142</v>
      </c>
      <c r="D26" s="187">
        <v>737995722.5</v>
      </c>
      <c r="E26" s="187">
        <v>1461534671.1099999</v>
      </c>
      <c r="F26" s="187">
        <v>16451343.4</v>
      </c>
      <c r="G26" s="226">
        <f t="shared" si="1"/>
        <v>2215981737.0099998</v>
      </c>
      <c r="H26" s="227">
        <f t="shared" si="0"/>
        <v>7.1957601800161447E-2</v>
      </c>
    </row>
    <row r="27" spans="1:13">
      <c r="A27" s="444" t="s">
        <v>529</v>
      </c>
      <c r="B27" s="186" t="s">
        <v>143</v>
      </c>
      <c r="C27" s="82" t="s">
        <v>144</v>
      </c>
      <c r="D27" s="187">
        <v>168186883.18000001</v>
      </c>
      <c r="E27" s="187">
        <v>66094500</v>
      </c>
      <c r="F27" s="187">
        <v>6710220</v>
      </c>
      <c r="G27" s="226">
        <f t="shared" si="1"/>
        <v>240991603.18000001</v>
      </c>
      <c r="H27" s="227">
        <f t="shared" si="0"/>
        <v>7.8255057472663217E-3</v>
      </c>
    </row>
    <row r="28" spans="1:13">
      <c r="A28" s="444" t="s">
        <v>529</v>
      </c>
      <c r="B28" s="186" t="s">
        <v>145</v>
      </c>
      <c r="C28" s="82" t="s">
        <v>123</v>
      </c>
      <c r="D28" s="187">
        <v>249468244.96000001</v>
      </c>
      <c r="E28" s="187">
        <v>457744505.33999997</v>
      </c>
      <c r="F28" s="187">
        <v>8600041.0999999996</v>
      </c>
      <c r="G28" s="226">
        <f t="shared" si="1"/>
        <v>715812791.39999998</v>
      </c>
      <c r="H28" s="227">
        <f t="shared" si="0"/>
        <v>2.3243951403914838E-2</v>
      </c>
    </row>
    <row r="29" spans="1:13">
      <c r="A29" s="444" t="s">
        <v>529</v>
      </c>
      <c r="B29" s="186" t="s">
        <v>392</v>
      </c>
      <c r="C29" s="82" t="s">
        <v>393</v>
      </c>
      <c r="D29" s="187">
        <v>226601069.53999999</v>
      </c>
      <c r="E29" s="187">
        <v>456364181.10000002</v>
      </c>
      <c r="F29" s="187">
        <v>8515269.9600000009</v>
      </c>
      <c r="G29" s="226">
        <f t="shared" si="1"/>
        <v>691480520.60000002</v>
      </c>
      <c r="H29" s="227">
        <f t="shared" si="0"/>
        <v>2.2453831240071543E-2</v>
      </c>
    </row>
    <row r="30" spans="1:13">
      <c r="A30" s="444" t="s">
        <v>529</v>
      </c>
      <c r="B30" s="186" t="s">
        <v>398</v>
      </c>
      <c r="C30" s="82" t="s">
        <v>399</v>
      </c>
      <c r="D30" s="187">
        <v>31372074.600000001</v>
      </c>
      <c r="E30" s="187">
        <v>96292039.200000003</v>
      </c>
      <c r="F30" s="187">
        <v>2772060</v>
      </c>
      <c r="G30" s="226">
        <f t="shared" si="1"/>
        <v>130436173.80000001</v>
      </c>
      <c r="H30" s="227">
        <f t="shared" si="0"/>
        <v>4.2355377293412672E-3</v>
      </c>
    </row>
    <row r="31" spans="1:13">
      <c r="A31" s="428"/>
      <c r="B31" s="186"/>
      <c r="C31" s="82"/>
      <c r="D31" s="187"/>
      <c r="F31" s="187"/>
      <c r="G31" s="226"/>
      <c r="H31" s="227"/>
    </row>
    <row r="32" spans="1:13" s="443" customFormat="1" ht="20.399999999999999">
      <c r="A32" s="436" t="s">
        <v>530</v>
      </c>
      <c r="B32" s="437" t="s">
        <v>146</v>
      </c>
      <c r="C32" s="79" t="s">
        <v>346</v>
      </c>
      <c r="D32" s="439">
        <f>SUM(D33:D34)</f>
        <v>291877846.59999996</v>
      </c>
      <c r="E32" s="438">
        <f>SUM(E33:E34)</f>
        <v>535561071.26999998</v>
      </c>
      <c r="F32" s="439">
        <f>SUM(F33:F34)</f>
        <v>10062048.110000001</v>
      </c>
      <c r="G32" s="440">
        <f>SUM(D32:F32)</f>
        <v>837500965.9799999</v>
      </c>
      <c r="H32" s="223">
        <f t="shared" si="0"/>
        <v>2.7195423143944186E-2</v>
      </c>
      <c r="I32" s="441"/>
      <c r="J32" s="442"/>
      <c r="K32" s="442"/>
      <c r="L32" s="442"/>
      <c r="M32" s="442"/>
    </row>
    <row r="33" spans="1:13" ht="20.399999999999999">
      <c r="A33" s="444" t="s">
        <v>530</v>
      </c>
      <c r="B33" s="445" t="s">
        <v>147</v>
      </c>
      <c r="C33" s="82" t="s">
        <v>455</v>
      </c>
      <c r="D33" s="187">
        <v>276909751.89999998</v>
      </c>
      <c r="E33" s="187">
        <v>508096400.94</v>
      </c>
      <c r="F33" s="187">
        <v>9546045.6400000006</v>
      </c>
      <c r="G33" s="226">
        <f>SUM(D33:F33)</f>
        <v>794552198.4799999</v>
      </c>
      <c r="H33" s="227">
        <f t="shared" si="0"/>
        <v>2.5800786059189743E-2</v>
      </c>
    </row>
    <row r="34" spans="1:13">
      <c r="A34" s="444" t="s">
        <v>530</v>
      </c>
      <c r="B34" s="445" t="s">
        <v>148</v>
      </c>
      <c r="C34" s="82" t="s">
        <v>456</v>
      </c>
      <c r="D34" s="187">
        <v>14968094.699999999</v>
      </c>
      <c r="E34" s="187">
        <v>27464670.329999998</v>
      </c>
      <c r="F34" s="187">
        <v>516002.47</v>
      </c>
      <c r="G34" s="226">
        <f>SUM(D34:F34)</f>
        <v>42948767.5</v>
      </c>
      <c r="H34" s="227">
        <f t="shared" si="0"/>
        <v>1.3946370847544441E-3</v>
      </c>
    </row>
    <row r="35" spans="1:13">
      <c r="A35" s="428"/>
      <c r="B35" s="186"/>
      <c r="C35" s="82"/>
      <c r="D35" s="187"/>
      <c r="F35" s="187"/>
      <c r="G35" s="226"/>
      <c r="H35" s="227"/>
    </row>
    <row r="36" spans="1:13" s="443" customFormat="1" ht="20.399999999999999">
      <c r="A36" s="436" t="s">
        <v>530</v>
      </c>
      <c r="B36" s="437" t="s">
        <v>149</v>
      </c>
      <c r="C36" s="79" t="s">
        <v>347</v>
      </c>
      <c r="D36" s="438">
        <f>SUM(D37:D39)</f>
        <v>301756789.11000001</v>
      </c>
      <c r="E36" s="439">
        <f>SUM(E37:E39)</f>
        <v>553687753.68000007</v>
      </c>
      <c r="F36" s="439">
        <f>SUM(F37:F39)</f>
        <v>10402609.73</v>
      </c>
      <c r="G36" s="440">
        <f>SUM(D36:F36)</f>
        <v>865847152.5200001</v>
      </c>
      <c r="H36" s="223">
        <f t="shared" si="0"/>
        <v>2.8115883619557403E-2</v>
      </c>
      <c r="I36" s="441"/>
      <c r="J36" s="442"/>
      <c r="K36" s="442"/>
      <c r="L36" s="442"/>
      <c r="M36" s="442"/>
    </row>
    <row r="37" spans="1:13" ht="20.399999999999999">
      <c r="A37" s="444" t="s">
        <v>530</v>
      </c>
      <c r="B37" s="445" t="s">
        <v>150</v>
      </c>
      <c r="C37" s="82" t="s">
        <v>457</v>
      </c>
      <c r="D37" s="187">
        <v>167043936.83000001</v>
      </c>
      <c r="E37" s="187">
        <v>306505720.79000002</v>
      </c>
      <c r="F37" s="187">
        <v>5758587.5300000003</v>
      </c>
      <c r="G37" s="226">
        <f>SUM(D37:F37)</f>
        <v>479308245.14999998</v>
      </c>
      <c r="H37" s="227">
        <f t="shared" si="0"/>
        <v>1.5564149860988778E-2</v>
      </c>
    </row>
    <row r="38" spans="1:13" ht="20.399999999999999">
      <c r="A38" s="444" t="s">
        <v>530</v>
      </c>
      <c r="B38" s="445" t="s">
        <v>151</v>
      </c>
      <c r="C38" s="82" t="s">
        <v>458</v>
      </c>
      <c r="D38" s="187">
        <v>89808568.189999998</v>
      </c>
      <c r="E38" s="187">
        <v>164788021.93000001</v>
      </c>
      <c r="F38" s="187">
        <v>3096014.8</v>
      </c>
      <c r="G38" s="226">
        <f>SUM(D38:F38)</f>
        <v>257692604.92000002</v>
      </c>
      <c r="H38" s="227">
        <f t="shared" si="0"/>
        <v>8.3678225059288965E-3</v>
      </c>
    </row>
    <row r="39" spans="1:13">
      <c r="A39" s="444" t="s">
        <v>530</v>
      </c>
      <c r="B39" s="186" t="s">
        <v>152</v>
      </c>
      <c r="C39" s="82" t="s">
        <v>153</v>
      </c>
      <c r="D39" s="187">
        <v>44904284.090000004</v>
      </c>
      <c r="E39" s="187">
        <v>82394010.959999993</v>
      </c>
      <c r="F39" s="187">
        <v>1548007.4</v>
      </c>
      <c r="G39" s="226">
        <f>SUM(D39:F39)</f>
        <v>128846302.45</v>
      </c>
      <c r="H39" s="227">
        <f t="shared" si="0"/>
        <v>4.1839112526397271E-3</v>
      </c>
    </row>
    <row r="40" spans="1:13">
      <c r="A40" s="428"/>
      <c r="B40" s="186"/>
      <c r="C40" s="82"/>
      <c r="D40" s="187"/>
      <c r="F40" s="187"/>
      <c r="G40" s="226"/>
      <c r="H40" s="227"/>
    </row>
    <row r="41" spans="1:13">
      <c r="A41" s="428"/>
      <c r="B41" s="186"/>
      <c r="C41" s="82"/>
      <c r="D41" s="187"/>
      <c r="F41" s="187"/>
      <c r="G41" s="226"/>
      <c r="H41" s="227"/>
    </row>
    <row r="42" spans="1:13" s="176" customFormat="1">
      <c r="A42" s="430" t="s">
        <v>531</v>
      </c>
      <c r="B42" s="431" t="s">
        <v>154</v>
      </c>
      <c r="C42" s="298" t="s">
        <v>155</v>
      </c>
      <c r="D42" s="432">
        <f>+D44+D50+D57+D65+D74+D80+D83+D88+D99+D102</f>
        <v>1573542378.79</v>
      </c>
      <c r="E42" s="433">
        <f>+E44+E50+E57+E65+E74+E80+E83+E88+E99+E102</f>
        <v>6145953625.2600002</v>
      </c>
      <c r="F42" s="432">
        <f>+F44+F50+F57+F65+F74+F80+F83+F88+F99+F102</f>
        <v>518958009.87</v>
      </c>
      <c r="G42" s="434">
        <f>SUM(D42:F42)</f>
        <v>8238454013.9200001</v>
      </c>
      <c r="H42" s="223">
        <f t="shared" si="0"/>
        <v>0.26751998154212309</v>
      </c>
      <c r="I42" s="26"/>
      <c r="J42" s="435"/>
      <c r="K42" s="435"/>
      <c r="L42" s="435"/>
      <c r="M42" s="435"/>
    </row>
    <row r="43" spans="1:13">
      <c r="A43" s="428"/>
      <c r="B43" s="186"/>
      <c r="C43" s="82"/>
      <c r="D43" s="187"/>
      <c r="F43" s="187"/>
      <c r="G43" s="226"/>
      <c r="H43" s="227"/>
    </row>
    <row r="44" spans="1:13" s="443" customFormat="1">
      <c r="A44" s="436" t="s">
        <v>531</v>
      </c>
      <c r="B44" s="437">
        <v>1.01</v>
      </c>
      <c r="C44" s="79" t="s">
        <v>44</v>
      </c>
      <c r="D44" s="438">
        <f>SUM(D45:D48)</f>
        <v>7000000</v>
      </c>
      <c r="E44" s="439">
        <f>SUM(E45:E48)</f>
        <v>130000000</v>
      </c>
      <c r="F44" s="439">
        <f>SUM(F45:F48)</f>
        <v>0</v>
      </c>
      <c r="G44" s="440">
        <f>SUM(D44:F44)</f>
        <v>137000000</v>
      </c>
      <c r="H44" s="223">
        <f t="shared" si="0"/>
        <v>4.4486790129974934E-3</v>
      </c>
      <c r="I44" s="441"/>
      <c r="J44" s="442"/>
      <c r="K44" s="442"/>
      <c r="L44" s="442"/>
      <c r="M44" s="442"/>
    </row>
    <row r="45" spans="1:13">
      <c r="A45" s="444" t="s">
        <v>531</v>
      </c>
      <c r="B45" s="446" t="s">
        <v>303</v>
      </c>
      <c r="C45" s="75" t="s">
        <v>348</v>
      </c>
      <c r="D45" s="187">
        <v>7000000</v>
      </c>
      <c r="E45" s="187">
        <v>0</v>
      </c>
      <c r="F45" s="187">
        <v>0</v>
      </c>
      <c r="G45" s="226">
        <f>SUM(D45:F45)</f>
        <v>7000000</v>
      </c>
      <c r="H45" s="227">
        <f t="shared" si="0"/>
        <v>2.2730476708746319E-4</v>
      </c>
    </row>
    <row r="46" spans="1:13">
      <c r="A46" s="444" t="s">
        <v>531</v>
      </c>
      <c r="B46" s="446" t="s">
        <v>156</v>
      </c>
      <c r="C46" s="75" t="s">
        <v>157</v>
      </c>
      <c r="D46" s="187">
        <v>0</v>
      </c>
      <c r="E46" s="187">
        <v>114200000</v>
      </c>
      <c r="F46" s="187">
        <v>0</v>
      </c>
      <c r="G46" s="226">
        <f>SUM(D46:F46)</f>
        <v>114200000</v>
      </c>
      <c r="H46" s="227">
        <f t="shared" si="0"/>
        <v>3.7083149144840422E-3</v>
      </c>
    </row>
    <row r="47" spans="1:13" s="293" customFormat="1">
      <c r="A47" s="444" t="s">
        <v>531</v>
      </c>
      <c r="B47" s="446" t="s">
        <v>349</v>
      </c>
      <c r="C47" s="75" t="s">
        <v>511</v>
      </c>
      <c r="D47" s="187">
        <v>0</v>
      </c>
      <c r="E47" s="187">
        <v>800000</v>
      </c>
      <c r="F47" s="187">
        <v>0</v>
      </c>
      <c r="G47" s="226">
        <f>SUM(D47:F47)</f>
        <v>800000</v>
      </c>
      <c r="H47" s="227">
        <f t="shared" si="0"/>
        <v>2.5977687667138648E-5</v>
      </c>
      <c r="I47" s="188"/>
      <c r="J47" s="188"/>
      <c r="K47" s="188"/>
      <c r="L47" s="188"/>
      <c r="M47" s="188"/>
    </row>
    <row r="48" spans="1:13">
      <c r="A48" s="444" t="s">
        <v>531</v>
      </c>
      <c r="B48" s="446" t="s">
        <v>380</v>
      </c>
      <c r="C48" s="75" t="s">
        <v>381</v>
      </c>
      <c r="D48" s="187">
        <v>0</v>
      </c>
      <c r="E48" s="187">
        <v>15000000</v>
      </c>
      <c r="F48" s="187">
        <v>0</v>
      </c>
      <c r="G48" s="226">
        <f>SUM(D48:F48)</f>
        <v>15000000</v>
      </c>
      <c r="H48" s="227">
        <f t="shared" si="0"/>
        <v>4.8708164375884966E-4</v>
      </c>
    </row>
    <row r="49" spans="1:13">
      <c r="A49" s="428"/>
      <c r="B49" s="446"/>
      <c r="C49" s="75"/>
      <c r="D49" s="187"/>
      <c r="F49" s="187"/>
      <c r="G49" s="226"/>
      <c r="H49" s="227"/>
    </row>
    <row r="50" spans="1:13" s="443" customFormat="1">
      <c r="A50" s="436" t="s">
        <v>531</v>
      </c>
      <c r="B50" s="437">
        <v>1.02</v>
      </c>
      <c r="C50" s="79" t="s">
        <v>158</v>
      </c>
      <c r="D50" s="439">
        <f>SUM(D51:D55)</f>
        <v>180580000</v>
      </c>
      <c r="E50" s="438">
        <f>SUM(E51:E55)</f>
        <v>2744100000</v>
      </c>
      <c r="F50" s="439">
        <f>SUM(F51:F55)</f>
        <v>144000</v>
      </c>
      <c r="G50" s="440">
        <f t="shared" ref="G50:G55" si="2">SUM(D50:F50)</f>
        <v>2924824000</v>
      </c>
      <c r="H50" s="223">
        <f t="shared" si="0"/>
        <v>9.4975205441688915E-2</v>
      </c>
      <c r="I50" s="441"/>
      <c r="J50" s="442"/>
      <c r="K50" s="442"/>
      <c r="L50" s="442"/>
      <c r="M50" s="442"/>
    </row>
    <row r="51" spans="1:13">
      <c r="A51" s="444" t="s">
        <v>531</v>
      </c>
      <c r="B51" s="446" t="s">
        <v>382</v>
      </c>
      <c r="C51" s="75" t="s">
        <v>383</v>
      </c>
      <c r="D51" s="187">
        <v>500000</v>
      </c>
      <c r="E51" s="187">
        <v>2501000000</v>
      </c>
      <c r="F51" s="187">
        <v>0</v>
      </c>
      <c r="G51" s="226">
        <f t="shared" si="2"/>
        <v>2501500000</v>
      </c>
      <c r="H51" s="227">
        <f>+G51/$G$10</f>
        <v>8.1228982124184168E-2</v>
      </c>
    </row>
    <row r="52" spans="1:13">
      <c r="A52" s="444" t="s">
        <v>531</v>
      </c>
      <c r="B52" s="446" t="s">
        <v>159</v>
      </c>
      <c r="C52" s="75" t="s">
        <v>160</v>
      </c>
      <c r="D52" s="187">
        <v>60000000</v>
      </c>
      <c r="E52" s="187">
        <v>144000000</v>
      </c>
      <c r="F52" s="187">
        <v>0</v>
      </c>
      <c r="G52" s="226">
        <f t="shared" si="2"/>
        <v>204000000</v>
      </c>
      <c r="H52" s="227">
        <f t="shared" si="0"/>
        <v>6.6243103551203554E-3</v>
      </c>
    </row>
    <row r="53" spans="1:13">
      <c r="A53" s="444" t="s">
        <v>531</v>
      </c>
      <c r="B53" s="446" t="s">
        <v>161</v>
      </c>
      <c r="C53" s="75" t="s">
        <v>162</v>
      </c>
      <c r="D53" s="187">
        <v>80000</v>
      </c>
      <c r="E53" s="187">
        <v>0</v>
      </c>
      <c r="F53" s="187">
        <v>0</v>
      </c>
      <c r="G53" s="226">
        <f t="shared" si="2"/>
        <v>80000</v>
      </c>
      <c r="H53" s="227">
        <f t="shared" si="0"/>
        <v>2.5977687667138649E-6</v>
      </c>
    </row>
    <row r="54" spans="1:13">
      <c r="A54" s="444" t="s">
        <v>531</v>
      </c>
      <c r="B54" s="446" t="s">
        <v>163</v>
      </c>
      <c r="C54" s="75" t="s">
        <v>164</v>
      </c>
      <c r="D54" s="187">
        <v>120000000</v>
      </c>
      <c r="E54" s="187">
        <v>99100000</v>
      </c>
      <c r="F54" s="187">
        <v>144000</v>
      </c>
      <c r="G54" s="226">
        <f t="shared" si="2"/>
        <v>219244000</v>
      </c>
      <c r="H54" s="227">
        <f t="shared" si="0"/>
        <v>7.1193151936176828E-3</v>
      </c>
    </row>
    <row r="55" spans="1:13" hidden="1">
      <c r="A55" s="444" t="s">
        <v>531</v>
      </c>
      <c r="B55" s="446" t="s">
        <v>616</v>
      </c>
      <c r="C55" s="75" t="s">
        <v>617</v>
      </c>
      <c r="D55" s="187">
        <v>0</v>
      </c>
      <c r="E55" s="187">
        <v>0</v>
      </c>
      <c r="F55" s="187">
        <v>0</v>
      </c>
      <c r="G55" s="226">
        <f t="shared" si="2"/>
        <v>0</v>
      </c>
      <c r="H55" s="227">
        <f t="shared" si="0"/>
        <v>0</v>
      </c>
    </row>
    <row r="56" spans="1:13">
      <c r="A56" s="428"/>
      <c r="B56" s="446"/>
      <c r="C56" s="75"/>
      <c r="D56" s="187"/>
      <c r="F56" s="187"/>
      <c r="G56" s="226"/>
      <c r="H56" s="227"/>
    </row>
    <row r="57" spans="1:13" s="443" customFormat="1">
      <c r="A57" s="436" t="s">
        <v>531</v>
      </c>
      <c r="B57" s="437">
        <v>1.03</v>
      </c>
      <c r="C57" s="79" t="s">
        <v>165</v>
      </c>
      <c r="D57" s="439">
        <f>SUM(D58:D63)</f>
        <v>577600000</v>
      </c>
      <c r="E57" s="438">
        <f>SUM(E58:E63)</f>
        <v>42142000</v>
      </c>
      <c r="F57" s="439">
        <f>SUM(F58:F63)</f>
        <v>14500000</v>
      </c>
      <c r="G57" s="440">
        <f t="shared" ref="G57:G63" si="3">SUM(D57:F57)</f>
        <v>634242000</v>
      </c>
      <c r="H57" s="223">
        <f t="shared" si="0"/>
        <v>2.059517572672669E-2</v>
      </c>
      <c r="I57" s="441"/>
      <c r="J57" s="442"/>
      <c r="K57" s="442"/>
      <c r="L57" s="442"/>
      <c r="M57" s="442"/>
    </row>
    <row r="58" spans="1:13">
      <c r="A58" s="444" t="s">
        <v>531</v>
      </c>
      <c r="B58" s="446" t="s">
        <v>166</v>
      </c>
      <c r="C58" s="75" t="s">
        <v>167</v>
      </c>
      <c r="D58" s="187">
        <v>4500000</v>
      </c>
      <c r="E58" s="187">
        <v>13842000</v>
      </c>
      <c r="F58" s="187">
        <v>12000000</v>
      </c>
      <c r="G58" s="226">
        <f t="shared" si="3"/>
        <v>30342000</v>
      </c>
      <c r="H58" s="227">
        <f t="shared" si="0"/>
        <v>9.8526874899540116E-4</v>
      </c>
    </row>
    <row r="59" spans="1:13">
      <c r="A59" s="444" t="s">
        <v>531</v>
      </c>
      <c r="B59" s="446" t="s">
        <v>168</v>
      </c>
      <c r="C59" s="75" t="s">
        <v>169</v>
      </c>
      <c r="D59" s="187">
        <v>36000000</v>
      </c>
      <c r="E59" s="187">
        <v>5000000</v>
      </c>
      <c r="F59" s="187">
        <v>2500000</v>
      </c>
      <c r="G59" s="226">
        <f t="shared" si="3"/>
        <v>43500000</v>
      </c>
      <c r="H59" s="227">
        <f t="shared" si="0"/>
        <v>1.4125367669006641E-3</v>
      </c>
    </row>
    <row r="60" spans="1:13">
      <c r="A60" s="444" t="s">
        <v>531</v>
      </c>
      <c r="B60" s="446" t="s">
        <v>170</v>
      </c>
      <c r="C60" s="75" t="s">
        <v>350</v>
      </c>
      <c r="D60" s="187">
        <v>7100000</v>
      </c>
      <c r="E60" s="187">
        <v>23300000</v>
      </c>
      <c r="F60" s="187">
        <v>0</v>
      </c>
      <c r="G60" s="226">
        <f t="shared" si="3"/>
        <v>30400000</v>
      </c>
      <c r="H60" s="227">
        <f t="shared" si="0"/>
        <v>9.8715213135126866E-4</v>
      </c>
    </row>
    <row r="61" spans="1:13" hidden="1">
      <c r="A61" s="444" t="s">
        <v>531</v>
      </c>
      <c r="B61" s="446" t="s">
        <v>394</v>
      </c>
      <c r="C61" s="75" t="s">
        <v>395</v>
      </c>
      <c r="D61" s="187">
        <v>0</v>
      </c>
      <c r="E61" s="187">
        <v>0</v>
      </c>
      <c r="F61" s="187">
        <v>0</v>
      </c>
      <c r="G61" s="226">
        <f t="shared" si="3"/>
        <v>0</v>
      </c>
      <c r="H61" s="227">
        <f t="shared" si="0"/>
        <v>0</v>
      </c>
    </row>
    <row r="62" spans="1:13">
      <c r="A62" s="444" t="s">
        <v>531</v>
      </c>
      <c r="B62" s="446" t="s">
        <v>171</v>
      </c>
      <c r="C62" s="75" t="s">
        <v>470</v>
      </c>
      <c r="D62" s="187">
        <v>500000000</v>
      </c>
      <c r="E62" s="187">
        <v>0</v>
      </c>
      <c r="F62" s="187">
        <v>0</v>
      </c>
      <c r="G62" s="226">
        <f t="shared" si="3"/>
        <v>500000000</v>
      </c>
      <c r="H62" s="227">
        <f t="shared" si="0"/>
        <v>1.6236054791961656E-2</v>
      </c>
    </row>
    <row r="63" spans="1:13">
      <c r="A63" s="444" t="s">
        <v>531</v>
      </c>
      <c r="B63" s="446" t="s">
        <v>304</v>
      </c>
      <c r="C63" s="75" t="s">
        <v>512</v>
      </c>
      <c r="D63" s="187">
        <v>30000000</v>
      </c>
      <c r="E63" s="187">
        <v>0</v>
      </c>
      <c r="F63" s="187">
        <v>0</v>
      </c>
      <c r="G63" s="226">
        <f t="shared" si="3"/>
        <v>30000000</v>
      </c>
      <c r="H63" s="227">
        <f t="shared" si="0"/>
        <v>9.7416328751769932E-4</v>
      </c>
    </row>
    <row r="64" spans="1:13">
      <c r="A64" s="428"/>
      <c r="B64" s="446"/>
      <c r="C64" s="75"/>
      <c r="D64" s="187"/>
      <c r="F64" s="187"/>
      <c r="G64" s="226"/>
      <c r="H64" s="227"/>
    </row>
    <row r="65" spans="1:13" s="443" customFormat="1">
      <c r="A65" s="436" t="s">
        <v>531</v>
      </c>
      <c r="B65" s="437">
        <v>1.04</v>
      </c>
      <c r="C65" s="79" t="s">
        <v>172</v>
      </c>
      <c r="D65" s="439">
        <f>SUM(D66:D72)</f>
        <v>152050000</v>
      </c>
      <c r="E65" s="438">
        <f>SUM(E66:E72)</f>
        <v>1906687697</v>
      </c>
      <c r="F65" s="439">
        <f>SUM(F66:F72)</f>
        <v>336000000</v>
      </c>
      <c r="G65" s="440">
        <f t="shared" ref="G65:G72" si="4">SUM(D65:F65)</f>
        <v>2394737697</v>
      </c>
      <c r="H65" s="223">
        <f t="shared" si="0"/>
        <v>7.7762184921736144E-2</v>
      </c>
      <c r="I65" s="441"/>
      <c r="J65" s="442"/>
      <c r="K65" s="442"/>
      <c r="L65" s="442"/>
      <c r="M65" s="442"/>
    </row>
    <row r="66" spans="1:13">
      <c r="A66" s="444" t="s">
        <v>531</v>
      </c>
      <c r="B66" s="446" t="s">
        <v>286</v>
      </c>
      <c r="C66" s="75" t="s">
        <v>513</v>
      </c>
      <c r="D66" s="187">
        <v>2000000</v>
      </c>
      <c r="E66" s="187">
        <v>12000000</v>
      </c>
      <c r="F66" s="187">
        <v>0</v>
      </c>
      <c r="G66" s="226">
        <f t="shared" si="4"/>
        <v>14000000</v>
      </c>
      <c r="H66" s="227">
        <f t="shared" si="0"/>
        <v>4.5460953417492638E-4</v>
      </c>
    </row>
    <row r="67" spans="1:13">
      <c r="A67" s="444" t="s">
        <v>531</v>
      </c>
      <c r="B67" s="446" t="s">
        <v>318</v>
      </c>
      <c r="C67" s="75" t="s">
        <v>319</v>
      </c>
      <c r="D67" s="187">
        <v>35000000</v>
      </c>
      <c r="E67" s="187">
        <v>0</v>
      </c>
      <c r="F67" s="187">
        <v>0</v>
      </c>
      <c r="G67" s="226">
        <f t="shared" si="4"/>
        <v>35000000</v>
      </c>
      <c r="H67" s="227">
        <f t="shared" si="0"/>
        <v>1.1365238354373159E-3</v>
      </c>
    </row>
    <row r="68" spans="1:13">
      <c r="A68" s="444" t="s">
        <v>531</v>
      </c>
      <c r="B68" s="446" t="s">
        <v>305</v>
      </c>
      <c r="C68" s="75" t="s">
        <v>514</v>
      </c>
      <c r="D68" s="187">
        <v>0</v>
      </c>
      <c r="E68" s="187">
        <v>444916815</v>
      </c>
      <c r="F68" s="187">
        <v>300000000</v>
      </c>
      <c r="G68" s="226">
        <f t="shared" si="4"/>
        <v>744916815</v>
      </c>
      <c r="H68" s="227">
        <f t="shared" si="0"/>
        <v>2.4189020447587129E-2</v>
      </c>
    </row>
    <row r="69" spans="1:13">
      <c r="A69" s="444" t="s">
        <v>531</v>
      </c>
      <c r="B69" s="446" t="s">
        <v>306</v>
      </c>
      <c r="C69" s="75" t="s">
        <v>307</v>
      </c>
      <c r="D69" s="187">
        <v>67800000</v>
      </c>
      <c r="E69" s="187">
        <v>15030000</v>
      </c>
      <c r="F69" s="187">
        <v>0</v>
      </c>
      <c r="G69" s="226">
        <f t="shared" si="4"/>
        <v>82830000</v>
      </c>
      <c r="H69" s="227">
        <f t="shared" si="0"/>
        <v>2.689664836836368E-3</v>
      </c>
    </row>
    <row r="70" spans="1:13">
      <c r="A70" s="444" t="s">
        <v>531</v>
      </c>
      <c r="B70" s="446" t="s">
        <v>308</v>
      </c>
      <c r="C70" s="75" t="s">
        <v>515</v>
      </c>
      <c r="D70" s="187">
        <v>0</v>
      </c>
      <c r="E70" s="187">
        <v>20000000</v>
      </c>
      <c r="F70" s="187">
        <v>0</v>
      </c>
      <c r="G70" s="226">
        <f t="shared" si="4"/>
        <v>20000000</v>
      </c>
      <c r="H70" s="227">
        <f t="shared" si="0"/>
        <v>6.4944219167846625E-4</v>
      </c>
    </row>
    <row r="71" spans="1:13">
      <c r="A71" s="444" t="s">
        <v>531</v>
      </c>
      <c r="B71" s="446" t="s">
        <v>287</v>
      </c>
      <c r="C71" s="75" t="s">
        <v>288</v>
      </c>
      <c r="D71" s="187">
        <v>40500000</v>
      </c>
      <c r="E71" s="187">
        <v>1193597497</v>
      </c>
      <c r="F71" s="187">
        <v>36000000</v>
      </c>
      <c r="G71" s="226">
        <f t="shared" si="4"/>
        <v>1270097497</v>
      </c>
      <c r="H71" s="227">
        <f t="shared" si="0"/>
        <v>4.1242745104850709E-2</v>
      </c>
    </row>
    <row r="72" spans="1:13">
      <c r="A72" s="444" t="s">
        <v>531</v>
      </c>
      <c r="B72" s="446" t="s">
        <v>289</v>
      </c>
      <c r="C72" s="75" t="s">
        <v>290</v>
      </c>
      <c r="D72" s="187">
        <v>6750000</v>
      </c>
      <c r="E72" s="187">
        <v>221143385</v>
      </c>
      <c r="F72" s="187">
        <v>0</v>
      </c>
      <c r="G72" s="226">
        <f t="shared" si="4"/>
        <v>227893385</v>
      </c>
      <c r="H72" s="227">
        <f t="shared" si="0"/>
        <v>7.4001789711712253E-3</v>
      </c>
    </row>
    <row r="73" spans="1:13">
      <c r="A73" s="428"/>
      <c r="B73" s="446"/>
      <c r="C73" s="75"/>
      <c r="D73" s="187"/>
      <c r="F73" s="187"/>
      <c r="G73" s="226"/>
      <c r="H73" s="227"/>
    </row>
    <row r="74" spans="1:13" s="443" customFormat="1">
      <c r="A74" s="436" t="s">
        <v>531</v>
      </c>
      <c r="B74" s="437">
        <v>1.05</v>
      </c>
      <c r="C74" s="79" t="s">
        <v>173</v>
      </c>
      <c r="D74" s="439">
        <f>SUM(D75:D78)</f>
        <v>560000</v>
      </c>
      <c r="E74" s="438">
        <f>SUM(E75:E78)</f>
        <v>500000</v>
      </c>
      <c r="F74" s="439">
        <f>SUM(F75:F78)</f>
        <v>0</v>
      </c>
      <c r="G74" s="440">
        <f>SUM(D74:F74)</f>
        <v>1060000</v>
      </c>
      <c r="H74" s="223">
        <f t="shared" si="0"/>
        <v>3.4420436158958708E-5</v>
      </c>
      <c r="I74" s="441"/>
      <c r="J74" s="442"/>
      <c r="K74" s="442"/>
      <c r="L74" s="442"/>
      <c r="M74" s="442"/>
    </row>
    <row r="75" spans="1:13" hidden="1">
      <c r="A75" s="444" t="s">
        <v>531</v>
      </c>
      <c r="B75" s="446" t="s">
        <v>174</v>
      </c>
      <c r="C75" s="75" t="s">
        <v>175</v>
      </c>
      <c r="D75" s="187">
        <v>0</v>
      </c>
      <c r="E75" s="187">
        <v>0</v>
      </c>
      <c r="F75" s="187">
        <v>0</v>
      </c>
      <c r="G75" s="226">
        <f>SUM(D75:F75)</f>
        <v>0</v>
      </c>
      <c r="H75" s="227">
        <f t="shared" si="0"/>
        <v>0</v>
      </c>
    </row>
    <row r="76" spans="1:13">
      <c r="A76" s="444" t="s">
        <v>531</v>
      </c>
      <c r="B76" s="446" t="s">
        <v>176</v>
      </c>
      <c r="C76" s="75" t="s">
        <v>177</v>
      </c>
      <c r="D76" s="187">
        <v>560000</v>
      </c>
      <c r="E76" s="187">
        <v>500000</v>
      </c>
      <c r="F76" s="187">
        <v>0</v>
      </c>
      <c r="G76" s="226">
        <f>SUM(D76:F76)</f>
        <v>1060000</v>
      </c>
      <c r="H76" s="227">
        <f t="shared" si="0"/>
        <v>3.4420436158958708E-5</v>
      </c>
    </row>
    <row r="77" spans="1:13" hidden="1">
      <c r="A77" s="444" t="s">
        <v>531</v>
      </c>
      <c r="B77" s="446" t="s">
        <v>320</v>
      </c>
      <c r="C77" s="75" t="s">
        <v>322</v>
      </c>
      <c r="D77" s="187">
        <v>0</v>
      </c>
      <c r="E77" s="187">
        <v>0</v>
      </c>
      <c r="F77" s="187">
        <v>0</v>
      </c>
      <c r="G77" s="226">
        <f>SUM(D77:F77)</f>
        <v>0</v>
      </c>
      <c r="H77" s="227">
        <f t="shared" ref="H77:H140" si="5">+G77/$G$10</f>
        <v>0</v>
      </c>
    </row>
    <row r="78" spans="1:13" hidden="1">
      <c r="A78" s="444" t="s">
        <v>531</v>
      </c>
      <c r="B78" s="446" t="s">
        <v>321</v>
      </c>
      <c r="C78" s="75" t="s">
        <v>323</v>
      </c>
      <c r="D78" s="187">
        <v>0</v>
      </c>
      <c r="E78" s="187">
        <v>0</v>
      </c>
      <c r="F78" s="187">
        <v>0</v>
      </c>
      <c r="G78" s="226">
        <f>SUM(D78:F78)</f>
        <v>0</v>
      </c>
      <c r="H78" s="227">
        <f t="shared" si="5"/>
        <v>0</v>
      </c>
    </row>
    <row r="79" spans="1:13">
      <c r="A79" s="428"/>
      <c r="B79" s="446"/>
      <c r="C79" s="75"/>
      <c r="D79" s="187"/>
      <c r="F79" s="187"/>
      <c r="G79" s="226"/>
      <c r="H79" s="227"/>
    </row>
    <row r="80" spans="1:13" s="443" customFormat="1">
      <c r="A80" s="436" t="s">
        <v>531</v>
      </c>
      <c r="B80" s="437" t="s">
        <v>178</v>
      </c>
      <c r="C80" s="79" t="s">
        <v>351</v>
      </c>
      <c r="D80" s="438">
        <f>+D81</f>
        <v>91472378.790000007</v>
      </c>
      <c r="E80" s="439">
        <f>+E81</f>
        <v>271934681.29000002</v>
      </c>
      <c r="F80" s="439">
        <f>+F81</f>
        <v>2064009.87</v>
      </c>
      <c r="G80" s="440">
        <f>SUM(D80:F80)</f>
        <v>365471069.95000005</v>
      </c>
      <c r="H80" s="223">
        <f t="shared" si="5"/>
        <v>1.1867616633170104E-2</v>
      </c>
      <c r="I80" s="441"/>
      <c r="J80" s="442"/>
      <c r="K80" s="442"/>
      <c r="L80" s="442"/>
      <c r="M80" s="442"/>
    </row>
    <row r="81" spans="1:13">
      <c r="A81" s="444" t="s">
        <v>531</v>
      </c>
      <c r="B81" s="186" t="s">
        <v>179</v>
      </c>
      <c r="C81" s="82" t="s">
        <v>180</v>
      </c>
      <c r="D81" s="187">
        <v>91472378.790000007</v>
      </c>
      <c r="E81" s="187">
        <v>271934681.29000002</v>
      </c>
      <c r="F81" s="187">
        <v>2064009.87</v>
      </c>
      <c r="G81" s="226">
        <f>SUM(D81:F81)</f>
        <v>365471069.95000005</v>
      </c>
      <c r="H81" s="227">
        <f t="shared" si="5"/>
        <v>1.1867616633170104E-2</v>
      </c>
    </row>
    <row r="82" spans="1:13">
      <c r="A82" s="428"/>
      <c r="B82" s="186"/>
      <c r="C82" s="82"/>
      <c r="D82" s="187"/>
      <c r="F82" s="187"/>
      <c r="G82" s="226"/>
      <c r="H82" s="227"/>
    </row>
    <row r="83" spans="1:13" s="443" customFormat="1">
      <c r="A83" s="436" t="s">
        <v>531</v>
      </c>
      <c r="B83" s="437">
        <v>1.07</v>
      </c>
      <c r="C83" s="79" t="s">
        <v>181</v>
      </c>
      <c r="D83" s="439">
        <f>SUM(D84:D86)</f>
        <v>68000000</v>
      </c>
      <c r="E83" s="438">
        <f>SUM(E84:E86)</f>
        <v>372863000</v>
      </c>
      <c r="F83" s="439">
        <f>SUM(F84:F86)</f>
        <v>1200000</v>
      </c>
      <c r="G83" s="440">
        <f>SUM(D83:F83)</f>
        <v>442063000</v>
      </c>
      <c r="H83" s="223">
        <f t="shared" si="5"/>
        <v>1.435471817899789E-2</v>
      </c>
      <c r="I83" s="441"/>
      <c r="J83" s="442"/>
      <c r="K83" s="442"/>
      <c r="L83" s="442"/>
      <c r="M83" s="442"/>
    </row>
    <row r="84" spans="1:13">
      <c r="A84" s="444" t="s">
        <v>531</v>
      </c>
      <c r="B84" s="446" t="s">
        <v>182</v>
      </c>
      <c r="C84" s="75" t="s">
        <v>183</v>
      </c>
      <c r="D84" s="187">
        <v>68000000</v>
      </c>
      <c r="E84" s="187">
        <v>247351000</v>
      </c>
      <c r="F84" s="187">
        <v>1200000</v>
      </c>
      <c r="G84" s="226">
        <f>SUM(D84:F84)</f>
        <v>316551000</v>
      </c>
      <c r="H84" s="227">
        <f t="shared" si="5"/>
        <v>1.0279078760900508E-2</v>
      </c>
    </row>
    <row r="85" spans="1:13">
      <c r="A85" s="444" t="s">
        <v>531</v>
      </c>
      <c r="B85" s="446" t="s">
        <v>184</v>
      </c>
      <c r="C85" s="75" t="s">
        <v>185</v>
      </c>
      <c r="D85" s="187">
        <v>0</v>
      </c>
      <c r="E85" s="187">
        <v>125512000</v>
      </c>
      <c r="F85" s="187">
        <v>0</v>
      </c>
      <c r="G85" s="226">
        <f>SUM(D85:F85)</f>
        <v>125512000</v>
      </c>
      <c r="H85" s="227">
        <f t="shared" si="5"/>
        <v>4.0756394180973829E-3</v>
      </c>
    </row>
    <row r="86" spans="1:13" hidden="1">
      <c r="A86" s="444" t="s">
        <v>531</v>
      </c>
      <c r="B86" s="446" t="s">
        <v>309</v>
      </c>
      <c r="C86" s="75" t="s">
        <v>310</v>
      </c>
      <c r="D86" s="187">
        <v>0</v>
      </c>
      <c r="E86" s="187">
        <v>0</v>
      </c>
      <c r="F86" s="187">
        <v>0</v>
      </c>
      <c r="G86" s="226">
        <f>SUM(D86:F86)</f>
        <v>0</v>
      </c>
      <c r="H86" s="227">
        <f t="shared" si="5"/>
        <v>0</v>
      </c>
    </row>
    <row r="87" spans="1:13">
      <c r="A87" s="428"/>
      <c r="B87" s="446"/>
      <c r="C87" s="75"/>
      <c r="D87" s="187"/>
      <c r="F87" s="187"/>
      <c r="G87" s="226"/>
      <c r="H87" s="227"/>
    </row>
    <row r="88" spans="1:13" s="443" customFormat="1">
      <c r="A88" s="436" t="s">
        <v>531</v>
      </c>
      <c r="B88" s="437">
        <v>1.08</v>
      </c>
      <c r="C88" s="79" t="s">
        <v>186</v>
      </c>
      <c r="D88" s="439">
        <f>SUM(D89:D97)</f>
        <v>490980000</v>
      </c>
      <c r="E88" s="438">
        <f>SUM(E89:E97)</f>
        <v>621326246.97000003</v>
      </c>
      <c r="F88" s="439">
        <f>SUM(F89:F97)</f>
        <v>165000000</v>
      </c>
      <c r="G88" s="440">
        <f t="shared" ref="G88:G97" si="6">SUM(D88:F88)</f>
        <v>1277306246.97</v>
      </c>
      <c r="H88" s="223">
        <f t="shared" si="5"/>
        <v>4.1476828423839651E-2</v>
      </c>
      <c r="I88" s="441"/>
      <c r="J88" s="442"/>
      <c r="K88" s="442"/>
      <c r="L88" s="442"/>
      <c r="M88" s="442"/>
    </row>
    <row r="89" spans="1:13">
      <c r="A89" s="444" t="s">
        <v>531</v>
      </c>
      <c r="B89" s="446" t="s">
        <v>187</v>
      </c>
      <c r="C89" s="75" t="s">
        <v>516</v>
      </c>
      <c r="D89" s="187">
        <v>14500000</v>
      </c>
      <c r="E89" s="187">
        <v>105948313.8</v>
      </c>
      <c r="F89" s="187">
        <v>100000000</v>
      </c>
      <c r="G89" s="226">
        <f t="shared" si="6"/>
        <v>220448313.80000001</v>
      </c>
      <c r="H89" s="227">
        <f t="shared" si="5"/>
        <v>7.1584218033047143E-3</v>
      </c>
    </row>
    <row r="90" spans="1:13">
      <c r="A90" s="444" t="s">
        <v>531</v>
      </c>
      <c r="B90" s="446" t="s">
        <v>291</v>
      </c>
      <c r="C90" s="75" t="s">
        <v>352</v>
      </c>
      <c r="D90" s="187">
        <v>0</v>
      </c>
      <c r="E90" s="187">
        <v>100000000</v>
      </c>
      <c r="F90" s="187">
        <v>0</v>
      </c>
      <c r="G90" s="226">
        <f t="shared" si="6"/>
        <v>100000000</v>
      </c>
      <c r="H90" s="227">
        <f t="shared" si="5"/>
        <v>3.2472109583923311E-3</v>
      </c>
    </row>
    <row r="91" spans="1:13">
      <c r="A91" s="444" t="s">
        <v>531</v>
      </c>
      <c r="B91" s="446" t="s">
        <v>188</v>
      </c>
      <c r="C91" s="75" t="s">
        <v>193</v>
      </c>
      <c r="D91" s="187">
        <v>0</v>
      </c>
      <c r="E91" s="187">
        <v>186000000</v>
      </c>
      <c r="F91" s="187">
        <v>65000000</v>
      </c>
      <c r="G91" s="226">
        <f t="shared" si="6"/>
        <v>251000000</v>
      </c>
      <c r="H91" s="227">
        <f t="shared" si="5"/>
        <v>8.1504995055647518E-3</v>
      </c>
    </row>
    <row r="92" spans="1:13">
      <c r="A92" s="444" t="s">
        <v>531</v>
      </c>
      <c r="B92" s="446" t="s">
        <v>189</v>
      </c>
      <c r="C92" s="75" t="s">
        <v>459</v>
      </c>
      <c r="D92" s="187">
        <v>9600000</v>
      </c>
      <c r="E92" s="187">
        <v>49606603.170000002</v>
      </c>
      <c r="F92" s="187">
        <v>0</v>
      </c>
      <c r="G92" s="226">
        <f t="shared" si="6"/>
        <v>59206603.170000002</v>
      </c>
      <c r="H92" s="227">
        <f t="shared" si="5"/>
        <v>1.9225633062281014E-3</v>
      </c>
    </row>
    <row r="93" spans="1:13">
      <c r="A93" s="444" t="s">
        <v>531</v>
      </c>
      <c r="B93" s="446" t="s">
        <v>190</v>
      </c>
      <c r="C93" s="75" t="s">
        <v>353</v>
      </c>
      <c r="D93" s="187">
        <v>30250000</v>
      </c>
      <c r="E93" s="187">
        <v>130000000</v>
      </c>
      <c r="F93" s="187">
        <v>0</v>
      </c>
      <c r="G93" s="226">
        <f t="shared" si="6"/>
        <v>160250000</v>
      </c>
      <c r="H93" s="227">
        <f t="shared" si="5"/>
        <v>5.203655560823711E-3</v>
      </c>
    </row>
    <row r="94" spans="1:13">
      <c r="A94" s="444" t="s">
        <v>531</v>
      </c>
      <c r="B94" s="446" t="s">
        <v>191</v>
      </c>
      <c r="C94" s="75" t="s">
        <v>192</v>
      </c>
      <c r="D94" s="187">
        <v>28500000</v>
      </c>
      <c r="E94" s="187">
        <v>29500000</v>
      </c>
      <c r="F94" s="187">
        <v>0</v>
      </c>
      <c r="G94" s="226">
        <f t="shared" si="6"/>
        <v>58000000</v>
      </c>
      <c r="H94" s="227">
        <f t="shared" si="5"/>
        <v>1.8833823558675521E-3</v>
      </c>
    </row>
    <row r="95" spans="1:13">
      <c r="A95" s="444" t="s">
        <v>531</v>
      </c>
      <c r="B95" s="446" t="s">
        <v>198</v>
      </c>
      <c r="C95" s="75" t="s">
        <v>194</v>
      </c>
      <c r="D95" s="187">
        <v>31555000</v>
      </c>
      <c r="E95" s="187">
        <v>4500000</v>
      </c>
      <c r="F95" s="187">
        <v>0</v>
      </c>
      <c r="G95" s="226">
        <f t="shared" si="6"/>
        <v>36055000</v>
      </c>
      <c r="H95" s="227">
        <f t="shared" si="5"/>
        <v>1.1707819110483551E-3</v>
      </c>
    </row>
    <row r="96" spans="1:13" ht="20.399999999999999">
      <c r="A96" s="444" t="s">
        <v>531</v>
      </c>
      <c r="B96" s="446" t="s">
        <v>195</v>
      </c>
      <c r="C96" s="75" t="s">
        <v>460</v>
      </c>
      <c r="D96" s="187">
        <v>374350000</v>
      </c>
      <c r="E96" s="187">
        <v>4000000</v>
      </c>
      <c r="F96" s="187">
        <v>0</v>
      </c>
      <c r="G96" s="226">
        <f>SUM(D96:F96)</f>
        <v>378350000</v>
      </c>
      <c r="H96" s="227">
        <f t="shared" si="5"/>
        <v>1.2285822661077386E-2</v>
      </c>
    </row>
    <row r="97" spans="1:13">
      <c r="A97" s="444" t="s">
        <v>531</v>
      </c>
      <c r="B97" s="446" t="s">
        <v>196</v>
      </c>
      <c r="C97" s="75" t="s">
        <v>197</v>
      </c>
      <c r="D97" s="187">
        <v>2225000</v>
      </c>
      <c r="E97" s="187">
        <v>11771330</v>
      </c>
      <c r="F97" s="187">
        <v>0</v>
      </c>
      <c r="G97" s="226">
        <f t="shared" si="6"/>
        <v>13996330</v>
      </c>
      <c r="H97" s="227">
        <f t="shared" si="5"/>
        <v>4.5449036153275338E-4</v>
      </c>
    </row>
    <row r="98" spans="1:13">
      <c r="A98" s="428"/>
      <c r="B98" s="446"/>
      <c r="C98" s="75"/>
      <c r="D98" s="187"/>
      <c r="F98" s="187"/>
      <c r="G98" s="226"/>
      <c r="H98" s="227"/>
    </row>
    <row r="99" spans="1:13" s="443" customFormat="1">
      <c r="A99" s="436" t="s">
        <v>532</v>
      </c>
      <c r="B99" s="437">
        <v>1.0900000000000001</v>
      </c>
      <c r="C99" s="79" t="s">
        <v>317</v>
      </c>
      <c r="D99" s="439">
        <f>+D100</f>
        <v>3300000</v>
      </c>
      <c r="E99" s="438">
        <f>+E100</f>
        <v>4400000</v>
      </c>
      <c r="F99" s="439">
        <f>+F100</f>
        <v>50000</v>
      </c>
      <c r="G99" s="440">
        <f>SUM(D99:F99)</f>
        <v>7750000</v>
      </c>
      <c r="H99" s="223">
        <f t="shared" si="5"/>
        <v>2.5165884927540568E-4</v>
      </c>
      <c r="I99" s="441"/>
      <c r="J99" s="442"/>
      <c r="K99" s="442"/>
      <c r="L99" s="442"/>
      <c r="M99" s="442"/>
    </row>
    <row r="100" spans="1:13">
      <c r="A100" s="444" t="s">
        <v>532</v>
      </c>
      <c r="B100" s="446" t="s">
        <v>324</v>
      </c>
      <c r="C100" s="75" t="s">
        <v>325</v>
      </c>
      <c r="D100" s="187">
        <v>3300000</v>
      </c>
      <c r="E100" s="187">
        <v>4400000</v>
      </c>
      <c r="F100" s="187">
        <v>50000</v>
      </c>
      <c r="G100" s="226">
        <f>SUM(D100:F100)</f>
        <v>7750000</v>
      </c>
      <c r="H100" s="227">
        <f t="shared" si="5"/>
        <v>2.5165884927540568E-4</v>
      </c>
    </row>
    <row r="101" spans="1:13">
      <c r="A101" s="428"/>
      <c r="B101" s="446"/>
      <c r="C101" s="75"/>
      <c r="D101" s="187"/>
      <c r="F101" s="187"/>
      <c r="G101" s="226"/>
      <c r="H101" s="227"/>
    </row>
    <row r="102" spans="1:13" s="443" customFormat="1">
      <c r="A102" s="436" t="s">
        <v>531</v>
      </c>
      <c r="B102" s="437">
        <v>1.99</v>
      </c>
      <c r="C102" s="79" t="s">
        <v>354</v>
      </c>
      <c r="D102" s="439">
        <f>SUM(D103:D104)</f>
        <v>2000000</v>
      </c>
      <c r="E102" s="438">
        <f>SUM(E103:E104)</f>
        <v>52000000</v>
      </c>
      <c r="F102" s="439">
        <f>SUM(F103:F104)</f>
        <v>0</v>
      </c>
      <c r="G102" s="440">
        <f>SUM(D102:F102)</f>
        <v>54000000</v>
      </c>
      <c r="H102" s="223">
        <f t="shared" si="5"/>
        <v>1.7534939175318589E-3</v>
      </c>
      <c r="I102" s="441"/>
      <c r="J102" s="442"/>
      <c r="K102" s="442"/>
      <c r="L102" s="442"/>
      <c r="M102" s="442"/>
    </row>
    <row r="103" spans="1:13">
      <c r="A103" s="444" t="s">
        <v>531</v>
      </c>
      <c r="B103" s="446" t="s">
        <v>445</v>
      </c>
      <c r="C103" s="75" t="s">
        <v>446</v>
      </c>
      <c r="D103" s="187">
        <v>0</v>
      </c>
      <c r="E103" s="187">
        <v>44000000</v>
      </c>
      <c r="F103" s="187">
        <v>0</v>
      </c>
      <c r="G103" s="226">
        <f>SUM(D103:F103)</f>
        <v>44000000</v>
      </c>
      <c r="H103" s="227">
        <f t="shared" si="5"/>
        <v>1.4287728216926256E-3</v>
      </c>
    </row>
    <row r="104" spans="1:13">
      <c r="A104" s="444" t="s">
        <v>531</v>
      </c>
      <c r="B104" s="446" t="s">
        <v>371</v>
      </c>
      <c r="C104" s="75" t="s">
        <v>372</v>
      </c>
      <c r="D104" s="187">
        <v>2000000</v>
      </c>
      <c r="E104" s="187">
        <v>8000000</v>
      </c>
      <c r="F104" s="187">
        <v>0</v>
      </c>
      <c r="G104" s="226">
        <f>SUM(D104:F104)</f>
        <v>10000000</v>
      </c>
      <c r="H104" s="227">
        <f t="shared" si="5"/>
        <v>3.2472109583923313E-4</v>
      </c>
    </row>
    <row r="105" spans="1:13">
      <c r="A105" s="428"/>
      <c r="B105" s="446"/>
      <c r="C105" s="75"/>
      <c r="D105" s="187"/>
      <c r="F105" s="187"/>
      <c r="G105" s="226"/>
      <c r="H105" s="227"/>
    </row>
    <row r="106" spans="1:13">
      <c r="A106" s="428"/>
      <c r="B106" s="446"/>
      <c r="C106" s="75"/>
      <c r="D106" s="187"/>
      <c r="F106" s="187"/>
      <c r="G106" s="226"/>
      <c r="H106" s="227"/>
    </row>
    <row r="107" spans="1:13" s="176" customFormat="1">
      <c r="A107" s="430" t="s">
        <v>531</v>
      </c>
      <c r="B107" s="447">
        <v>2</v>
      </c>
      <c r="C107" s="212" t="s">
        <v>199</v>
      </c>
      <c r="D107" s="432">
        <f>+D109+D116+D122+D131+D135</f>
        <v>132700000</v>
      </c>
      <c r="E107" s="433">
        <f>+E109+E116+E122+E131+E135</f>
        <v>1500909326.78</v>
      </c>
      <c r="F107" s="432">
        <f>+F109+F116+F122+F131+F135</f>
        <v>30715350</v>
      </c>
      <c r="G107" s="434">
        <f>SUM(D107:F107)</f>
        <v>1664324676.78</v>
      </c>
      <c r="H107" s="223">
        <f t="shared" si="5"/>
        <v>5.4044133287627902E-2</v>
      </c>
      <c r="I107" s="26"/>
      <c r="J107" s="435"/>
      <c r="K107" s="435"/>
      <c r="L107" s="435"/>
      <c r="M107" s="435"/>
    </row>
    <row r="108" spans="1:13">
      <c r="A108" s="448"/>
      <c r="B108" s="446"/>
      <c r="C108" s="75"/>
      <c r="D108" s="187"/>
      <c r="F108" s="187"/>
      <c r="G108" s="226"/>
      <c r="H108" s="227"/>
    </row>
    <row r="109" spans="1:13" s="443" customFormat="1">
      <c r="A109" s="436" t="s">
        <v>531</v>
      </c>
      <c r="B109" s="437">
        <v>2.0099999999999998</v>
      </c>
      <c r="C109" s="79" t="s">
        <v>200</v>
      </c>
      <c r="D109" s="439">
        <f>SUM(D110:D114)</f>
        <v>41200000</v>
      </c>
      <c r="E109" s="438">
        <f>SUM(E110:E114)</f>
        <v>459009000</v>
      </c>
      <c r="F109" s="439">
        <f>SUM(F110:F114)</f>
        <v>0</v>
      </c>
      <c r="G109" s="440">
        <f t="shared" ref="G109:G114" si="7">SUM(D109:F109)</f>
        <v>500209000</v>
      </c>
      <c r="H109" s="223">
        <f t="shared" si="5"/>
        <v>1.6242841462864695E-2</v>
      </c>
      <c r="I109" s="441"/>
      <c r="J109" s="442"/>
      <c r="K109" s="442"/>
      <c r="L109" s="442"/>
      <c r="M109" s="442"/>
    </row>
    <row r="110" spans="1:13">
      <c r="A110" s="444" t="s">
        <v>531</v>
      </c>
      <c r="B110" s="446" t="s">
        <v>201</v>
      </c>
      <c r="C110" s="75" t="s">
        <v>202</v>
      </c>
      <c r="D110" s="187">
        <v>25500000</v>
      </c>
      <c r="E110" s="187">
        <v>257100000</v>
      </c>
      <c r="F110" s="187">
        <v>0</v>
      </c>
      <c r="G110" s="226">
        <f t="shared" si="7"/>
        <v>282600000</v>
      </c>
      <c r="H110" s="227">
        <f t="shared" si="5"/>
        <v>9.1766181684167277E-3</v>
      </c>
    </row>
    <row r="111" spans="1:13">
      <c r="A111" s="444" t="s">
        <v>531</v>
      </c>
      <c r="B111" s="446" t="s">
        <v>203</v>
      </c>
      <c r="C111" s="75" t="s">
        <v>204</v>
      </c>
      <c r="D111" s="187">
        <v>2000000</v>
      </c>
      <c r="E111" s="187">
        <v>13230000</v>
      </c>
      <c r="F111" s="187">
        <v>0</v>
      </c>
      <c r="G111" s="226">
        <f t="shared" si="7"/>
        <v>15230000</v>
      </c>
      <c r="H111" s="227">
        <f t="shared" si="5"/>
        <v>4.94550228963152E-4</v>
      </c>
    </row>
    <row r="112" spans="1:13">
      <c r="A112" s="444" t="s">
        <v>531</v>
      </c>
      <c r="B112" s="446" t="s">
        <v>485</v>
      </c>
      <c r="C112" s="75" t="s">
        <v>486</v>
      </c>
      <c r="D112" s="187">
        <v>0</v>
      </c>
      <c r="E112" s="187">
        <v>5000000</v>
      </c>
      <c r="F112" s="187">
        <v>0</v>
      </c>
      <c r="G112" s="226">
        <f t="shared" si="7"/>
        <v>5000000</v>
      </c>
      <c r="H112" s="227">
        <f t="shared" si="5"/>
        <v>1.6236054791961656E-4</v>
      </c>
    </row>
    <row r="113" spans="1:13">
      <c r="A113" s="444" t="s">
        <v>531</v>
      </c>
      <c r="B113" s="446" t="s">
        <v>205</v>
      </c>
      <c r="C113" s="75" t="s">
        <v>487</v>
      </c>
      <c r="D113" s="187">
        <v>13200000</v>
      </c>
      <c r="E113" s="187">
        <v>1250000</v>
      </c>
      <c r="F113" s="187">
        <v>0</v>
      </c>
      <c r="G113" s="226">
        <f t="shared" si="7"/>
        <v>14450000</v>
      </c>
      <c r="H113" s="227">
        <f t="shared" si="5"/>
        <v>4.6922198348769187E-4</v>
      </c>
    </row>
    <row r="114" spans="1:13">
      <c r="A114" s="444" t="s">
        <v>531</v>
      </c>
      <c r="B114" s="446" t="s">
        <v>206</v>
      </c>
      <c r="C114" s="75" t="s">
        <v>517</v>
      </c>
      <c r="D114" s="187">
        <v>500000</v>
      </c>
      <c r="E114" s="187">
        <v>182429000</v>
      </c>
      <c r="F114" s="187">
        <v>0</v>
      </c>
      <c r="G114" s="226">
        <f t="shared" si="7"/>
        <v>182929000</v>
      </c>
      <c r="H114" s="227">
        <f t="shared" si="5"/>
        <v>5.9400905340775073E-3</v>
      </c>
    </row>
    <row r="115" spans="1:13">
      <c r="A115" s="428"/>
      <c r="B115" s="446"/>
      <c r="C115" s="75"/>
      <c r="D115" s="187"/>
      <c r="F115" s="187"/>
      <c r="G115" s="226"/>
      <c r="H115" s="227"/>
    </row>
    <row r="116" spans="1:13" s="443" customFormat="1">
      <c r="A116" s="436" t="s">
        <v>531</v>
      </c>
      <c r="B116" s="437">
        <v>2.02</v>
      </c>
      <c r="C116" s="79" t="s">
        <v>207</v>
      </c>
      <c r="D116" s="439">
        <f>SUM(D117:D120)</f>
        <v>1000000</v>
      </c>
      <c r="E116" s="438">
        <f>SUM(E117:E120)</f>
        <v>86679800</v>
      </c>
      <c r="F116" s="439">
        <f>SUM(F117:F120)</f>
        <v>0</v>
      </c>
      <c r="G116" s="440">
        <f>SUM(D116:F116)</f>
        <v>87679800</v>
      </c>
      <c r="H116" s="223">
        <f t="shared" si="5"/>
        <v>2.8471480738964791E-3</v>
      </c>
      <c r="I116" s="441"/>
      <c r="J116" s="442"/>
      <c r="K116" s="442"/>
      <c r="L116" s="442"/>
      <c r="M116" s="442"/>
    </row>
    <row r="117" spans="1:13">
      <c r="A117" s="444" t="s">
        <v>531</v>
      </c>
      <c r="B117" s="446" t="s">
        <v>422</v>
      </c>
      <c r="C117" s="75" t="s">
        <v>423</v>
      </c>
      <c r="D117" s="187">
        <v>0</v>
      </c>
      <c r="E117" s="187">
        <v>1500000</v>
      </c>
      <c r="F117" s="187">
        <v>0</v>
      </c>
      <c r="G117" s="226">
        <f>SUM(D117:F117)</f>
        <v>1500000</v>
      </c>
      <c r="H117" s="227">
        <f t="shared" si="5"/>
        <v>4.8708164375884969E-5</v>
      </c>
    </row>
    <row r="118" spans="1:13">
      <c r="A118" s="444" t="s">
        <v>531</v>
      </c>
      <c r="B118" s="446" t="s">
        <v>208</v>
      </c>
      <c r="C118" s="75" t="s">
        <v>209</v>
      </c>
      <c r="D118" s="187">
        <v>0</v>
      </c>
      <c r="E118" s="187">
        <v>8000000</v>
      </c>
      <c r="F118" s="187">
        <v>0</v>
      </c>
      <c r="G118" s="226">
        <f>SUM(D118:F118)</f>
        <v>8000000</v>
      </c>
      <c r="H118" s="227">
        <f t="shared" si="5"/>
        <v>2.597768766713865E-4</v>
      </c>
    </row>
    <row r="119" spans="1:13">
      <c r="A119" s="444" t="s">
        <v>531</v>
      </c>
      <c r="B119" s="446" t="s">
        <v>326</v>
      </c>
      <c r="C119" s="75" t="s">
        <v>327</v>
      </c>
      <c r="D119" s="187">
        <v>0</v>
      </c>
      <c r="E119" s="187">
        <v>72779800</v>
      </c>
      <c r="F119" s="187">
        <v>0</v>
      </c>
      <c r="G119" s="226">
        <f>SUM(D119:F119)</f>
        <v>72779800</v>
      </c>
      <c r="H119" s="227">
        <f t="shared" si="5"/>
        <v>2.3633136410960219E-3</v>
      </c>
    </row>
    <row r="120" spans="1:13">
      <c r="A120" s="444" t="s">
        <v>531</v>
      </c>
      <c r="B120" s="446" t="s">
        <v>384</v>
      </c>
      <c r="C120" s="75" t="s">
        <v>385</v>
      </c>
      <c r="D120" s="187">
        <v>1000000</v>
      </c>
      <c r="E120" s="187">
        <v>4400000</v>
      </c>
      <c r="F120" s="187">
        <v>0</v>
      </c>
      <c r="G120" s="226">
        <f>SUM(D120:F120)</f>
        <v>5400000</v>
      </c>
      <c r="H120" s="227">
        <f t="shared" si="5"/>
        <v>1.7534939175318587E-4</v>
      </c>
    </row>
    <row r="121" spans="1:13">
      <c r="A121" s="428"/>
      <c r="B121" s="446"/>
      <c r="C121" s="75"/>
      <c r="D121" s="187"/>
      <c r="F121" s="187"/>
      <c r="G121" s="226"/>
      <c r="H121" s="227"/>
    </row>
    <row r="122" spans="1:13" s="443" customFormat="1" ht="20.399999999999999">
      <c r="A122" s="436" t="s">
        <v>531</v>
      </c>
      <c r="B122" s="437">
        <v>2.0299999999999998</v>
      </c>
      <c r="C122" s="79" t="s">
        <v>355</v>
      </c>
      <c r="D122" s="439">
        <f>SUM(D123:D129)</f>
        <v>28200000</v>
      </c>
      <c r="E122" s="438">
        <f>SUM(E123:E129)</f>
        <v>718955000</v>
      </c>
      <c r="F122" s="439">
        <f>SUM(F123:F129)</f>
        <v>30715350</v>
      </c>
      <c r="G122" s="440">
        <f t="shared" ref="G122:G129" si="8">SUM(D122:F122)</f>
        <v>777870350</v>
      </c>
      <c r="H122" s="223">
        <f t="shared" si="5"/>
        <v>2.525909124728478E-2</v>
      </c>
      <c r="I122" s="441"/>
      <c r="J122" s="442"/>
      <c r="K122" s="442"/>
      <c r="L122" s="442"/>
      <c r="M122" s="442"/>
    </row>
    <row r="123" spans="1:13">
      <c r="A123" s="444" t="s">
        <v>531</v>
      </c>
      <c r="B123" s="446" t="s">
        <v>210</v>
      </c>
      <c r="C123" s="75" t="s">
        <v>211</v>
      </c>
      <c r="D123" s="187">
        <v>500000</v>
      </c>
      <c r="E123" s="187">
        <v>38285000</v>
      </c>
      <c r="F123" s="187">
        <v>0</v>
      </c>
      <c r="G123" s="226">
        <f t="shared" si="8"/>
        <v>38785000</v>
      </c>
      <c r="H123" s="227">
        <f t="shared" si="5"/>
        <v>1.2594307702124656E-3</v>
      </c>
    </row>
    <row r="124" spans="1:13">
      <c r="A124" s="444" t="s">
        <v>531</v>
      </c>
      <c r="B124" s="446" t="s">
        <v>212</v>
      </c>
      <c r="C124" s="75" t="s">
        <v>437</v>
      </c>
      <c r="D124" s="187">
        <v>400000</v>
      </c>
      <c r="E124" s="187">
        <v>649700000</v>
      </c>
      <c r="F124" s="187">
        <v>0</v>
      </c>
      <c r="G124" s="226">
        <f t="shared" si="8"/>
        <v>650100000</v>
      </c>
      <c r="H124" s="227">
        <f t="shared" si="5"/>
        <v>2.1110118440508543E-2</v>
      </c>
    </row>
    <row r="125" spans="1:13">
      <c r="A125" s="444" t="s">
        <v>531</v>
      </c>
      <c r="B125" s="446" t="s">
        <v>213</v>
      </c>
      <c r="C125" s="75" t="s">
        <v>214</v>
      </c>
      <c r="D125" s="187">
        <v>500000</v>
      </c>
      <c r="E125" s="187">
        <v>4100000</v>
      </c>
      <c r="F125" s="187">
        <v>0</v>
      </c>
      <c r="G125" s="226">
        <f t="shared" si="8"/>
        <v>4600000</v>
      </c>
      <c r="H125" s="227">
        <f t="shared" si="5"/>
        <v>1.4937170408604723E-4</v>
      </c>
    </row>
    <row r="126" spans="1:13">
      <c r="A126" s="444" t="s">
        <v>531</v>
      </c>
      <c r="B126" s="446" t="s">
        <v>215</v>
      </c>
      <c r="C126" s="75" t="s">
        <v>356</v>
      </c>
      <c r="D126" s="187">
        <v>25800000</v>
      </c>
      <c r="E126" s="187">
        <v>2400000</v>
      </c>
      <c r="F126" s="187">
        <v>0</v>
      </c>
      <c r="G126" s="226">
        <f t="shared" si="8"/>
        <v>28200000</v>
      </c>
      <c r="H126" s="227">
        <f t="shared" si="5"/>
        <v>9.1571349026663737E-4</v>
      </c>
    </row>
    <row r="127" spans="1:13">
      <c r="A127" s="444" t="s">
        <v>531</v>
      </c>
      <c r="B127" s="446" t="s">
        <v>216</v>
      </c>
      <c r="C127" s="75" t="s">
        <v>217</v>
      </c>
      <c r="D127" s="187">
        <v>300000</v>
      </c>
      <c r="E127" s="187">
        <v>0</v>
      </c>
      <c r="F127" s="187">
        <v>0</v>
      </c>
      <c r="G127" s="226">
        <f t="shared" si="8"/>
        <v>300000</v>
      </c>
      <c r="H127" s="227">
        <f t="shared" si="5"/>
        <v>9.7416328751769934E-6</v>
      </c>
    </row>
    <row r="128" spans="1:13">
      <c r="A128" s="444" t="s">
        <v>531</v>
      </c>
      <c r="B128" s="446" t="s">
        <v>218</v>
      </c>
      <c r="C128" s="75" t="s">
        <v>219</v>
      </c>
      <c r="D128" s="187">
        <v>300000</v>
      </c>
      <c r="E128" s="187">
        <v>20400000</v>
      </c>
      <c r="F128" s="187">
        <v>30715350</v>
      </c>
      <c r="G128" s="226">
        <f t="shared" si="8"/>
        <v>51415350</v>
      </c>
      <c r="H128" s="227">
        <f t="shared" si="5"/>
        <v>1.6695648794957715E-3</v>
      </c>
    </row>
    <row r="129" spans="1:13">
      <c r="A129" s="444" t="s">
        <v>531</v>
      </c>
      <c r="B129" s="446" t="s">
        <v>220</v>
      </c>
      <c r="C129" s="75" t="s">
        <v>518</v>
      </c>
      <c r="D129" s="187">
        <v>400000</v>
      </c>
      <c r="E129" s="187">
        <v>4070000</v>
      </c>
      <c r="F129" s="187">
        <v>0</v>
      </c>
      <c r="G129" s="226">
        <f t="shared" si="8"/>
        <v>4470000</v>
      </c>
      <c r="H129" s="227">
        <f t="shared" si="5"/>
        <v>1.451503298401372E-4</v>
      </c>
    </row>
    <row r="130" spans="1:13">
      <c r="A130" s="428"/>
      <c r="B130" s="446"/>
      <c r="C130" s="75"/>
      <c r="D130" s="187"/>
      <c r="F130" s="187"/>
      <c r="G130" s="226"/>
      <c r="H130" s="227"/>
    </row>
    <row r="131" spans="1:13" s="443" customFormat="1">
      <c r="A131" s="436" t="s">
        <v>531</v>
      </c>
      <c r="B131" s="437">
        <v>2.04</v>
      </c>
      <c r="C131" s="79" t="s">
        <v>221</v>
      </c>
      <c r="D131" s="439">
        <f>SUM(D132:D133)</f>
        <v>6900000</v>
      </c>
      <c r="E131" s="438">
        <f>SUM(E132:E133)</f>
        <v>72570911.780000001</v>
      </c>
      <c r="F131" s="439">
        <f>SUM(F132:F133)</f>
        <v>0</v>
      </c>
      <c r="G131" s="440">
        <f>SUM(D131:F131)</f>
        <v>79470911.780000001</v>
      </c>
      <c r="H131" s="223">
        <f t="shared" si="5"/>
        <v>2.5805881560544619E-3</v>
      </c>
      <c r="I131" s="441"/>
      <c r="J131" s="442"/>
      <c r="K131" s="442"/>
      <c r="L131" s="442"/>
      <c r="M131" s="442"/>
    </row>
    <row r="132" spans="1:13">
      <c r="A132" s="444" t="s">
        <v>531</v>
      </c>
      <c r="B132" s="446" t="s">
        <v>222</v>
      </c>
      <c r="C132" s="75" t="s">
        <v>223</v>
      </c>
      <c r="D132" s="187">
        <v>2400000</v>
      </c>
      <c r="E132" s="187">
        <v>10500000</v>
      </c>
      <c r="F132" s="187">
        <v>0</v>
      </c>
      <c r="G132" s="226">
        <f>SUM(D132:F132)</f>
        <v>12900000</v>
      </c>
      <c r="H132" s="227">
        <f t="shared" si="5"/>
        <v>4.1889021363261073E-4</v>
      </c>
    </row>
    <row r="133" spans="1:13">
      <c r="A133" s="444" t="s">
        <v>531</v>
      </c>
      <c r="B133" s="446" t="s">
        <v>357</v>
      </c>
      <c r="C133" s="75" t="s">
        <v>358</v>
      </c>
      <c r="D133" s="187">
        <v>4500000</v>
      </c>
      <c r="E133" s="187">
        <v>62070911.780000001</v>
      </c>
      <c r="F133" s="187">
        <v>0</v>
      </c>
      <c r="G133" s="226">
        <f>SUM(D133:F133)</f>
        <v>66570911.780000001</v>
      </c>
      <c r="H133" s="227">
        <f t="shared" si="5"/>
        <v>2.1616979424218512E-3</v>
      </c>
    </row>
    <row r="134" spans="1:13">
      <c r="A134" s="428"/>
      <c r="B134" s="446"/>
      <c r="C134" s="75"/>
      <c r="D134" s="187"/>
      <c r="F134" s="187"/>
      <c r="G134" s="226"/>
      <c r="H134" s="227"/>
    </row>
    <row r="135" spans="1:13" s="443" customFormat="1">
      <c r="A135" s="436" t="s">
        <v>531</v>
      </c>
      <c r="B135" s="437">
        <v>2.99</v>
      </c>
      <c r="C135" s="79" t="s">
        <v>359</v>
      </c>
      <c r="D135" s="439">
        <f>SUM(D136:D143)</f>
        <v>55400000</v>
      </c>
      <c r="E135" s="438">
        <f>SUM(E136:E143)</f>
        <v>163694615</v>
      </c>
      <c r="F135" s="439">
        <f>SUM(F136:F143)</f>
        <v>0</v>
      </c>
      <c r="G135" s="440">
        <f t="shared" ref="G135:G143" si="9">SUM(D135:F135)</f>
        <v>219094615</v>
      </c>
      <c r="H135" s="223">
        <f t="shared" si="5"/>
        <v>7.1144643475274886E-3</v>
      </c>
      <c r="I135" s="441"/>
      <c r="J135" s="442"/>
      <c r="K135" s="442"/>
      <c r="L135" s="442"/>
      <c r="M135" s="442"/>
    </row>
    <row r="136" spans="1:13">
      <c r="A136" s="444" t="s">
        <v>531</v>
      </c>
      <c r="B136" s="446" t="s">
        <v>224</v>
      </c>
      <c r="C136" s="75" t="s">
        <v>225</v>
      </c>
      <c r="D136" s="187">
        <v>5200000</v>
      </c>
      <c r="E136" s="187">
        <v>800000</v>
      </c>
      <c r="F136" s="187">
        <v>0</v>
      </c>
      <c r="G136" s="226">
        <f t="shared" si="9"/>
        <v>6000000</v>
      </c>
      <c r="H136" s="227">
        <f t="shared" si="5"/>
        <v>1.9483265750353988E-4</v>
      </c>
    </row>
    <row r="137" spans="1:13">
      <c r="A137" s="444" t="s">
        <v>531</v>
      </c>
      <c r="B137" s="446" t="s">
        <v>226</v>
      </c>
      <c r="C137" s="75" t="s">
        <v>227</v>
      </c>
      <c r="D137" s="187">
        <v>0</v>
      </c>
      <c r="E137" s="187">
        <v>2870000</v>
      </c>
      <c r="F137" s="187">
        <v>0</v>
      </c>
      <c r="G137" s="226">
        <f t="shared" si="9"/>
        <v>2870000</v>
      </c>
      <c r="H137" s="227">
        <f t="shared" si="5"/>
        <v>9.3194954505859906E-5</v>
      </c>
    </row>
    <row r="138" spans="1:13">
      <c r="A138" s="444" t="s">
        <v>531</v>
      </c>
      <c r="B138" s="446" t="s">
        <v>228</v>
      </c>
      <c r="C138" s="75" t="s">
        <v>360</v>
      </c>
      <c r="D138" s="187">
        <v>21750000</v>
      </c>
      <c r="E138" s="187">
        <v>10540000</v>
      </c>
      <c r="F138" s="187">
        <v>0</v>
      </c>
      <c r="G138" s="226">
        <f t="shared" si="9"/>
        <v>32290000</v>
      </c>
      <c r="H138" s="227">
        <f t="shared" si="5"/>
        <v>1.0485244184648837E-3</v>
      </c>
    </row>
    <row r="139" spans="1:13">
      <c r="A139" s="444" t="s">
        <v>531</v>
      </c>
      <c r="B139" s="446" t="s">
        <v>229</v>
      </c>
      <c r="C139" s="75" t="s">
        <v>230</v>
      </c>
      <c r="D139" s="187">
        <v>16300000</v>
      </c>
      <c r="E139" s="187">
        <v>66218615</v>
      </c>
      <c r="F139" s="187">
        <v>0</v>
      </c>
      <c r="G139" s="226">
        <f t="shared" si="9"/>
        <v>82518615</v>
      </c>
      <c r="H139" s="227">
        <f t="shared" si="5"/>
        <v>2.6795535089935781E-3</v>
      </c>
    </row>
    <row r="140" spans="1:13">
      <c r="A140" s="444" t="s">
        <v>531</v>
      </c>
      <c r="B140" s="446" t="s">
        <v>231</v>
      </c>
      <c r="C140" s="75" t="s">
        <v>232</v>
      </c>
      <c r="D140" s="187">
        <v>6075000</v>
      </c>
      <c r="E140" s="187">
        <v>14800000</v>
      </c>
      <c r="F140" s="187">
        <v>0</v>
      </c>
      <c r="G140" s="226">
        <f t="shared" si="9"/>
        <v>20875000</v>
      </c>
      <c r="H140" s="227">
        <f t="shared" si="5"/>
        <v>6.7785528756439915E-4</v>
      </c>
    </row>
    <row r="141" spans="1:13">
      <c r="A141" s="444" t="s">
        <v>531</v>
      </c>
      <c r="B141" s="446" t="s">
        <v>233</v>
      </c>
      <c r="C141" s="75" t="s">
        <v>234</v>
      </c>
      <c r="D141" s="187">
        <v>4500000</v>
      </c>
      <c r="E141" s="187">
        <v>13616000</v>
      </c>
      <c r="F141" s="187">
        <v>0</v>
      </c>
      <c r="G141" s="226">
        <f t="shared" si="9"/>
        <v>18116000</v>
      </c>
      <c r="H141" s="227">
        <f t="shared" ref="H141:H204" si="10">+G141/$G$10</f>
        <v>5.8826473722235469E-4</v>
      </c>
    </row>
    <row r="142" spans="1:13" hidden="1">
      <c r="A142" s="444" t="s">
        <v>531</v>
      </c>
      <c r="B142" s="446" t="s">
        <v>471</v>
      </c>
      <c r="C142" s="75" t="s">
        <v>472</v>
      </c>
      <c r="D142" s="187">
        <v>0</v>
      </c>
      <c r="E142" s="187">
        <v>0</v>
      </c>
      <c r="F142" s="187">
        <v>0</v>
      </c>
      <c r="G142" s="226">
        <f t="shared" si="9"/>
        <v>0</v>
      </c>
      <c r="H142" s="227">
        <f t="shared" si="10"/>
        <v>0</v>
      </c>
    </row>
    <row r="143" spans="1:13">
      <c r="A143" s="444" t="s">
        <v>531</v>
      </c>
      <c r="B143" s="446" t="s">
        <v>235</v>
      </c>
      <c r="C143" s="75" t="s">
        <v>519</v>
      </c>
      <c r="D143" s="187">
        <v>1575000</v>
      </c>
      <c r="E143" s="187">
        <v>54850000</v>
      </c>
      <c r="F143" s="187">
        <v>0</v>
      </c>
      <c r="G143" s="226">
        <f t="shared" si="9"/>
        <v>56425000</v>
      </c>
      <c r="H143" s="227">
        <f t="shared" si="10"/>
        <v>1.8322387832728729E-3</v>
      </c>
    </row>
    <row r="144" spans="1:13">
      <c r="A144" s="428"/>
      <c r="B144" s="446"/>
      <c r="C144" s="75"/>
      <c r="D144" s="187"/>
      <c r="F144" s="187"/>
      <c r="G144" s="226"/>
      <c r="H144" s="227"/>
    </row>
    <row r="145" spans="1:13">
      <c r="A145" s="428"/>
      <c r="B145" s="446"/>
      <c r="C145" s="75"/>
      <c r="D145" s="187"/>
      <c r="F145" s="187"/>
      <c r="G145" s="226"/>
      <c r="H145" s="227"/>
    </row>
    <row r="146" spans="1:13" s="176" customFormat="1">
      <c r="A146" s="430"/>
      <c r="B146" s="447">
        <v>3</v>
      </c>
      <c r="C146" s="212" t="s">
        <v>276</v>
      </c>
      <c r="D146" s="432">
        <f>+D148+D153</f>
        <v>0</v>
      </c>
      <c r="E146" s="433">
        <f>+E148+E153</f>
        <v>314245149.04000002</v>
      </c>
      <c r="F146" s="432">
        <f>+F148+F153</f>
        <v>63105318.469999999</v>
      </c>
      <c r="G146" s="434">
        <f>+G148+G153</f>
        <v>377350467.50999999</v>
      </c>
      <c r="H146" s="223">
        <f t="shared" si="10"/>
        <v>1.2253365732529413E-2</v>
      </c>
      <c r="I146" s="26"/>
      <c r="J146" s="435"/>
      <c r="K146" s="435"/>
      <c r="L146" s="435"/>
      <c r="M146" s="435"/>
    </row>
    <row r="147" spans="1:13">
      <c r="A147" s="428"/>
      <c r="B147" s="446"/>
      <c r="C147" s="75"/>
      <c r="D147" s="187"/>
      <c r="F147" s="187"/>
      <c r="G147" s="226"/>
      <c r="H147" s="227"/>
      <c r="J147" s="442"/>
    </row>
    <row r="148" spans="1:13" s="443" customFormat="1">
      <c r="A148" s="436" t="s">
        <v>533</v>
      </c>
      <c r="B148" s="437">
        <v>3.02</v>
      </c>
      <c r="C148" s="79" t="s">
        <v>361</v>
      </c>
      <c r="D148" s="439">
        <f>+D150+D151+D149</f>
        <v>0</v>
      </c>
      <c r="E148" s="438">
        <f>+E150+E151+E149</f>
        <v>314245149.04000002</v>
      </c>
      <c r="F148" s="439">
        <f>+F150+F151+F149</f>
        <v>53056722.719999999</v>
      </c>
      <c r="G148" s="440">
        <f>SUM(D148:F148)</f>
        <v>367301871.75999999</v>
      </c>
      <c r="H148" s="223">
        <f t="shared" si="10"/>
        <v>1.1927066630170867E-2</v>
      </c>
      <c r="I148" s="441"/>
      <c r="K148" s="442"/>
      <c r="L148" s="442"/>
      <c r="M148" s="442"/>
    </row>
    <row r="149" spans="1:13" ht="20.399999999999999">
      <c r="A149" s="444" t="s">
        <v>533</v>
      </c>
      <c r="B149" s="446" t="s">
        <v>441</v>
      </c>
      <c r="C149" s="75" t="s">
        <v>442</v>
      </c>
      <c r="D149" s="187">
        <v>0</v>
      </c>
      <c r="E149" s="187">
        <v>305524831.81999999</v>
      </c>
      <c r="F149" s="187">
        <v>53056722.719999999</v>
      </c>
      <c r="G149" s="226">
        <f>SUM(D149:F149)</f>
        <v>358581554.53999996</v>
      </c>
      <c r="H149" s="227">
        <f t="shared" si="10"/>
        <v>1.1643899533796452E-2</v>
      </c>
    </row>
    <row r="150" spans="1:13" hidden="1">
      <c r="A150" s="444" t="s">
        <v>533</v>
      </c>
      <c r="B150" s="446" t="s">
        <v>236</v>
      </c>
      <c r="C150" s="75" t="s">
        <v>447</v>
      </c>
      <c r="D150" s="187">
        <v>0</v>
      </c>
      <c r="E150" s="187">
        <v>0</v>
      </c>
      <c r="F150" s="187">
        <v>0</v>
      </c>
      <c r="G150" s="226">
        <f>SUM(D150:F150)</f>
        <v>0</v>
      </c>
      <c r="H150" s="227">
        <f t="shared" si="10"/>
        <v>0</v>
      </c>
    </row>
    <row r="151" spans="1:13">
      <c r="A151" s="444" t="s">
        <v>533</v>
      </c>
      <c r="B151" s="446" t="s">
        <v>237</v>
      </c>
      <c r="C151" s="75" t="s">
        <v>448</v>
      </c>
      <c r="D151" s="187">
        <v>0</v>
      </c>
      <c r="E151" s="187">
        <v>8720317.2200000007</v>
      </c>
      <c r="F151" s="187">
        <v>0</v>
      </c>
      <c r="G151" s="226">
        <f>SUM(D151:F151)</f>
        <v>8720317.2200000007</v>
      </c>
      <c r="H151" s="227">
        <f t="shared" si="10"/>
        <v>2.8316709637441352E-4</v>
      </c>
    </row>
    <row r="152" spans="1:13">
      <c r="A152" s="444"/>
      <c r="B152" s="446"/>
      <c r="C152" s="75"/>
      <c r="D152" s="187"/>
      <c r="F152" s="187"/>
      <c r="G152" s="226"/>
      <c r="H152" s="227"/>
    </row>
    <row r="153" spans="1:13" s="443" customFormat="1">
      <c r="A153" s="436" t="s">
        <v>531</v>
      </c>
      <c r="B153" s="437" t="s">
        <v>618</v>
      </c>
      <c r="C153" s="79" t="s">
        <v>619</v>
      </c>
      <c r="D153" s="439">
        <f>+D154</f>
        <v>0</v>
      </c>
      <c r="E153" s="438">
        <f>+E154</f>
        <v>0</v>
      </c>
      <c r="F153" s="439">
        <f>+F154</f>
        <v>10048595.75</v>
      </c>
      <c r="G153" s="440">
        <f>SUM(D153:F153)</f>
        <v>10048595.75</v>
      </c>
      <c r="H153" s="223">
        <f t="shared" si="10"/>
        <v>3.2629910235854606E-4</v>
      </c>
      <c r="I153" s="441"/>
      <c r="J153" s="442"/>
      <c r="K153" s="442"/>
      <c r="L153" s="442"/>
      <c r="M153" s="442"/>
    </row>
    <row r="154" spans="1:13">
      <c r="A154" s="444" t="s">
        <v>531</v>
      </c>
      <c r="B154" s="446" t="s">
        <v>620</v>
      </c>
      <c r="C154" s="75" t="s">
        <v>621</v>
      </c>
      <c r="D154" s="187">
        <v>0</v>
      </c>
      <c r="E154" s="187">
        <v>0</v>
      </c>
      <c r="F154" s="187">
        <v>10048595.75</v>
      </c>
      <c r="G154" s="226">
        <f>SUM(D154:F154)</f>
        <v>10048595.75</v>
      </c>
      <c r="H154" s="227">
        <f t="shared" si="10"/>
        <v>3.2629910235854606E-4</v>
      </c>
    </row>
    <row r="155" spans="1:13">
      <c r="A155" s="444"/>
      <c r="B155" s="446"/>
      <c r="C155" s="75"/>
      <c r="D155" s="187"/>
      <c r="F155" s="187"/>
      <c r="G155" s="226"/>
      <c r="H155" s="227"/>
    </row>
    <row r="156" spans="1:13">
      <c r="A156" s="428"/>
      <c r="B156" s="446"/>
      <c r="C156" s="75"/>
      <c r="D156" s="187"/>
      <c r="F156" s="187"/>
      <c r="G156" s="226"/>
      <c r="H156" s="227"/>
    </row>
    <row r="157" spans="1:13">
      <c r="A157" s="430">
        <v>2</v>
      </c>
      <c r="B157" s="447">
        <v>5</v>
      </c>
      <c r="C157" s="212" t="s">
        <v>263</v>
      </c>
      <c r="D157" s="432">
        <f>+D159+D169+D175+D178</f>
        <v>503320000</v>
      </c>
      <c r="E157" s="432">
        <f>+E159+E169+E175+E178</f>
        <v>1138744667.96</v>
      </c>
      <c r="F157" s="432">
        <f>+F159+F169+F175+F178</f>
        <v>4608725723.2399998</v>
      </c>
      <c r="G157" s="434">
        <f>+G159+G169+G175+G178</f>
        <v>6250790391.1999998</v>
      </c>
      <c r="H157" s="223">
        <f t="shared" si="10"/>
        <v>0.20297635056918126</v>
      </c>
    </row>
    <row r="158" spans="1:13">
      <c r="A158" s="428"/>
      <c r="B158" s="446"/>
      <c r="C158" s="75"/>
      <c r="D158" s="187"/>
      <c r="F158" s="187"/>
      <c r="G158" s="226"/>
      <c r="H158" s="227"/>
    </row>
    <row r="159" spans="1:13" s="443" customFormat="1">
      <c r="A159" s="436" t="s">
        <v>534</v>
      </c>
      <c r="B159" s="437">
        <v>5.01</v>
      </c>
      <c r="C159" s="79" t="s">
        <v>362</v>
      </c>
      <c r="D159" s="439">
        <f>SUM(D160:D167)</f>
        <v>105395000</v>
      </c>
      <c r="E159" s="438">
        <f>SUM(E160:E167)</f>
        <v>452728730</v>
      </c>
      <c r="F159" s="439">
        <f>SUM(F160:F167)</f>
        <v>779261968.12</v>
      </c>
      <c r="G159" s="440">
        <f t="shared" ref="G159" si="11">SUM(D159:F159)</f>
        <v>1337385698.1199999</v>
      </c>
      <c r="H159" s="223">
        <f t="shared" si="10"/>
        <v>4.3427734945324419E-2</v>
      </c>
      <c r="I159" s="441"/>
      <c r="J159" s="442"/>
      <c r="K159" s="442"/>
      <c r="L159" s="442"/>
      <c r="M159" s="442"/>
    </row>
    <row r="160" spans="1:13">
      <c r="A160" s="444" t="s">
        <v>534</v>
      </c>
      <c r="B160" s="446" t="s">
        <v>265</v>
      </c>
      <c r="C160" s="75" t="s">
        <v>363</v>
      </c>
      <c r="D160" s="187">
        <v>0</v>
      </c>
      <c r="E160" s="187">
        <v>45328730</v>
      </c>
      <c r="F160" s="187">
        <v>713000000</v>
      </c>
      <c r="G160" s="226">
        <f t="shared" ref="G160:G167" si="12">SUM(D160:F160)</f>
        <v>758328730</v>
      </c>
      <c r="H160" s="227">
        <f t="shared" si="10"/>
        <v>2.4624533621197393E-2</v>
      </c>
    </row>
    <row r="161" spans="1:13">
      <c r="A161" s="444" t="s">
        <v>534</v>
      </c>
      <c r="B161" s="446" t="s">
        <v>311</v>
      </c>
      <c r="C161" s="75" t="s">
        <v>312</v>
      </c>
      <c r="D161" s="187">
        <v>0</v>
      </c>
      <c r="E161" s="187">
        <v>268000000</v>
      </c>
      <c r="F161" s="187">
        <v>0</v>
      </c>
      <c r="G161" s="226">
        <f t="shared" si="12"/>
        <v>268000000</v>
      </c>
      <c r="H161" s="227">
        <f t="shared" si="10"/>
        <v>8.7025253684914483E-3</v>
      </c>
    </row>
    <row r="162" spans="1:13">
      <c r="A162" s="444" t="s">
        <v>534</v>
      </c>
      <c r="B162" s="446" t="s">
        <v>266</v>
      </c>
      <c r="C162" s="75" t="s">
        <v>267</v>
      </c>
      <c r="D162" s="187">
        <v>32000000</v>
      </c>
      <c r="E162" s="187">
        <v>9500000</v>
      </c>
      <c r="F162" s="187">
        <v>0</v>
      </c>
      <c r="G162" s="226">
        <f t="shared" si="12"/>
        <v>41500000</v>
      </c>
      <c r="H162" s="227">
        <f t="shared" si="10"/>
        <v>1.3475925477328175E-3</v>
      </c>
    </row>
    <row r="163" spans="1:13">
      <c r="A163" s="444" t="s">
        <v>534</v>
      </c>
      <c r="B163" s="446" t="s">
        <v>268</v>
      </c>
      <c r="C163" s="75" t="s">
        <v>269</v>
      </c>
      <c r="D163" s="187">
        <v>2000000</v>
      </c>
      <c r="E163" s="187">
        <v>0</v>
      </c>
      <c r="F163" s="187">
        <v>1000000</v>
      </c>
      <c r="G163" s="226">
        <f t="shared" si="12"/>
        <v>3000000</v>
      </c>
      <c r="H163" s="227">
        <f t="shared" si="10"/>
        <v>9.7416328751769938E-5</v>
      </c>
    </row>
    <row r="164" spans="1:13">
      <c r="A164" s="444" t="s">
        <v>534</v>
      </c>
      <c r="B164" s="446" t="s">
        <v>270</v>
      </c>
      <c r="C164" s="75" t="s">
        <v>520</v>
      </c>
      <c r="D164" s="187">
        <v>64000000</v>
      </c>
      <c r="E164" s="187">
        <v>8500000</v>
      </c>
      <c r="F164" s="187">
        <v>1500000</v>
      </c>
      <c r="G164" s="226">
        <f t="shared" si="12"/>
        <v>74000000</v>
      </c>
      <c r="H164" s="227">
        <f t="shared" si="10"/>
        <v>2.4029361092103249E-3</v>
      </c>
    </row>
    <row r="165" spans="1:13">
      <c r="A165" s="444" t="s">
        <v>534</v>
      </c>
      <c r="B165" s="446" t="s">
        <v>328</v>
      </c>
      <c r="C165" s="75" t="s">
        <v>329</v>
      </c>
      <c r="D165" s="187">
        <v>0</v>
      </c>
      <c r="E165" s="187">
        <v>59700000</v>
      </c>
      <c r="F165" s="187">
        <v>0</v>
      </c>
      <c r="G165" s="226">
        <f t="shared" si="12"/>
        <v>59700000</v>
      </c>
      <c r="H165" s="227">
        <f t="shared" si="10"/>
        <v>1.9385849421602217E-3</v>
      </c>
    </row>
    <row r="166" spans="1:13">
      <c r="A166" s="444" t="s">
        <v>534</v>
      </c>
      <c r="B166" s="446" t="s">
        <v>292</v>
      </c>
      <c r="C166" s="75" t="s">
        <v>293</v>
      </c>
      <c r="D166" s="187">
        <v>0</v>
      </c>
      <c r="E166" s="187">
        <v>5500000</v>
      </c>
      <c r="F166" s="187">
        <v>47261968.119999997</v>
      </c>
      <c r="G166" s="226">
        <f t="shared" si="12"/>
        <v>52761968.119999997</v>
      </c>
      <c r="H166" s="227">
        <f t="shared" si="10"/>
        <v>1.7132924106561082E-3</v>
      </c>
    </row>
    <row r="167" spans="1:13">
      <c r="A167" s="444" t="s">
        <v>534</v>
      </c>
      <c r="B167" s="446" t="s">
        <v>271</v>
      </c>
      <c r="C167" s="299" t="s">
        <v>521</v>
      </c>
      <c r="D167" s="187">
        <v>7395000</v>
      </c>
      <c r="E167" s="187">
        <v>56200000</v>
      </c>
      <c r="F167" s="187">
        <v>16500000</v>
      </c>
      <c r="G167" s="226">
        <f t="shared" si="12"/>
        <v>80095000</v>
      </c>
      <c r="H167" s="227">
        <f t="shared" si="10"/>
        <v>2.6008536171243375E-3</v>
      </c>
    </row>
    <row r="168" spans="1:13">
      <c r="A168" s="428"/>
      <c r="B168" s="446"/>
      <c r="C168" s="299"/>
      <c r="D168" s="187"/>
      <c r="F168" s="187"/>
      <c r="G168" s="226"/>
      <c r="H168" s="227"/>
    </row>
    <row r="169" spans="1:13" s="443" customFormat="1">
      <c r="A169" s="436"/>
      <c r="B169" s="437">
        <v>5.0199999999999996</v>
      </c>
      <c r="C169" s="79" t="s">
        <v>364</v>
      </c>
      <c r="D169" s="439">
        <f>SUM(D170:D173)</f>
        <v>0</v>
      </c>
      <c r="E169" s="438">
        <f>SUM(E170:E173)</f>
        <v>512015937.95999992</v>
      </c>
      <c r="F169" s="439">
        <f>SUM(F170:F173)</f>
        <v>3479463755.1199999</v>
      </c>
      <c r="G169" s="440">
        <f>SUM(D169:F169)</f>
        <v>3991479693.0799999</v>
      </c>
      <c r="H169" s="223">
        <f t="shared" si="10"/>
        <v>0.12961176599569835</v>
      </c>
      <c r="I169" s="441"/>
      <c r="J169" s="442"/>
      <c r="K169" s="442"/>
      <c r="L169" s="442"/>
      <c r="M169" s="442"/>
    </row>
    <row r="170" spans="1:13">
      <c r="A170" s="444" t="s">
        <v>539</v>
      </c>
      <c r="B170" s="446" t="s">
        <v>295</v>
      </c>
      <c r="C170" s="299" t="s">
        <v>124</v>
      </c>
      <c r="D170" s="187">
        <v>0</v>
      </c>
      <c r="E170" s="187">
        <v>0</v>
      </c>
      <c r="F170" s="187">
        <v>35000000</v>
      </c>
      <c r="G170" s="226">
        <f>SUM(D170:F170)</f>
        <v>35000000</v>
      </c>
      <c r="H170" s="227">
        <f t="shared" si="10"/>
        <v>1.1365238354373159E-3</v>
      </c>
    </row>
    <row r="171" spans="1:13">
      <c r="A171" s="444" t="s">
        <v>537</v>
      </c>
      <c r="B171" s="446" t="s">
        <v>330</v>
      </c>
      <c r="C171" s="299" t="s">
        <v>464</v>
      </c>
      <c r="D171" s="187">
        <v>0</v>
      </c>
      <c r="E171" s="187">
        <v>379720765.02999997</v>
      </c>
      <c r="F171" s="187">
        <v>1531504611.0699999</v>
      </c>
      <c r="G171" s="226">
        <f>SUM(D171:F171)</f>
        <v>1911225376.0999999</v>
      </c>
      <c r="H171" s="227">
        <f t="shared" si="10"/>
        <v>6.2061519852294245E-2</v>
      </c>
    </row>
    <row r="172" spans="1:13">
      <c r="A172" s="444" t="s">
        <v>538</v>
      </c>
      <c r="B172" s="446" t="s">
        <v>331</v>
      </c>
      <c r="C172" s="299" t="s">
        <v>332</v>
      </c>
      <c r="D172" s="187">
        <v>0</v>
      </c>
      <c r="E172" s="187">
        <v>33625088.210000001</v>
      </c>
      <c r="F172" s="187">
        <v>1638747875.2</v>
      </c>
      <c r="G172" s="226">
        <f>SUM(D172:F172)</f>
        <v>1672372963.4100001</v>
      </c>
      <c r="H172" s="227">
        <f t="shared" si="10"/>
        <v>5.4305478133040097E-2</v>
      </c>
    </row>
    <row r="173" spans="1:13">
      <c r="A173" s="444" t="s">
        <v>557</v>
      </c>
      <c r="B173" s="446" t="s">
        <v>333</v>
      </c>
      <c r="C173" s="299" t="s">
        <v>334</v>
      </c>
      <c r="D173" s="187">
        <v>0</v>
      </c>
      <c r="E173" s="187">
        <v>98670084.719999999</v>
      </c>
      <c r="F173" s="187">
        <v>274211268.85000002</v>
      </c>
      <c r="G173" s="226">
        <f>SUM(D173:F173)</f>
        <v>372881353.57000005</v>
      </c>
      <c r="H173" s="227">
        <f t="shared" si="10"/>
        <v>1.2108244174926695E-2</v>
      </c>
    </row>
    <row r="174" spans="1:13">
      <c r="A174" s="428"/>
      <c r="B174" s="446"/>
      <c r="C174" s="299"/>
      <c r="D174" s="187"/>
      <c r="F174" s="187"/>
      <c r="G174" s="226"/>
      <c r="H174" s="227"/>
    </row>
    <row r="175" spans="1:13" s="443" customFormat="1">
      <c r="A175" s="436"/>
      <c r="B175" s="437">
        <v>5.03</v>
      </c>
      <c r="C175" s="79" t="s">
        <v>401</v>
      </c>
      <c r="D175" s="439">
        <f>+D176</f>
        <v>0</v>
      </c>
      <c r="E175" s="438">
        <f>+E176</f>
        <v>0</v>
      </c>
      <c r="F175" s="439">
        <f>+F176</f>
        <v>350000000</v>
      </c>
      <c r="G175" s="440">
        <f>SUM(D175:F175)</f>
        <v>350000000</v>
      </c>
      <c r="H175" s="223">
        <f t="shared" si="10"/>
        <v>1.1365238354373159E-2</v>
      </c>
      <c r="I175" s="441"/>
      <c r="J175" s="442"/>
      <c r="K175" s="442"/>
      <c r="L175" s="442"/>
      <c r="M175" s="442"/>
    </row>
    <row r="176" spans="1:13">
      <c r="A176" s="444" t="s">
        <v>535</v>
      </c>
      <c r="B176" s="446" t="s">
        <v>402</v>
      </c>
      <c r="C176" s="299" t="s">
        <v>403</v>
      </c>
      <c r="D176" s="187">
        <v>0</v>
      </c>
      <c r="E176" s="187">
        <v>0</v>
      </c>
      <c r="F176" s="187">
        <v>350000000</v>
      </c>
      <c r="G176" s="226">
        <f>SUM(D176:F176)</f>
        <v>350000000</v>
      </c>
      <c r="H176" s="227">
        <f t="shared" si="10"/>
        <v>1.1365238354373159E-2</v>
      </c>
    </row>
    <row r="177" spans="1:13">
      <c r="A177" s="428"/>
      <c r="B177" s="446"/>
      <c r="C177" s="299"/>
      <c r="D177" s="187"/>
      <c r="F177" s="187"/>
      <c r="G177" s="226"/>
      <c r="H177" s="227"/>
    </row>
    <row r="178" spans="1:13" s="443" customFormat="1">
      <c r="A178" s="436"/>
      <c r="B178" s="437">
        <v>5.99</v>
      </c>
      <c r="C178" s="79" t="s">
        <v>478</v>
      </c>
      <c r="D178" s="439">
        <f>SUM(D179:D180)</f>
        <v>397925000</v>
      </c>
      <c r="E178" s="439">
        <f>SUM(E179:E180)</f>
        <v>174000000</v>
      </c>
      <c r="F178" s="439">
        <f>SUM(F179:F180)</f>
        <v>0</v>
      </c>
      <c r="G178" s="440">
        <f>SUM(D178:F178)</f>
        <v>571925000</v>
      </c>
      <c r="H178" s="223">
        <f t="shared" si="10"/>
        <v>1.857161127378534E-2</v>
      </c>
      <c r="I178" s="441"/>
      <c r="J178" s="442"/>
      <c r="K178" s="442"/>
      <c r="L178" s="442"/>
      <c r="M178" s="442"/>
    </row>
    <row r="179" spans="1:13">
      <c r="A179" s="444" t="s">
        <v>536</v>
      </c>
      <c r="B179" s="446" t="s">
        <v>479</v>
      </c>
      <c r="C179" s="299" t="s">
        <v>480</v>
      </c>
      <c r="D179" s="187">
        <v>397925000</v>
      </c>
      <c r="E179" s="188">
        <v>174000000</v>
      </c>
      <c r="F179" s="187">
        <v>0</v>
      </c>
      <c r="G179" s="226">
        <f>SUM(D179:F179)</f>
        <v>571925000</v>
      </c>
      <c r="H179" s="227">
        <f t="shared" si="10"/>
        <v>1.857161127378534E-2</v>
      </c>
    </row>
    <row r="180" spans="1:13" hidden="1">
      <c r="A180" s="444" t="s">
        <v>565</v>
      </c>
      <c r="B180" s="446" t="s">
        <v>666</v>
      </c>
      <c r="C180" s="299" t="s">
        <v>667</v>
      </c>
      <c r="D180" s="187">
        <v>0</v>
      </c>
      <c r="E180" s="188">
        <v>0</v>
      </c>
      <c r="F180" s="187">
        <v>0</v>
      </c>
      <c r="G180" s="226">
        <f>SUM(D180:F180)</f>
        <v>0</v>
      </c>
      <c r="H180" s="227">
        <f t="shared" si="10"/>
        <v>0</v>
      </c>
    </row>
    <row r="181" spans="1:13">
      <c r="A181" s="428"/>
      <c r="B181" s="446"/>
      <c r="C181" s="299"/>
      <c r="D181" s="187"/>
      <c r="F181" s="187"/>
      <c r="G181" s="226"/>
      <c r="H181" s="227"/>
    </row>
    <row r="182" spans="1:13">
      <c r="A182" s="428"/>
      <c r="B182" s="446"/>
      <c r="C182" s="75"/>
      <c r="D182" s="187"/>
      <c r="F182" s="187"/>
      <c r="G182" s="226"/>
      <c r="H182" s="227"/>
    </row>
    <row r="183" spans="1:13">
      <c r="A183" s="430">
        <v>1.3</v>
      </c>
      <c r="B183" s="447" t="s">
        <v>238</v>
      </c>
      <c r="C183" s="212" t="s">
        <v>92</v>
      </c>
      <c r="D183" s="432">
        <f>+D185+D201+D209+D224+D206</f>
        <v>2250640166.1700001</v>
      </c>
      <c r="E183" s="432">
        <f>+E185+E201+E209+E224+E206</f>
        <v>213100000</v>
      </c>
      <c r="F183" s="432">
        <f>+F185+F201+F209+F224+F206</f>
        <v>0</v>
      </c>
      <c r="G183" s="434">
        <f>SUM(D183:F183)</f>
        <v>2463740166.1700001</v>
      </c>
      <c r="H183" s="223">
        <f t="shared" si="10"/>
        <v>8.0002840662185673E-2</v>
      </c>
    </row>
    <row r="184" spans="1:13">
      <c r="A184" s="428"/>
      <c r="B184" s="186"/>
      <c r="C184" s="299"/>
      <c r="D184" s="187"/>
      <c r="F184" s="187"/>
      <c r="G184" s="226"/>
      <c r="H184" s="227"/>
    </row>
    <row r="185" spans="1:13" s="443" customFormat="1">
      <c r="A185" s="436" t="s">
        <v>532</v>
      </c>
      <c r="B185" s="437" t="s">
        <v>239</v>
      </c>
      <c r="C185" s="79" t="s">
        <v>240</v>
      </c>
      <c r="D185" s="439">
        <f>+D186+D188+D194+D196</f>
        <v>1870640166.1700001</v>
      </c>
      <c r="E185" s="438">
        <f>+E186+E188+E194+E196</f>
        <v>0</v>
      </c>
      <c r="F185" s="439">
        <f>+F186+F188+F194+F196</f>
        <v>0</v>
      </c>
      <c r="G185" s="440">
        <f t="shared" ref="G185:G199" si="13">SUM(D185:F185)</f>
        <v>1870640166.1700001</v>
      </c>
      <c r="H185" s="223">
        <f t="shared" si="10"/>
        <v>6.0743632467960759E-2</v>
      </c>
      <c r="I185" s="441"/>
      <c r="J185" s="442"/>
      <c r="K185" s="442"/>
      <c r="L185" s="442"/>
      <c r="M185" s="442"/>
    </row>
    <row r="186" spans="1:13">
      <c r="A186" s="444" t="s">
        <v>532</v>
      </c>
      <c r="B186" s="186" t="s">
        <v>241</v>
      </c>
      <c r="C186" s="75" t="s">
        <v>242</v>
      </c>
      <c r="D186" s="187">
        <f>+D187</f>
        <v>63180000</v>
      </c>
      <c r="E186" s="187">
        <f>+E187</f>
        <v>0</v>
      </c>
      <c r="F186" s="187">
        <f>+F187</f>
        <v>0</v>
      </c>
      <c r="G186" s="226">
        <f t="shared" si="13"/>
        <v>63180000</v>
      </c>
      <c r="H186" s="227">
        <f t="shared" si="10"/>
        <v>2.0515878835122747E-3</v>
      </c>
    </row>
    <row r="187" spans="1:13" ht="20.399999999999999">
      <c r="A187" s="428"/>
      <c r="B187" s="449" t="s">
        <v>296</v>
      </c>
      <c r="C187" s="177" t="s">
        <v>461</v>
      </c>
      <c r="D187" s="450">
        <v>63180000</v>
      </c>
      <c r="E187" s="451">
        <v>0</v>
      </c>
      <c r="F187" s="451">
        <v>0</v>
      </c>
      <c r="G187" s="450">
        <f t="shared" si="13"/>
        <v>63180000</v>
      </c>
      <c r="H187" s="227">
        <f t="shared" si="10"/>
        <v>2.0515878835122747E-3</v>
      </c>
    </row>
    <row r="188" spans="1:13">
      <c r="A188" s="444" t="s">
        <v>532</v>
      </c>
      <c r="B188" s="186" t="s">
        <v>244</v>
      </c>
      <c r="C188" s="75" t="s">
        <v>245</v>
      </c>
      <c r="D188" s="226">
        <f>+D189+D190+D191+D192+D193</f>
        <v>352312522.94</v>
      </c>
      <c r="E188" s="226">
        <f>+E189+E190+E191+E192+E193</f>
        <v>0</v>
      </c>
      <c r="F188" s="226">
        <f>+F189+F190+F191+F192+F193</f>
        <v>0</v>
      </c>
      <c r="G188" s="226">
        <f t="shared" si="13"/>
        <v>352312522.94</v>
      </c>
      <c r="H188" s="227">
        <f t="shared" si="10"/>
        <v>1.1440330852696176E-2</v>
      </c>
    </row>
    <row r="189" spans="1:13" ht="11.4">
      <c r="A189" s="452"/>
      <c r="B189" s="449" t="s">
        <v>296</v>
      </c>
      <c r="C189" s="177" t="s">
        <v>715</v>
      </c>
      <c r="D189" s="453">
        <v>126360000</v>
      </c>
      <c r="E189" s="451">
        <v>0</v>
      </c>
      <c r="F189" s="451">
        <v>0</v>
      </c>
      <c r="G189" s="450">
        <f t="shared" si="13"/>
        <v>126360000</v>
      </c>
      <c r="H189" s="227">
        <f t="shared" si="10"/>
        <v>4.1031757670245495E-3</v>
      </c>
    </row>
    <row r="190" spans="1:13" ht="11.4">
      <c r="A190" s="452"/>
      <c r="B190" s="449" t="s">
        <v>300</v>
      </c>
      <c r="C190" s="177" t="s">
        <v>699</v>
      </c>
      <c r="D190" s="453">
        <v>13222320</v>
      </c>
      <c r="E190" s="451">
        <v>0</v>
      </c>
      <c r="F190" s="451">
        <v>0</v>
      </c>
      <c r="G190" s="450">
        <f t="shared" si="13"/>
        <v>13222320</v>
      </c>
      <c r="H190" s="227">
        <f t="shared" si="10"/>
        <v>4.2935662399370088E-4</v>
      </c>
    </row>
    <row r="191" spans="1:13" ht="11.4">
      <c r="A191" s="452"/>
      <c r="B191" s="449" t="s">
        <v>298</v>
      </c>
      <c r="C191" s="177" t="s">
        <v>700</v>
      </c>
      <c r="D191" s="453">
        <v>83300616</v>
      </c>
      <c r="E191" s="451">
        <v>0</v>
      </c>
      <c r="F191" s="451">
        <v>0</v>
      </c>
      <c r="G191" s="450">
        <f t="shared" si="13"/>
        <v>83300616</v>
      </c>
      <c r="H191" s="227">
        <f t="shared" si="10"/>
        <v>2.7049467311603156E-3</v>
      </c>
    </row>
    <row r="192" spans="1:13" ht="11.4" hidden="1">
      <c r="A192" s="452"/>
      <c r="B192" s="449" t="s">
        <v>297</v>
      </c>
      <c r="C192" s="177" t="s">
        <v>443</v>
      </c>
      <c r="D192" s="453">
        <v>0</v>
      </c>
      <c r="E192" s="451">
        <v>0</v>
      </c>
      <c r="F192" s="451">
        <v>0</v>
      </c>
      <c r="G192" s="450">
        <f t="shared" si="13"/>
        <v>0</v>
      </c>
      <c r="H192" s="227">
        <f t="shared" si="10"/>
        <v>0</v>
      </c>
    </row>
    <row r="193" spans="1:13" ht="11.4">
      <c r="A193" s="428"/>
      <c r="B193" s="449" t="s">
        <v>299</v>
      </c>
      <c r="C193" s="177" t="s">
        <v>473</v>
      </c>
      <c r="D193" s="453">
        <v>129429586.94</v>
      </c>
      <c r="E193" s="451">
        <v>0</v>
      </c>
      <c r="F193" s="451">
        <v>0</v>
      </c>
      <c r="G193" s="450">
        <f t="shared" si="13"/>
        <v>129429586.94</v>
      </c>
      <c r="H193" s="227">
        <f t="shared" si="10"/>
        <v>4.2028517305176096E-3</v>
      </c>
    </row>
    <row r="194" spans="1:13" ht="20.399999999999999">
      <c r="A194" s="444" t="s">
        <v>532</v>
      </c>
      <c r="B194" s="186" t="s">
        <v>243</v>
      </c>
      <c r="C194" s="75" t="s">
        <v>692</v>
      </c>
      <c r="D194" s="226">
        <f>SUM(D195)</f>
        <v>631800000</v>
      </c>
      <c r="E194" s="226">
        <f>SUM(E195)</f>
        <v>0</v>
      </c>
      <c r="F194" s="226">
        <f>SUM(F195)</f>
        <v>0</v>
      </c>
      <c r="G194" s="226">
        <f t="shared" si="13"/>
        <v>631800000</v>
      </c>
      <c r="H194" s="227">
        <f t="shared" si="10"/>
        <v>2.051587883512275E-2</v>
      </c>
    </row>
    <row r="195" spans="1:13" ht="20.399999999999999">
      <c r="A195" s="428"/>
      <c r="B195" s="449" t="s">
        <v>300</v>
      </c>
      <c r="C195" s="177" t="s">
        <v>701</v>
      </c>
      <c r="D195" s="453">
        <v>631800000</v>
      </c>
      <c r="E195" s="451">
        <v>0</v>
      </c>
      <c r="F195" s="451">
        <v>0</v>
      </c>
      <c r="G195" s="450">
        <f t="shared" si="13"/>
        <v>631800000</v>
      </c>
      <c r="H195" s="227">
        <f t="shared" si="10"/>
        <v>2.051587883512275E-2</v>
      </c>
    </row>
    <row r="196" spans="1:13">
      <c r="A196" s="444" t="s">
        <v>532</v>
      </c>
      <c r="B196" s="186" t="s">
        <v>255</v>
      </c>
      <c r="C196" s="75" t="s">
        <v>256</v>
      </c>
      <c r="D196" s="226">
        <f>+D197+D198+D199</f>
        <v>823347643.23000002</v>
      </c>
      <c r="E196" s="187">
        <f>+E197+E198+E199</f>
        <v>0</v>
      </c>
      <c r="F196" s="187">
        <f>+F197+F198+F199</f>
        <v>0</v>
      </c>
      <c r="G196" s="226">
        <f t="shared" si="13"/>
        <v>823347643.23000002</v>
      </c>
      <c r="H196" s="227">
        <f t="shared" si="10"/>
        <v>2.6735834896629555E-2</v>
      </c>
    </row>
    <row r="197" spans="1:13" ht="11.4">
      <c r="A197" s="428"/>
      <c r="B197" s="449" t="s">
        <v>296</v>
      </c>
      <c r="C197" s="177" t="s">
        <v>702</v>
      </c>
      <c r="D197" s="450">
        <v>776577521.62</v>
      </c>
      <c r="E197" s="451">
        <v>0</v>
      </c>
      <c r="F197" s="451">
        <v>0</v>
      </c>
      <c r="G197" s="450">
        <f t="shared" si="13"/>
        <v>776577521.62</v>
      </c>
      <c r="H197" s="227">
        <f t="shared" si="10"/>
        <v>2.5217110382456213E-2</v>
      </c>
    </row>
    <row r="198" spans="1:13" ht="11.4">
      <c r="A198" s="428"/>
      <c r="B198" s="449" t="s">
        <v>300</v>
      </c>
      <c r="C198" s="177" t="s">
        <v>257</v>
      </c>
      <c r="D198" s="450">
        <v>46770121.609999999</v>
      </c>
      <c r="E198" s="451">
        <v>0</v>
      </c>
      <c r="F198" s="451">
        <v>0</v>
      </c>
      <c r="G198" s="450">
        <f t="shared" si="13"/>
        <v>46770121.609999999</v>
      </c>
      <c r="H198" s="227">
        <f t="shared" si="10"/>
        <v>1.5187245141733397E-3</v>
      </c>
    </row>
    <row r="199" spans="1:13" ht="11.4" hidden="1">
      <c r="A199" s="428"/>
      <c r="B199" s="449" t="s">
        <v>298</v>
      </c>
      <c r="C199" s="177" t="s">
        <v>438</v>
      </c>
      <c r="D199" s="450">
        <v>0</v>
      </c>
      <c r="E199" s="451">
        <v>0</v>
      </c>
      <c r="F199" s="451">
        <v>0</v>
      </c>
      <c r="G199" s="450">
        <f t="shared" si="13"/>
        <v>0</v>
      </c>
      <c r="H199" s="227">
        <f t="shared" si="10"/>
        <v>0</v>
      </c>
    </row>
    <row r="200" spans="1:13">
      <c r="A200" s="428"/>
      <c r="B200" s="186"/>
      <c r="C200" s="300"/>
      <c r="D200" s="454"/>
      <c r="E200" s="455"/>
      <c r="F200" s="455"/>
      <c r="G200" s="454"/>
      <c r="H200" s="227"/>
    </row>
    <row r="201" spans="1:13" s="457" customFormat="1">
      <c r="A201" s="436" t="s">
        <v>540</v>
      </c>
      <c r="B201" s="437" t="s">
        <v>246</v>
      </c>
      <c r="C201" s="79" t="s">
        <v>247</v>
      </c>
      <c r="D201" s="439">
        <f>SUM(D202:D204)</f>
        <v>0</v>
      </c>
      <c r="E201" s="438">
        <f>SUM(E202:E204)</f>
        <v>183100000</v>
      </c>
      <c r="F201" s="439">
        <f>SUM(F202:F204)</f>
        <v>0</v>
      </c>
      <c r="G201" s="440">
        <f>SUM(D201:F201)</f>
        <v>183100000</v>
      </c>
      <c r="H201" s="223">
        <f t="shared" si="10"/>
        <v>5.9456432648163585E-3</v>
      </c>
      <c r="I201" s="456"/>
      <c r="J201" s="438"/>
      <c r="K201" s="438"/>
      <c r="L201" s="438"/>
      <c r="M201" s="438"/>
    </row>
    <row r="202" spans="1:13">
      <c r="A202" s="444" t="s">
        <v>540</v>
      </c>
      <c r="B202" s="186" t="s">
        <v>248</v>
      </c>
      <c r="C202" s="75" t="s">
        <v>249</v>
      </c>
      <c r="D202" s="226">
        <v>0</v>
      </c>
      <c r="E202" s="226">
        <v>175000000</v>
      </c>
      <c r="F202" s="226">
        <v>0</v>
      </c>
      <c r="G202" s="226">
        <f>SUM(D202:F202)</f>
        <v>175000000</v>
      </c>
      <c r="H202" s="227">
        <f t="shared" si="10"/>
        <v>5.6826191771865795E-3</v>
      </c>
    </row>
    <row r="203" spans="1:13">
      <c r="A203" s="444" t="s">
        <v>540</v>
      </c>
      <c r="B203" s="186" t="s">
        <v>294</v>
      </c>
      <c r="C203" s="75" t="s">
        <v>258</v>
      </c>
      <c r="D203" s="226">
        <v>0</v>
      </c>
      <c r="E203" s="226">
        <v>100000</v>
      </c>
      <c r="F203" s="226">
        <v>0</v>
      </c>
      <c r="G203" s="226">
        <f>SUM(D203:F203)</f>
        <v>100000</v>
      </c>
      <c r="H203" s="227">
        <f t="shared" si="10"/>
        <v>3.247210958392331E-6</v>
      </c>
    </row>
    <row r="204" spans="1:13">
      <c r="A204" s="444" t="s">
        <v>540</v>
      </c>
      <c r="B204" s="446" t="s">
        <v>313</v>
      </c>
      <c r="C204" s="75" t="s">
        <v>314</v>
      </c>
      <c r="D204" s="226">
        <v>0</v>
      </c>
      <c r="E204" s="226">
        <v>8000000</v>
      </c>
      <c r="F204" s="187">
        <v>0</v>
      </c>
      <c r="G204" s="226">
        <f>SUM(D204:F204)</f>
        <v>8000000</v>
      </c>
      <c r="H204" s="227">
        <f t="shared" si="10"/>
        <v>2.597768766713865E-4</v>
      </c>
    </row>
    <row r="205" spans="1:13">
      <c r="A205" s="428"/>
      <c r="B205" s="446"/>
      <c r="C205" s="75"/>
      <c r="D205" s="226"/>
      <c r="E205" s="187"/>
      <c r="F205" s="187"/>
      <c r="G205" s="226"/>
      <c r="H205" s="227"/>
    </row>
    <row r="206" spans="1:13" s="443" customFormat="1">
      <c r="A206" s="436" t="s">
        <v>540</v>
      </c>
      <c r="B206" s="437" t="s">
        <v>481</v>
      </c>
      <c r="C206" s="79" t="s">
        <v>482</v>
      </c>
      <c r="D206" s="439">
        <f>+D207</f>
        <v>30000000</v>
      </c>
      <c r="E206" s="438">
        <f>+E207</f>
        <v>30000000</v>
      </c>
      <c r="F206" s="439">
        <f>+F207</f>
        <v>0</v>
      </c>
      <c r="G206" s="440">
        <f>SUM(D206:F206)</f>
        <v>60000000</v>
      </c>
      <c r="H206" s="223">
        <f t="shared" ref="H206:H248" si="14">+G206/$G$10</f>
        <v>1.9483265750353986E-3</v>
      </c>
      <c r="I206" s="441"/>
      <c r="J206" s="442"/>
      <c r="K206" s="442"/>
      <c r="L206" s="442"/>
      <c r="M206" s="442"/>
    </row>
    <row r="207" spans="1:13">
      <c r="A207" s="444" t="s">
        <v>540</v>
      </c>
      <c r="B207" s="186" t="s">
        <v>483</v>
      </c>
      <c r="C207" s="75" t="s">
        <v>484</v>
      </c>
      <c r="D207" s="226">
        <v>30000000</v>
      </c>
      <c r="E207" s="226">
        <v>30000000</v>
      </c>
      <c r="F207" s="226">
        <v>0</v>
      </c>
      <c r="G207" s="226">
        <f>SUM(D207:F207)</f>
        <v>60000000</v>
      </c>
      <c r="H207" s="227">
        <f t="shared" si="14"/>
        <v>1.9483265750353986E-3</v>
      </c>
    </row>
    <row r="208" spans="1:13">
      <c r="A208" s="428"/>
      <c r="B208" s="186"/>
      <c r="C208" s="75"/>
      <c r="D208" s="226"/>
      <c r="E208" s="187"/>
      <c r="F208" s="187"/>
      <c r="G208" s="226"/>
      <c r="H208" s="227"/>
    </row>
    <row r="209" spans="1:13" s="443" customFormat="1" ht="20.399999999999999" hidden="1">
      <c r="A209" s="436" t="s">
        <v>540</v>
      </c>
      <c r="B209" s="437" t="s">
        <v>250</v>
      </c>
      <c r="C209" s="79" t="s">
        <v>365</v>
      </c>
      <c r="D209" s="439">
        <f>+D210+D221+D219</f>
        <v>0</v>
      </c>
      <c r="E209" s="438">
        <f>+E210+E221+E219</f>
        <v>0</v>
      </c>
      <c r="F209" s="439">
        <f>+F210+F221+F219</f>
        <v>0</v>
      </c>
      <c r="G209" s="440">
        <f>+G210+G221+G219</f>
        <v>0</v>
      </c>
      <c r="H209" s="227">
        <f t="shared" si="14"/>
        <v>0</v>
      </c>
      <c r="I209" s="441"/>
      <c r="J209" s="442"/>
      <c r="K209" s="442"/>
      <c r="L209" s="442"/>
      <c r="M209" s="442"/>
    </row>
    <row r="210" spans="1:13" hidden="1">
      <c r="A210" s="444" t="s">
        <v>540</v>
      </c>
      <c r="B210" s="186" t="s">
        <v>251</v>
      </c>
      <c r="C210" s="75" t="s">
        <v>252</v>
      </c>
      <c r="D210" s="226">
        <f>SUM(D211:D218)</f>
        <v>0</v>
      </c>
      <c r="E210" s="187">
        <v>0</v>
      </c>
      <c r="F210" s="187">
        <v>0</v>
      </c>
      <c r="G210" s="226">
        <f t="shared" ref="G210:G217" si="15">SUM(D210:F210)</f>
        <v>0</v>
      </c>
      <c r="H210" s="227">
        <f t="shared" si="14"/>
        <v>0</v>
      </c>
    </row>
    <row r="211" spans="1:13" hidden="1">
      <c r="A211" s="428"/>
      <c r="B211" s="458"/>
      <c r="C211" s="177" t="s">
        <v>420</v>
      </c>
      <c r="D211" s="453">
        <v>0</v>
      </c>
      <c r="E211" s="451">
        <v>0</v>
      </c>
      <c r="F211" s="451">
        <v>0</v>
      </c>
      <c r="G211" s="450">
        <f t="shared" si="15"/>
        <v>0</v>
      </c>
      <c r="H211" s="227">
        <f t="shared" si="14"/>
        <v>0</v>
      </c>
    </row>
    <row r="212" spans="1:13" hidden="1">
      <c r="A212" s="428"/>
      <c r="B212" s="458"/>
      <c r="C212" s="177" t="s">
        <v>373</v>
      </c>
      <c r="D212" s="453">
        <v>0</v>
      </c>
      <c r="E212" s="451">
        <v>0</v>
      </c>
      <c r="F212" s="451">
        <v>0</v>
      </c>
      <c r="G212" s="450">
        <f t="shared" si="15"/>
        <v>0</v>
      </c>
      <c r="H212" s="227">
        <f t="shared" si="14"/>
        <v>0</v>
      </c>
    </row>
    <row r="213" spans="1:13" hidden="1">
      <c r="A213" s="428"/>
      <c r="B213" s="458"/>
      <c r="C213" s="177" t="s">
        <v>374</v>
      </c>
      <c r="D213" s="453">
        <v>0</v>
      </c>
      <c r="E213" s="451">
        <v>0</v>
      </c>
      <c r="F213" s="451">
        <v>0</v>
      </c>
      <c r="G213" s="450">
        <f t="shared" si="15"/>
        <v>0</v>
      </c>
      <c r="H213" s="227">
        <f t="shared" si="14"/>
        <v>0</v>
      </c>
    </row>
    <row r="214" spans="1:13" hidden="1">
      <c r="A214" s="428"/>
      <c r="B214" s="458"/>
      <c r="C214" s="177" t="s">
        <v>400</v>
      </c>
      <c r="D214" s="453">
        <v>0</v>
      </c>
      <c r="E214" s="451">
        <v>0</v>
      </c>
      <c r="F214" s="451">
        <v>0</v>
      </c>
      <c r="G214" s="450">
        <f t="shared" si="15"/>
        <v>0</v>
      </c>
      <c r="H214" s="227">
        <f t="shared" si="14"/>
        <v>0</v>
      </c>
    </row>
    <row r="215" spans="1:13" hidden="1">
      <c r="A215" s="428"/>
      <c r="B215" s="458"/>
      <c r="C215" s="177" t="s">
        <v>421</v>
      </c>
      <c r="D215" s="453">
        <v>0</v>
      </c>
      <c r="E215" s="451">
        <v>0</v>
      </c>
      <c r="F215" s="451">
        <v>0</v>
      </c>
      <c r="G215" s="450">
        <f t="shared" si="15"/>
        <v>0</v>
      </c>
      <c r="H215" s="227">
        <f t="shared" si="14"/>
        <v>0</v>
      </c>
    </row>
    <row r="216" spans="1:13" hidden="1">
      <c r="A216" s="428"/>
      <c r="B216" s="458"/>
      <c r="C216" s="177" t="s">
        <v>439</v>
      </c>
      <c r="D216" s="453">
        <v>0</v>
      </c>
      <c r="E216" s="451"/>
      <c r="F216" s="451"/>
      <c r="G216" s="450">
        <f t="shared" si="15"/>
        <v>0</v>
      </c>
      <c r="H216" s="227">
        <f t="shared" si="14"/>
        <v>0</v>
      </c>
    </row>
    <row r="217" spans="1:13" hidden="1">
      <c r="A217" s="428"/>
      <c r="B217" s="458"/>
      <c r="C217" s="177" t="s">
        <v>440</v>
      </c>
      <c r="D217" s="453">
        <v>0</v>
      </c>
      <c r="E217" s="451">
        <v>0</v>
      </c>
      <c r="F217" s="451">
        <v>0</v>
      </c>
      <c r="G217" s="450">
        <f t="shared" si="15"/>
        <v>0</v>
      </c>
      <c r="H217" s="227">
        <f t="shared" si="14"/>
        <v>0</v>
      </c>
    </row>
    <row r="218" spans="1:13" hidden="1">
      <c r="A218" s="428"/>
      <c r="B218" s="458"/>
      <c r="C218" s="177"/>
      <c r="D218" s="453"/>
      <c r="E218" s="451"/>
      <c r="F218" s="451"/>
      <c r="G218" s="450"/>
      <c r="H218" s="227"/>
    </row>
    <row r="219" spans="1:13" hidden="1">
      <c r="A219" s="444" t="s">
        <v>540</v>
      </c>
      <c r="B219" s="186" t="s">
        <v>375</v>
      </c>
      <c r="C219" s="75" t="s">
        <v>376</v>
      </c>
      <c r="D219" s="226">
        <f>+D220</f>
        <v>0</v>
      </c>
      <c r="E219" s="187">
        <f>+E220</f>
        <v>0</v>
      </c>
      <c r="F219" s="187">
        <f>+F220</f>
        <v>0</v>
      </c>
      <c r="G219" s="226">
        <f>+G220</f>
        <v>0</v>
      </c>
      <c r="H219" s="227">
        <f t="shared" si="14"/>
        <v>0</v>
      </c>
    </row>
    <row r="220" spans="1:13" hidden="1">
      <c r="A220" s="428"/>
      <c r="B220" s="186"/>
      <c r="C220" s="300"/>
      <c r="D220" s="459"/>
      <c r="E220" s="455"/>
      <c r="F220" s="455"/>
      <c r="G220" s="454"/>
      <c r="H220" s="227"/>
    </row>
    <row r="221" spans="1:13" hidden="1">
      <c r="A221" s="444" t="s">
        <v>540</v>
      </c>
      <c r="B221" s="186" t="s">
        <v>253</v>
      </c>
      <c r="C221" s="75" t="s">
        <v>315</v>
      </c>
      <c r="D221" s="226">
        <f>+D222</f>
        <v>0</v>
      </c>
      <c r="E221" s="187">
        <f>+E222</f>
        <v>0</v>
      </c>
      <c r="F221" s="187">
        <f>+F222</f>
        <v>0</v>
      </c>
      <c r="G221" s="226">
        <f>SUM(D221:F221)</f>
        <v>0</v>
      </c>
      <c r="H221" s="227">
        <f t="shared" si="14"/>
        <v>0</v>
      </c>
    </row>
    <row r="222" spans="1:13" hidden="1">
      <c r="A222" s="444"/>
      <c r="B222" s="458"/>
      <c r="C222" s="177" t="s">
        <v>254</v>
      </c>
      <c r="D222" s="453">
        <v>0</v>
      </c>
      <c r="E222" s="451">
        <v>0</v>
      </c>
      <c r="F222" s="451">
        <v>0</v>
      </c>
      <c r="G222" s="450">
        <f>SUM(D222:F222)</f>
        <v>0</v>
      </c>
      <c r="H222" s="227">
        <f t="shared" si="14"/>
        <v>0</v>
      </c>
    </row>
    <row r="223" spans="1:13" hidden="1">
      <c r="A223" s="428"/>
      <c r="B223" s="186"/>
      <c r="C223" s="75"/>
      <c r="D223" s="226"/>
      <c r="E223" s="187"/>
      <c r="F223" s="187"/>
      <c r="G223" s="226"/>
      <c r="H223" s="227"/>
    </row>
    <row r="224" spans="1:13" s="443" customFormat="1">
      <c r="A224" s="436" t="s">
        <v>540</v>
      </c>
      <c r="B224" s="437" t="s">
        <v>259</v>
      </c>
      <c r="C224" s="79" t="s">
        <v>260</v>
      </c>
      <c r="D224" s="439">
        <f>SUM(D225:D226)</f>
        <v>350000000</v>
      </c>
      <c r="E224" s="438">
        <f>SUM(E225:E226)</f>
        <v>0</v>
      </c>
      <c r="F224" s="439">
        <f>SUM(F225:F226)</f>
        <v>0</v>
      </c>
      <c r="G224" s="440">
        <f>SUM(D224:F224)</f>
        <v>350000000</v>
      </c>
      <c r="H224" s="223">
        <f t="shared" si="14"/>
        <v>1.1365238354373159E-2</v>
      </c>
      <c r="I224" s="441"/>
      <c r="J224" s="442"/>
      <c r="K224" s="442"/>
      <c r="L224" s="442"/>
      <c r="M224" s="442"/>
    </row>
    <row r="225" spans="1:13">
      <c r="A225" s="444" t="s">
        <v>540</v>
      </c>
      <c r="B225" s="186" t="s">
        <v>366</v>
      </c>
      <c r="C225" s="75" t="s">
        <v>367</v>
      </c>
      <c r="D225" s="226">
        <v>350000000</v>
      </c>
      <c r="E225" s="187">
        <v>0</v>
      </c>
      <c r="F225" s="187">
        <v>0</v>
      </c>
      <c r="G225" s="226">
        <f>SUM(D225:F225)</f>
        <v>350000000</v>
      </c>
      <c r="H225" s="227">
        <f t="shared" si="14"/>
        <v>1.1365238354373159E-2</v>
      </c>
    </row>
    <row r="226" spans="1:13" hidden="1">
      <c r="A226" s="444" t="s">
        <v>540</v>
      </c>
      <c r="B226" s="186" t="s">
        <v>261</v>
      </c>
      <c r="C226" s="75" t="s">
        <v>262</v>
      </c>
      <c r="D226" s="226">
        <v>0</v>
      </c>
      <c r="E226" s="187">
        <v>0</v>
      </c>
      <c r="F226" s="187">
        <v>0</v>
      </c>
      <c r="G226" s="226">
        <f>SUM(D226:F226)</f>
        <v>0</v>
      </c>
      <c r="H226" s="227">
        <f t="shared" si="14"/>
        <v>0</v>
      </c>
    </row>
    <row r="227" spans="1:13">
      <c r="A227" s="428"/>
      <c r="B227" s="186"/>
      <c r="C227" s="75"/>
      <c r="D227" s="226"/>
      <c r="E227" s="187"/>
      <c r="F227" s="187"/>
      <c r="G227" s="226"/>
      <c r="H227" s="227"/>
    </row>
    <row r="228" spans="1:13">
      <c r="A228" s="428"/>
      <c r="B228" s="445"/>
      <c r="C228" s="75"/>
      <c r="D228" s="226"/>
      <c r="E228" s="187"/>
      <c r="F228" s="187"/>
      <c r="G228" s="226"/>
      <c r="H228" s="227"/>
    </row>
    <row r="229" spans="1:13" hidden="1">
      <c r="A229" s="430">
        <v>2.2999999999999998</v>
      </c>
      <c r="B229" s="447" t="s">
        <v>525</v>
      </c>
      <c r="C229" s="212" t="s">
        <v>106</v>
      </c>
      <c r="D229" s="432">
        <f>+D231</f>
        <v>0</v>
      </c>
      <c r="E229" s="432">
        <f>+E231</f>
        <v>0</v>
      </c>
      <c r="F229" s="432">
        <f>+F231</f>
        <v>0</v>
      </c>
      <c r="G229" s="434">
        <f>+G231</f>
        <v>0</v>
      </c>
      <c r="H229" s="223">
        <f t="shared" si="14"/>
        <v>0</v>
      </c>
    </row>
    <row r="230" spans="1:13" hidden="1">
      <c r="A230" s="428"/>
      <c r="B230" s="445"/>
      <c r="C230" s="75"/>
      <c r="D230" s="226"/>
      <c r="E230" s="187"/>
      <c r="F230" s="187"/>
      <c r="G230" s="226"/>
      <c r="H230" s="227"/>
    </row>
    <row r="231" spans="1:13" s="443" customFormat="1" ht="20.399999999999999" hidden="1">
      <c r="A231" s="436" t="s">
        <v>541</v>
      </c>
      <c r="B231" s="437" t="s">
        <v>503</v>
      </c>
      <c r="C231" s="79" t="s">
        <v>526</v>
      </c>
      <c r="D231" s="439">
        <f>+D232</f>
        <v>0</v>
      </c>
      <c r="E231" s="438">
        <f>+E232</f>
        <v>0</v>
      </c>
      <c r="F231" s="439">
        <f>+F232</f>
        <v>0</v>
      </c>
      <c r="G231" s="440">
        <f>+G232</f>
        <v>0</v>
      </c>
      <c r="H231" s="223">
        <f t="shared" si="14"/>
        <v>0</v>
      </c>
      <c r="I231" s="441"/>
      <c r="J231" s="442"/>
      <c r="K231" s="442"/>
      <c r="L231" s="442"/>
      <c r="M231" s="442"/>
    </row>
    <row r="232" spans="1:13" hidden="1">
      <c r="A232" s="444" t="s">
        <v>541</v>
      </c>
      <c r="B232" s="445" t="s">
        <v>501</v>
      </c>
      <c r="C232" s="75" t="s">
        <v>500</v>
      </c>
      <c r="D232" s="226">
        <v>0</v>
      </c>
      <c r="E232" s="187">
        <f>+E233</f>
        <v>0</v>
      </c>
      <c r="F232" s="226">
        <f>+F233</f>
        <v>0</v>
      </c>
      <c r="G232" s="226">
        <f>+G233</f>
        <v>0</v>
      </c>
      <c r="H232" s="227">
        <f t="shared" si="14"/>
        <v>0</v>
      </c>
    </row>
    <row r="233" spans="1:13" ht="11.4" hidden="1">
      <c r="A233" s="428"/>
      <c r="B233" s="460"/>
      <c r="C233" s="177" t="s">
        <v>527</v>
      </c>
      <c r="D233" s="453">
        <v>0</v>
      </c>
      <c r="E233" s="451">
        <v>0</v>
      </c>
      <c r="F233" s="451">
        <v>0</v>
      </c>
      <c r="G233" s="450">
        <f>SUM(D233:F233)</f>
        <v>0</v>
      </c>
      <c r="H233" s="227">
        <f t="shared" si="14"/>
        <v>0</v>
      </c>
    </row>
    <row r="234" spans="1:13" hidden="1">
      <c r="A234" s="428"/>
      <c r="B234" s="445"/>
      <c r="C234" s="75"/>
      <c r="D234" s="226"/>
      <c r="E234" s="187"/>
      <c r="F234" s="187"/>
      <c r="G234" s="226"/>
      <c r="H234" s="227"/>
    </row>
    <row r="235" spans="1:13">
      <c r="A235" s="428"/>
      <c r="B235" s="186"/>
      <c r="C235" s="301"/>
      <c r="D235" s="226"/>
      <c r="E235" s="187"/>
      <c r="F235" s="187"/>
      <c r="G235" s="226"/>
      <c r="H235" s="227"/>
    </row>
    <row r="236" spans="1:13">
      <c r="A236" s="430">
        <v>3.3</v>
      </c>
      <c r="B236" s="447" t="s">
        <v>272</v>
      </c>
      <c r="C236" s="212" t="s">
        <v>264</v>
      </c>
      <c r="D236" s="432">
        <f>+D238</f>
        <v>0</v>
      </c>
      <c r="E236" s="432">
        <f>+E238</f>
        <v>478523869.56</v>
      </c>
      <c r="F236" s="432">
        <f>+F238</f>
        <v>91910487.099999994</v>
      </c>
      <c r="G236" s="434">
        <f>SUM(D236:F236)</f>
        <v>570434356.65999997</v>
      </c>
      <c r="H236" s="223">
        <f t="shared" si="14"/>
        <v>1.8523206939898312E-2</v>
      </c>
    </row>
    <row r="237" spans="1:13">
      <c r="A237" s="428"/>
      <c r="B237" s="431"/>
      <c r="C237" s="213"/>
      <c r="D237" s="187"/>
      <c r="F237" s="187"/>
      <c r="G237" s="226"/>
      <c r="H237" s="227"/>
    </row>
    <row r="238" spans="1:13" s="443" customFormat="1">
      <c r="A238" s="436" t="s">
        <v>542</v>
      </c>
      <c r="B238" s="437" t="s">
        <v>273</v>
      </c>
      <c r="C238" s="79" t="s">
        <v>368</v>
      </c>
      <c r="D238" s="439">
        <f>SUM(D239:D241)</f>
        <v>0</v>
      </c>
      <c r="E238" s="438">
        <f>SUM(E239:E241)</f>
        <v>478523869.56</v>
      </c>
      <c r="F238" s="439">
        <f>SUM(F239:F241)</f>
        <v>91910487.099999994</v>
      </c>
      <c r="G238" s="440">
        <f>SUM(D238:F238)</f>
        <v>570434356.65999997</v>
      </c>
      <c r="H238" s="223">
        <f t="shared" si="14"/>
        <v>1.8523206939898312E-2</v>
      </c>
      <c r="I238" s="441"/>
      <c r="J238" s="442"/>
      <c r="K238" s="442"/>
      <c r="L238" s="442"/>
      <c r="M238" s="442"/>
    </row>
    <row r="239" spans="1:13" ht="20.399999999999999">
      <c r="A239" s="444" t="s">
        <v>542</v>
      </c>
      <c r="B239" s="186" t="s">
        <v>523</v>
      </c>
      <c r="C239" s="75" t="s">
        <v>524</v>
      </c>
      <c r="D239" s="187">
        <v>0</v>
      </c>
      <c r="E239" s="188">
        <v>237841414.50999999</v>
      </c>
      <c r="F239" s="187">
        <v>91910487.099999994</v>
      </c>
      <c r="G239" s="226">
        <f>SUM(D239:F239)</f>
        <v>329751901.61000001</v>
      </c>
      <c r="H239" s="227">
        <f t="shared" si="14"/>
        <v>1.0707739884587019E-2</v>
      </c>
    </row>
    <row r="240" spans="1:13" hidden="1">
      <c r="A240" s="444" t="s">
        <v>542</v>
      </c>
      <c r="B240" s="186" t="s">
        <v>274</v>
      </c>
      <c r="C240" s="75" t="s">
        <v>462</v>
      </c>
      <c r="D240" s="187">
        <v>0</v>
      </c>
      <c r="E240" s="188">
        <v>0</v>
      </c>
      <c r="F240" s="187">
        <v>0</v>
      </c>
      <c r="G240" s="226">
        <f>SUM(D240:F240)</f>
        <v>0</v>
      </c>
      <c r="H240" s="227">
        <f t="shared" si="14"/>
        <v>0</v>
      </c>
    </row>
    <row r="241" spans="1:13">
      <c r="A241" s="444" t="s">
        <v>542</v>
      </c>
      <c r="B241" s="186" t="s">
        <v>275</v>
      </c>
      <c r="C241" s="75" t="s">
        <v>463</v>
      </c>
      <c r="D241" s="187">
        <v>0</v>
      </c>
      <c r="E241" s="188">
        <v>240682455.05000001</v>
      </c>
      <c r="F241" s="187">
        <v>0</v>
      </c>
      <c r="G241" s="226">
        <f>SUM(D241:F241)</f>
        <v>240682455.05000001</v>
      </c>
      <c r="H241" s="227">
        <f t="shared" si="14"/>
        <v>7.8154670553112968E-3</v>
      </c>
    </row>
    <row r="242" spans="1:13">
      <c r="A242" s="428"/>
      <c r="B242" s="186"/>
      <c r="C242" s="75"/>
      <c r="D242" s="187"/>
      <c r="F242" s="187"/>
      <c r="G242" s="226"/>
      <c r="H242" s="227"/>
    </row>
    <row r="243" spans="1:13" hidden="1">
      <c r="A243" s="428"/>
      <c r="B243" s="186"/>
      <c r="C243" s="75"/>
      <c r="D243" s="187"/>
      <c r="F243" s="187"/>
      <c r="G243" s="226"/>
      <c r="H243" s="227"/>
    </row>
    <row r="244" spans="1:13" hidden="1">
      <c r="A244" s="430">
        <v>4</v>
      </c>
      <c r="B244" s="431" t="s">
        <v>488</v>
      </c>
      <c r="C244" s="212" t="s">
        <v>489</v>
      </c>
      <c r="D244" s="432">
        <f>+D246</f>
        <v>0</v>
      </c>
      <c r="E244" s="433">
        <f>+E246</f>
        <v>0</v>
      </c>
      <c r="F244" s="432">
        <f>+F246</f>
        <v>0</v>
      </c>
      <c r="G244" s="434">
        <f>SUM(D244:F244)</f>
        <v>0</v>
      </c>
      <c r="H244" s="223">
        <f t="shared" si="14"/>
        <v>0</v>
      </c>
    </row>
    <row r="245" spans="1:13" hidden="1">
      <c r="A245" s="428"/>
      <c r="B245" s="431"/>
      <c r="C245" s="213"/>
      <c r="D245" s="187"/>
      <c r="F245" s="187"/>
      <c r="G245" s="226"/>
      <c r="H245" s="227"/>
    </row>
    <row r="246" spans="1:13" s="443" customFormat="1" hidden="1">
      <c r="A246" s="436">
        <v>4</v>
      </c>
      <c r="B246" s="437" t="s">
        <v>490</v>
      </c>
      <c r="C246" s="79" t="s">
        <v>491</v>
      </c>
      <c r="D246" s="439">
        <f>SUM(D247:D248)</f>
        <v>0</v>
      </c>
      <c r="E246" s="438">
        <f>SUM(E247:E248)</f>
        <v>0</v>
      </c>
      <c r="F246" s="439">
        <f>SUM(F247:F248)</f>
        <v>0</v>
      </c>
      <c r="G246" s="440">
        <f>SUM(D246:F246)</f>
        <v>0</v>
      </c>
      <c r="H246" s="223">
        <f t="shared" si="14"/>
        <v>0</v>
      </c>
      <c r="I246" s="441"/>
      <c r="J246" s="442"/>
      <c r="K246" s="442"/>
      <c r="L246" s="442"/>
      <c r="M246" s="442"/>
    </row>
    <row r="247" spans="1:13" hidden="1">
      <c r="A247" s="444">
        <v>4</v>
      </c>
      <c r="B247" s="186" t="s">
        <v>498</v>
      </c>
      <c r="C247" s="293" t="s">
        <v>499</v>
      </c>
      <c r="D247" s="187">
        <v>0</v>
      </c>
      <c r="E247" s="188">
        <v>0</v>
      </c>
      <c r="F247" s="187">
        <v>0</v>
      </c>
      <c r="G247" s="226">
        <f>SUM(D247:F247)</f>
        <v>0</v>
      </c>
      <c r="H247" s="227">
        <f t="shared" si="14"/>
        <v>0</v>
      </c>
      <c r="I247" s="461"/>
      <c r="K247" s="462"/>
    </row>
    <row r="248" spans="1:13" hidden="1">
      <c r="A248" s="444">
        <v>4</v>
      </c>
      <c r="B248" s="186" t="s">
        <v>492</v>
      </c>
      <c r="C248" s="293" t="s">
        <v>493</v>
      </c>
      <c r="D248" s="187">
        <v>0</v>
      </c>
      <c r="E248" s="188">
        <v>0</v>
      </c>
      <c r="F248" s="187">
        <v>0</v>
      </c>
      <c r="G248" s="226">
        <f>SUM(D248:F248)</f>
        <v>0</v>
      </c>
      <c r="H248" s="227">
        <f t="shared" si="14"/>
        <v>0</v>
      </c>
    </row>
    <row r="249" spans="1:13" ht="10.8" thickBot="1">
      <c r="A249" s="463"/>
      <c r="B249" s="464"/>
      <c r="C249" s="302"/>
      <c r="D249" s="465"/>
      <c r="E249" s="466"/>
      <c r="F249" s="465"/>
      <c r="G249" s="467"/>
      <c r="H249" s="228"/>
    </row>
    <row r="250" spans="1:13">
      <c r="B250" s="468"/>
    </row>
    <row r="251" spans="1:13">
      <c r="B251" s="303"/>
      <c r="C251" s="303"/>
    </row>
    <row r="257" spans="4:4" ht="13.2">
      <c r="D257" s="469"/>
    </row>
  </sheetData>
  <mergeCells count="7">
    <mergeCell ref="B9:C9"/>
    <mergeCell ref="A9:A10"/>
    <mergeCell ref="B10:C10"/>
    <mergeCell ref="A1:H1"/>
    <mergeCell ref="A2:H2"/>
    <mergeCell ref="A5:H5"/>
    <mergeCell ref="A6:H6"/>
  </mergeCells>
  <printOptions horizontalCentered="1"/>
  <pageMargins left="0.39370078740157483" right="0.39370078740157483" top="0.78740157480314965" bottom="0.59055118110236227" header="0" footer="0"/>
  <pageSetup scale="81" firstPageNumber="5" orientation="landscape" useFirstPageNumber="1" r:id="rId1"/>
  <headerFooter alignWithMargins="0">
    <oddHeader>&amp;CPágina &amp;P</oddHeader>
  </headerFooter>
  <rowBreaks count="3" manualBreakCount="3">
    <brk id="55" max="16383" man="1"/>
    <brk id="114" max="16383" man="1"/>
    <brk id="17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A1:K83"/>
  <sheetViews>
    <sheetView showGridLines="0" topLeftCell="B1" zoomScaleNormal="100" zoomScaleSheetLayoutView="80" workbookViewId="0">
      <selection activeCell="M19" sqref="M19"/>
    </sheetView>
  </sheetViews>
  <sheetFormatPr baseColWidth="10" defaultRowHeight="13.2"/>
  <cols>
    <col min="1" max="1" width="5" hidden="1" customWidth="1"/>
    <col min="2" max="3" width="7.6640625" customWidth="1"/>
    <col min="4" max="4" width="37.44140625" customWidth="1"/>
    <col min="5" max="5" width="17.6640625" customWidth="1"/>
    <col min="6" max="7" width="16.6640625" customWidth="1"/>
    <col min="8" max="8" width="19.21875" customWidth="1"/>
    <col min="9" max="9" width="5.44140625" customWidth="1"/>
    <col min="10" max="10" width="18.21875" style="294" bestFit="1" customWidth="1"/>
    <col min="11" max="11" width="15" bestFit="1" customWidth="1"/>
  </cols>
  <sheetData>
    <row r="1" spans="2:8" ht="15.6">
      <c r="B1" s="702" t="str">
        <f>+INDICE!A1</f>
        <v>MUNICIPALIDAD DE CARTAGO</v>
      </c>
      <c r="C1" s="702"/>
      <c r="D1" s="702"/>
      <c r="E1" s="702"/>
      <c r="F1" s="702"/>
      <c r="G1" s="702"/>
      <c r="H1" s="702"/>
    </row>
    <row r="2" spans="2:8" ht="15.6">
      <c r="B2" s="702" t="str">
        <f>+'EGR x PART GRAL'!B2</f>
        <v>PRESUPUESTO ORDINARIO 2026</v>
      </c>
      <c r="C2" s="702"/>
      <c r="D2" s="702"/>
      <c r="E2" s="702"/>
      <c r="F2" s="702"/>
      <c r="G2" s="702"/>
      <c r="H2" s="702"/>
    </row>
    <row r="3" spans="2:8">
      <c r="B3" s="24"/>
      <c r="C3" s="24"/>
      <c r="D3" s="24"/>
      <c r="E3" s="24"/>
      <c r="F3" s="24"/>
      <c r="G3" s="24"/>
      <c r="H3" s="24"/>
    </row>
    <row r="4" spans="2:8">
      <c r="B4" s="24"/>
      <c r="C4" s="24"/>
      <c r="D4" s="24"/>
      <c r="E4" s="24"/>
      <c r="F4" s="24"/>
      <c r="G4" s="24"/>
      <c r="H4" s="24"/>
    </row>
    <row r="5" spans="2:8" ht="13.8">
      <c r="B5" s="703" t="s">
        <v>589</v>
      </c>
      <c r="C5" s="703"/>
      <c r="D5" s="703"/>
      <c r="E5" s="703"/>
      <c r="F5" s="703"/>
      <c r="G5" s="703"/>
      <c r="H5" s="703"/>
    </row>
    <row r="6" spans="2:8" ht="13.8">
      <c r="B6" s="703" t="s">
        <v>591</v>
      </c>
      <c r="C6" s="703"/>
      <c r="D6" s="703"/>
      <c r="E6" s="703"/>
      <c r="F6" s="703"/>
      <c r="G6" s="703"/>
      <c r="H6" s="703"/>
    </row>
    <row r="7" spans="2:8" ht="13.8" thickBot="1">
      <c r="B7" s="24"/>
      <c r="C7" s="24"/>
      <c r="D7" s="24"/>
      <c r="E7" s="24"/>
      <c r="F7" s="24"/>
      <c r="G7" s="24"/>
      <c r="H7" s="24"/>
    </row>
    <row r="8" spans="2:8" ht="53.4" thickBot="1">
      <c r="B8" s="734" t="s">
        <v>587</v>
      </c>
      <c r="C8" s="735"/>
      <c r="D8" s="736"/>
      <c r="E8" s="175" t="s">
        <v>337</v>
      </c>
      <c r="F8" s="175" t="s">
        <v>338</v>
      </c>
      <c r="G8" s="175" t="s">
        <v>339</v>
      </c>
      <c r="H8" s="175" t="s">
        <v>281</v>
      </c>
    </row>
    <row r="9" spans="2:8">
      <c r="B9" s="719" t="s">
        <v>543</v>
      </c>
      <c r="C9" s="731"/>
      <c r="D9" s="731"/>
      <c r="E9" s="723">
        <f>+E12+E34+E60+E80</f>
        <v>8518574462.21</v>
      </c>
      <c r="F9" s="725">
        <f>+F12+F34+F60+F80</f>
        <v>16831404033.15</v>
      </c>
      <c r="G9" s="727">
        <f>+G12+G34+G60+G80</f>
        <v>5445680080.9799995</v>
      </c>
      <c r="H9" s="729">
        <f>+H12+H34+H60+H80</f>
        <v>30795658576.34</v>
      </c>
    </row>
    <row r="10" spans="2:8" ht="13.8" thickBot="1">
      <c r="B10" s="732"/>
      <c r="C10" s="733"/>
      <c r="D10" s="733"/>
      <c r="E10" s="724"/>
      <c r="F10" s="726"/>
      <c r="G10" s="728"/>
      <c r="H10" s="730"/>
    </row>
    <row r="11" spans="2:8">
      <c r="B11" s="99"/>
      <c r="C11" s="100"/>
      <c r="D11" s="8"/>
      <c r="E11" s="101"/>
      <c r="F11" s="13"/>
      <c r="G11" s="102"/>
      <c r="H11" s="103"/>
    </row>
    <row r="12" spans="2:8">
      <c r="B12" s="92">
        <v>1</v>
      </c>
      <c r="C12" s="93"/>
      <c r="D12" s="94" t="s">
        <v>553</v>
      </c>
      <c r="E12" s="95">
        <f>+E14+E22+E27</f>
        <v>8015254462.21</v>
      </c>
      <c r="F12" s="96">
        <f>+F14+F22+F27</f>
        <v>15214135495.630001</v>
      </c>
      <c r="G12" s="97">
        <f>+G14+G22+G27</f>
        <v>0</v>
      </c>
      <c r="H12" s="98">
        <f>SUM(E12:G12)</f>
        <v>23229389957.84</v>
      </c>
    </row>
    <row r="13" spans="2:8">
      <c r="B13" s="99"/>
      <c r="C13" s="100"/>
      <c r="D13" s="8"/>
      <c r="E13" s="101"/>
      <c r="F13" s="15"/>
      <c r="G13" s="102"/>
      <c r="H13" s="103"/>
    </row>
    <row r="14" spans="2:8">
      <c r="B14" s="104"/>
      <c r="C14" s="105">
        <v>1.1000000000000001</v>
      </c>
      <c r="D14" s="106" t="s">
        <v>544</v>
      </c>
      <c r="E14" s="107">
        <f>+E16+E20</f>
        <v>5761314296.04</v>
      </c>
      <c r="F14" s="108">
        <f>+F16+F20</f>
        <v>14682390346.59</v>
      </c>
      <c r="G14" s="109">
        <f>+G16+G20</f>
        <v>0</v>
      </c>
      <c r="H14" s="110">
        <f>SUM(E14:G14)</f>
        <v>20443704642.630001</v>
      </c>
    </row>
    <row r="15" spans="2:8">
      <c r="B15" s="99"/>
      <c r="C15" s="111"/>
      <c r="D15" s="94"/>
      <c r="E15" s="101"/>
      <c r="F15" s="15"/>
      <c r="G15" s="102"/>
      <c r="H15" s="103"/>
    </row>
    <row r="16" spans="2:8">
      <c r="B16" s="99"/>
      <c r="C16" s="112" t="s">
        <v>545</v>
      </c>
      <c r="D16" s="3" t="s">
        <v>125</v>
      </c>
      <c r="E16" s="113">
        <f>SUM(E17:E18)</f>
        <v>4058371917.25</v>
      </c>
      <c r="F16" s="114">
        <f>SUM(F17:F18)</f>
        <v>7039927394.5499992</v>
      </c>
      <c r="G16" s="115">
        <f>SUM(G17:G18)</f>
        <v>0</v>
      </c>
      <c r="H16" s="116">
        <f>SUM(E16:G16)</f>
        <v>11098299311.799999</v>
      </c>
    </row>
    <row r="17" spans="2:11" ht="12.6" customHeight="1">
      <c r="B17" s="99"/>
      <c r="C17" s="117" t="s">
        <v>529</v>
      </c>
      <c r="D17" s="1" t="s">
        <v>546</v>
      </c>
      <c r="E17" s="101">
        <f>+'EGR DETALLADOS'!D14+'EGR DETALLADOS'!D20+'EGR DETALLADOS'!D25</f>
        <v>3464737281.54</v>
      </c>
      <c r="F17" s="15">
        <f>+'EGR DETALLADOS'!E14+'EGR DETALLADOS'!E20+'EGR DETALLADOS'!E25</f>
        <v>5950678569.5999994</v>
      </c>
      <c r="G17" s="102">
        <f>+'EGR DETALLADOS'!F14+'EGR DETALLADOS'!F20+'EGR DETALLADOS'!F25-'CAPITALIZACIÓN DE G.CORRIENTE'!J19</f>
        <v>0</v>
      </c>
      <c r="H17" s="116">
        <f>SUM(E17:G17)</f>
        <v>9415415851.1399994</v>
      </c>
    </row>
    <row r="18" spans="2:11">
      <c r="B18" s="99"/>
      <c r="C18" s="117" t="s">
        <v>530</v>
      </c>
      <c r="D18" s="1" t="s">
        <v>547</v>
      </c>
      <c r="E18" s="101">
        <f>+'EGR DETALLADOS'!D32+'EGR DETALLADOS'!D36</f>
        <v>593634635.71000004</v>
      </c>
      <c r="F18" s="13">
        <f>+'EGR DETALLADOS'!E32+'EGR DETALLADOS'!E36</f>
        <v>1089248824.95</v>
      </c>
      <c r="G18" s="102">
        <f>+'EGR DETALLADOS'!F32+'EGR DETALLADOS'!F36-'CAPITALIZACIÓN DE G.CORRIENTE'!J20</f>
        <v>0</v>
      </c>
      <c r="H18" s="116">
        <f>SUM(E18:G18)</f>
        <v>1682883460.6600001</v>
      </c>
    </row>
    <row r="19" spans="2:11">
      <c r="B19" s="99"/>
      <c r="C19" s="117"/>
      <c r="D19" s="1"/>
      <c r="E19" s="101"/>
      <c r="F19" s="13"/>
      <c r="G19" s="102"/>
      <c r="H19" s="116"/>
    </row>
    <row r="20" spans="2:11">
      <c r="B20" s="99"/>
      <c r="C20" s="112" t="s">
        <v>531</v>
      </c>
      <c r="D20" s="3" t="s">
        <v>548</v>
      </c>
      <c r="E20" s="113">
        <f>+'EGR DETALLADOS'!D42-'EGR DETALLADOS'!D99+'EGR DETALLADOS'!D107+'EGR DETALLADOS'!D153</f>
        <v>1702942378.79</v>
      </c>
      <c r="F20" s="114">
        <f>+'EGR DETALLADOS'!E42-'EGR DETALLADOS'!E99+'EGR DETALLADOS'!E107+'EGR DETALLADOS'!E153</f>
        <v>7642462952.04</v>
      </c>
      <c r="G20" s="115">
        <f>+'EGR DETALLADOS'!F42-'EGR DETALLADOS'!F99+'EGR DETALLADOS'!F107+'EGR DETALLADOS'!F153-'CAPITALIZACIÓN DE G.CORRIENTE'!J22</f>
        <v>0</v>
      </c>
      <c r="H20" s="116">
        <f>SUM(E20:G20)</f>
        <v>9345405330.8299999</v>
      </c>
      <c r="K20" s="295"/>
    </row>
    <row r="21" spans="2:11">
      <c r="B21" s="99"/>
      <c r="C21" s="111"/>
      <c r="D21" s="8"/>
      <c r="E21" s="101"/>
      <c r="F21" s="15"/>
      <c r="G21" s="102"/>
      <c r="H21" s="116"/>
    </row>
    <row r="22" spans="2:11">
      <c r="B22" s="104"/>
      <c r="C22" s="105">
        <v>1.2</v>
      </c>
      <c r="D22" s="106" t="s">
        <v>549</v>
      </c>
      <c r="E22" s="107">
        <f>SUM(E24:E25)</f>
        <v>0</v>
      </c>
      <c r="F22" s="108">
        <f>SUM(F24:F25)</f>
        <v>314245149.04000002</v>
      </c>
      <c r="G22" s="109">
        <f>SUM(G24:G25)</f>
        <v>0</v>
      </c>
      <c r="H22" s="110">
        <f>SUM(E22:G22)</f>
        <v>314245149.04000002</v>
      </c>
    </row>
    <row r="23" spans="2:11">
      <c r="B23" s="99"/>
      <c r="C23" s="111"/>
      <c r="D23" s="8"/>
      <c r="E23" s="101"/>
      <c r="F23" s="15"/>
      <c r="G23" s="102"/>
      <c r="H23" s="116"/>
    </row>
    <row r="24" spans="2:11">
      <c r="B24" s="99"/>
      <c r="C24" s="112" t="s">
        <v>533</v>
      </c>
      <c r="D24" s="3" t="s">
        <v>550</v>
      </c>
      <c r="E24" s="113">
        <f>+'EGR DETALLADOS'!D148</f>
        <v>0</v>
      </c>
      <c r="F24" s="114">
        <f>+'EGR DETALLADOS'!E148</f>
        <v>314245149.04000002</v>
      </c>
      <c r="G24" s="115">
        <f>+'EGR DETALLADOS'!F148-'CAPITALIZACIÓN DE G.CORRIENTE'!J26</f>
        <v>0</v>
      </c>
      <c r="H24" s="116">
        <f>SUM(E24:G24)</f>
        <v>314245149.04000002</v>
      </c>
    </row>
    <row r="25" spans="2:11" hidden="1">
      <c r="B25" s="99"/>
      <c r="C25" s="112" t="s">
        <v>571</v>
      </c>
      <c r="D25" s="3" t="s">
        <v>572</v>
      </c>
      <c r="E25" s="113"/>
      <c r="F25" s="15"/>
      <c r="G25" s="102"/>
      <c r="H25" s="116">
        <f>SUM(E25:G25)</f>
        <v>0</v>
      </c>
    </row>
    <row r="26" spans="2:11">
      <c r="B26" s="99"/>
      <c r="C26" s="111"/>
      <c r="D26" s="8"/>
      <c r="E26" s="101"/>
      <c r="F26" s="15"/>
      <c r="G26" s="102"/>
      <c r="H26" s="116"/>
    </row>
    <row r="27" spans="2:11">
      <c r="B27" s="104"/>
      <c r="C27" s="105">
        <v>1.3</v>
      </c>
      <c r="D27" s="106" t="s">
        <v>92</v>
      </c>
      <c r="E27" s="107">
        <f>SUM(E29:E31)</f>
        <v>2253940166.1700001</v>
      </c>
      <c r="F27" s="108">
        <f>SUM(F29:F31)</f>
        <v>217500000</v>
      </c>
      <c r="G27" s="109">
        <f>SUM(G29:G31)</f>
        <v>0</v>
      </c>
      <c r="H27" s="110">
        <f>SUM(E27:G27)</f>
        <v>2471440166.1700001</v>
      </c>
    </row>
    <row r="28" spans="2:11">
      <c r="B28" s="99"/>
      <c r="C28" s="111"/>
      <c r="D28" s="8"/>
      <c r="E28" s="101"/>
      <c r="F28" s="15"/>
      <c r="G28" s="102"/>
      <c r="H28" s="116"/>
    </row>
    <row r="29" spans="2:11" ht="20.399999999999999">
      <c r="B29" s="99"/>
      <c r="C29" s="242" t="s">
        <v>532</v>
      </c>
      <c r="D29" s="243" t="s">
        <v>551</v>
      </c>
      <c r="E29" s="238">
        <f>+'EGR DETALLADOS'!D99+'EGR DETALLADOS'!D185</f>
        <v>1873940166.1700001</v>
      </c>
      <c r="F29" s="237">
        <f>+'EGR DETALLADOS'!E99+'EGR DETALLADOS'!E185</f>
        <v>4400000</v>
      </c>
      <c r="G29" s="239">
        <f>+'EGR DETALLADOS'!F99+'EGR DETALLADOS'!F185-'CAPITALIZACIÓN DE G.CORRIENTE'!J31</f>
        <v>0</v>
      </c>
      <c r="H29" s="244">
        <f>SUM(E29:G29)</f>
        <v>1878340166.1700001</v>
      </c>
      <c r="K29" s="295"/>
    </row>
    <row r="30" spans="2:11" ht="20.399999999999999">
      <c r="B30" s="99"/>
      <c r="C30" s="242" t="s">
        <v>540</v>
      </c>
      <c r="D30" s="243" t="s">
        <v>552</v>
      </c>
      <c r="E30" s="238">
        <f>+'EGR DETALLADOS'!D201+'EGR DETALLADOS'!D206+'EGR DETALLADOS'!D209+'EGR DETALLADOS'!D224</f>
        <v>380000000</v>
      </c>
      <c r="F30" s="237">
        <f>+'EGR DETALLADOS'!E201+'EGR DETALLADOS'!E206+'EGR DETALLADOS'!E209+'EGR DETALLADOS'!E224</f>
        <v>213100000</v>
      </c>
      <c r="G30" s="239">
        <f>+'EGR DETALLADOS'!F201+'EGR DETALLADOS'!F206+'EGR DETALLADOS'!F209+'EGR DETALLADOS'!F224</f>
        <v>0</v>
      </c>
      <c r="H30" s="244">
        <f>SUM(E30:G30)</f>
        <v>593100000</v>
      </c>
    </row>
    <row r="31" spans="2:11" ht="21" hidden="1">
      <c r="B31" s="99"/>
      <c r="C31" s="112" t="s">
        <v>573</v>
      </c>
      <c r="D31" s="176" t="s">
        <v>574</v>
      </c>
      <c r="E31" s="113"/>
      <c r="F31" s="114"/>
      <c r="G31" s="115"/>
      <c r="H31" s="116"/>
    </row>
    <row r="32" spans="2:11">
      <c r="B32" s="99"/>
      <c r="C32" s="111"/>
      <c r="D32" s="241"/>
      <c r="E32" s="101"/>
      <c r="F32" s="15"/>
      <c r="G32" s="102"/>
      <c r="H32" s="116"/>
    </row>
    <row r="33" spans="2:11">
      <c r="B33" s="99"/>
      <c r="C33" s="111"/>
      <c r="D33" s="8"/>
      <c r="E33" s="101"/>
      <c r="F33" s="13"/>
      <c r="G33" s="102"/>
      <c r="H33" s="116"/>
    </row>
    <row r="34" spans="2:11">
      <c r="B34" s="92">
        <v>2</v>
      </c>
      <c r="C34" s="93"/>
      <c r="D34" s="94" t="s">
        <v>554</v>
      </c>
      <c r="E34" s="95">
        <f>+E36+E44+E53</f>
        <v>503320000</v>
      </c>
      <c r="F34" s="96">
        <f>+F36+F44+F53</f>
        <v>1138744667.96</v>
      </c>
      <c r="G34" s="97">
        <f>+G36+G44+G53</f>
        <v>5353769593.8799992</v>
      </c>
      <c r="H34" s="98">
        <f>SUM(E34:G34)</f>
        <v>6995834261.8399992</v>
      </c>
    </row>
    <row r="35" spans="2:11">
      <c r="B35" s="99"/>
      <c r="C35" s="111"/>
      <c r="D35" s="8"/>
      <c r="E35" s="101"/>
      <c r="F35" s="13"/>
      <c r="G35" s="102"/>
      <c r="H35" s="116"/>
    </row>
    <row r="36" spans="2:11">
      <c r="B36" s="104"/>
      <c r="C36" s="105">
        <v>2.1</v>
      </c>
      <c r="D36" s="106" t="s">
        <v>555</v>
      </c>
      <c r="E36" s="107">
        <f>SUM(E38:E42)</f>
        <v>0</v>
      </c>
      <c r="F36" s="108">
        <f>SUM(F38:F42)</f>
        <v>512015937.95999992</v>
      </c>
      <c r="G36" s="109">
        <f>SUM(G38:G42)</f>
        <v>4224507625.7599998</v>
      </c>
      <c r="H36" s="110">
        <f>SUM(E36:G36)</f>
        <v>4736523563.7199993</v>
      </c>
    </row>
    <row r="37" spans="2:11">
      <c r="B37" s="99"/>
      <c r="C37" s="111"/>
      <c r="D37" s="8"/>
      <c r="E37" s="101"/>
      <c r="F37" s="15"/>
      <c r="G37" s="102"/>
      <c r="H37" s="116"/>
    </row>
    <row r="38" spans="2:11">
      <c r="B38" s="99"/>
      <c r="C38" s="112" t="s">
        <v>539</v>
      </c>
      <c r="D38" s="3" t="s">
        <v>558</v>
      </c>
      <c r="E38" s="113">
        <f>+'EGR DETALLADOS'!D170</f>
        <v>0</v>
      </c>
      <c r="F38" s="114">
        <f>+'EGR DETALLADOS'!E170</f>
        <v>0</v>
      </c>
      <c r="G38" s="115">
        <f>+'EGR DETALLADOS'!F170+'CAPITALIZACIÓN DE G.CORRIENTE'!F12</f>
        <v>155000000</v>
      </c>
      <c r="H38" s="116">
        <f>SUM(E38:G38)</f>
        <v>155000000</v>
      </c>
    </row>
    <row r="39" spans="2:11">
      <c r="B39" s="99"/>
      <c r="C39" s="112" t="s">
        <v>537</v>
      </c>
      <c r="D39" s="3" t="s">
        <v>559</v>
      </c>
      <c r="E39" s="113">
        <f>+'EGR DETALLADOS'!D171</f>
        <v>0</v>
      </c>
      <c r="F39" s="114">
        <f>+'EGR DETALLADOS'!E171</f>
        <v>379720765.02999997</v>
      </c>
      <c r="G39" s="115">
        <f>+'EGR DETALLADOS'!F171+'CAPITALIZACIÓN DE G.CORRIENTE'!D12+'CAPITALIZACIÓN DE G.CORRIENTE'!E12</f>
        <v>1752833131.71</v>
      </c>
      <c r="H39" s="116">
        <f>SUM(E39:G39)</f>
        <v>2132553896.74</v>
      </c>
      <c r="K39" s="295"/>
    </row>
    <row r="40" spans="2:11" ht="13.2" hidden="1" customHeight="1">
      <c r="B40" s="99"/>
      <c r="C40" s="112" t="s">
        <v>556</v>
      </c>
      <c r="D40" s="3" t="s">
        <v>560</v>
      </c>
      <c r="E40" s="113"/>
      <c r="F40" s="114"/>
      <c r="G40" s="115"/>
      <c r="H40" s="116"/>
    </row>
    <row r="41" spans="2:11">
      <c r="B41" s="99"/>
      <c r="C41" s="112" t="s">
        <v>538</v>
      </c>
      <c r="D41" s="3" t="s">
        <v>561</v>
      </c>
      <c r="E41" s="113">
        <f>+'EGR DETALLADOS'!D172</f>
        <v>0</v>
      </c>
      <c r="F41" s="114">
        <f>+'EGR DETALLADOS'!E172</f>
        <v>33625088.210000001</v>
      </c>
      <c r="G41" s="115">
        <f>+'EGR DETALLADOS'!F172+'CAPITALIZACIÓN DE G.CORRIENTE'!G12+'CAPITALIZACIÓN DE G.CORRIENTE'!H12</f>
        <v>1994463225.2</v>
      </c>
      <c r="H41" s="116">
        <f>SUM(E41:G41)</f>
        <v>2028088313.4100001</v>
      </c>
    </row>
    <row r="42" spans="2:11">
      <c r="B42" s="99"/>
      <c r="C42" s="112" t="s">
        <v>557</v>
      </c>
      <c r="D42" s="3" t="s">
        <v>562</v>
      </c>
      <c r="E42" s="113">
        <f>+'EGR DETALLADOS'!D173</f>
        <v>0</v>
      </c>
      <c r="F42" s="114">
        <f>+'EGR DETALLADOS'!E173</f>
        <v>98670084.719999999</v>
      </c>
      <c r="G42" s="115">
        <f>+'EGR DETALLADOS'!F173+'CAPITALIZACIÓN DE G.CORRIENTE'!I12</f>
        <v>322211268.85000002</v>
      </c>
      <c r="H42" s="116">
        <f>SUM(E42:G42)</f>
        <v>420881353.57000005</v>
      </c>
    </row>
    <row r="43" spans="2:11">
      <c r="B43" s="99"/>
      <c r="C43" s="112"/>
      <c r="D43" s="3"/>
      <c r="E43" s="113"/>
      <c r="F43" s="114"/>
      <c r="G43" s="115"/>
      <c r="H43" s="116"/>
    </row>
    <row r="44" spans="2:11">
      <c r="B44" s="104"/>
      <c r="C44" s="105">
        <v>2.2000000000000002</v>
      </c>
      <c r="D44" s="106" t="s">
        <v>563</v>
      </c>
      <c r="E44" s="107">
        <f>SUM(E46:E50)</f>
        <v>503320000</v>
      </c>
      <c r="F44" s="108">
        <f>SUM(F46:F50)</f>
        <v>626728730</v>
      </c>
      <c r="G44" s="109">
        <f>SUM(G46:G50)</f>
        <v>1129261968.1199999</v>
      </c>
      <c r="H44" s="110">
        <f>SUM(E44:G44)</f>
        <v>2259310698.1199999</v>
      </c>
    </row>
    <row r="45" spans="2:11">
      <c r="B45" s="99"/>
      <c r="C45" s="111"/>
      <c r="D45" s="8"/>
      <c r="E45" s="101"/>
      <c r="F45" s="15"/>
      <c r="G45" s="102"/>
      <c r="H45" s="116"/>
    </row>
    <row r="46" spans="2:11">
      <c r="B46" s="99"/>
      <c r="C46" s="112" t="s">
        <v>534</v>
      </c>
      <c r="D46" s="3" t="s">
        <v>566</v>
      </c>
      <c r="E46" s="113">
        <f>+'EGR DETALLADOS'!D159</f>
        <v>105395000</v>
      </c>
      <c r="F46" s="114">
        <f>+'EGR DETALLADOS'!E159</f>
        <v>452728730</v>
      </c>
      <c r="G46" s="115">
        <f>+'EGR DETALLADOS'!F159</f>
        <v>779261968.12</v>
      </c>
      <c r="H46" s="116">
        <f>SUM(E46:G46)</f>
        <v>1337385698.1199999</v>
      </c>
    </row>
    <row r="47" spans="2:11">
      <c r="B47" s="99"/>
      <c r="C47" s="112" t="s">
        <v>535</v>
      </c>
      <c r="D47" s="3" t="s">
        <v>567</v>
      </c>
      <c r="E47" s="113">
        <f>+'EGR DETALLADOS'!D176</f>
        <v>0</v>
      </c>
      <c r="F47" s="114">
        <f>+'EGR DETALLADOS'!E176</f>
        <v>0</v>
      </c>
      <c r="G47" s="115">
        <f>+'EGR DETALLADOS'!F176</f>
        <v>350000000</v>
      </c>
      <c r="H47" s="116">
        <f>SUM(E47:G47)</f>
        <v>350000000</v>
      </c>
    </row>
    <row r="48" spans="2:11" hidden="1">
      <c r="B48" s="99"/>
      <c r="C48" s="112" t="s">
        <v>564</v>
      </c>
      <c r="D48" s="3" t="s">
        <v>568</v>
      </c>
      <c r="E48" s="113"/>
      <c r="F48" s="114"/>
      <c r="G48" s="115"/>
      <c r="H48" s="116">
        <f>SUM(E48:G48)</f>
        <v>0</v>
      </c>
    </row>
    <row r="49" spans="2:8">
      <c r="B49" s="99"/>
      <c r="C49" s="112" t="s">
        <v>536</v>
      </c>
      <c r="D49" s="3" t="s">
        <v>569</v>
      </c>
      <c r="E49" s="113">
        <f>+'EGR DETALLADOS'!D179</f>
        <v>397925000</v>
      </c>
      <c r="F49" s="114">
        <f>+'EGR DETALLADOS'!E179</f>
        <v>174000000</v>
      </c>
      <c r="G49" s="115">
        <f>+'EGR DETALLADOS'!F179</f>
        <v>0</v>
      </c>
      <c r="H49" s="116">
        <f>SUM(E49:G49)</f>
        <v>571925000</v>
      </c>
    </row>
    <row r="50" spans="2:8" hidden="1">
      <c r="B50" s="99"/>
      <c r="C50" s="112" t="s">
        <v>565</v>
      </c>
      <c r="D50" s="3" t="s">
        <v>570</v>
      </c>
      <c r="E50" s="113">
        <v>0</v>
      </c>
      <c r="F50" s="114">
        <f>+'EGR DETALLADOS'!E180</f>
        <v>0</v>
      </c>
      <c r="G50" s="115"/>
      <c r="H50" s="116">
        <f>SUM(E50:G50)</f>
        <v>0</v>
      </c>
    </row>
    <row r="51" spans="2:8" hidden="1">
      <c r="B51" s="99"/>
      <c r="C51" s="112"/>
      <c r="D51" s="3"/>
      <c r="E51" s="113"/>
      <c r="F51" s="114"/>
      <c r="G51" s="115"/>
      <c r="H51" s="116"/>
    </row>
    <row r="52" spans="2:8" hidden="1">
      <c r="B52" s="99"/>
      <c r="C52" s="112"/>
      <c r="D52" s="3"/>
      <c r="E52" s="101"/>
      <c r="F52" s="15"/>
      <c r="G52" s="102"/>
      <c r="H52" s="116"/>
    </row>
    <row r="53" spans="2:8" hidden="1">
      <c r="B53" s="104"/>
      <c r="C53" s="105">
        <v>2.2999999999999998</v>
      </c>
      <c r="D53" s="106" t="s">
        <v>106</v>
      </c>
      <c r="E53" s="107">
        <f>SUM(E55:E57)</f>
        <v>0</v>
      </c>
      <c r="F53" s="108">
        <f>SUM(F55:F57)</f>
        <v>0</v>
      </c>
      <c r="G53" s="109">
        <f>SUM(G55:G57)</f>
        <v>0</v>
      </c>
      <c r="H53" s="110">
        <f>SUM(E53:G53)</f>
        <v>0</v>
      </c>
    </row>
    <row r="54" spans="2:8" hidden="1">
      <c r="B54" s="99"/>
      <c r="C54" s="112"/>
      <c r="D54" s="3"/>
      <c r="E54" s="101"/>
      <c r="F54" s="15"/>
      <c r="G54" s="102"/>
      <c r="H54" s="116"/>
    </row>
    <row r="55" spans="2:8" hidden="1">
      <c r="B55" s="99"/>
      <c r="C55" s="112" t="s">
        <v>575</v>
      </c>
      <c r="D55" s="3" t="s">
        <v>577</v>
      </c>
      <c r="E55" s="101"/>
      <c r="F55" s="15"/>
      <c r="G55" s="102"/>
      <c r="H55" s="116"/>
    </row>
    <row r="56" spans="2:8" hidden="1">
      <c r="B56" s="99"/>
      <c r="C56" s="112" t="s">
        <v>541</v>
      </c>
      <c r="D56" s="3" t="s">
        <v>578</v>
      </c>
      <c r="E56" s="101">
        <f>+'EGR DETALLADOS'!D231</f>
        <v>0</v>
      </c>
      <c r="F56" s="15">
        <f>+'EGR DETALLADOS'!E231</f>
        <v>0</v>
      </c>
      <c r="G56" s="102">
        <f>+'EGR DETALLADOS'!F231</f>
        <v>0</v>
      </c>
      <c r="H56" s="116">
        <f>SUM(E56:G56)</f>
        <v>0</v>
      </c>
    </row>
    <row r="57" spans="2:8" hidden="1">
      <c r="B57" s="99"/>
      <c r="C57" s="112" t="s">
        <v>576</v>
      </c>
      <c r="D57" s="3" t="s">
        <v>579</v>
      </c>
      <c r="E57" s="101"/>
      <c r="F57" s="15"/>
      <c r="G57" s="102"/>
      <c r="H57" s="116"/>
    </row>
    <row r="58" spans="2:8">
      <c r="B58" s="99"/>
      <c r="C58" s="112"/>
      <c r="D58" s="8"/>
      <c r="E58" s="101"/>
      <c r="F58" s="15"/>
      <c r="G58" s="102"/>
      <c r="H58" s="116"/>
    </row>
    <row r="59" spans="2:8">
      <c r="B59" s="99"/>
      <c r="C59" s="112"/>
      <c r="D59" s="3"/>
      <c r="E59" s="101"/>
      <c r="F59" s="15"/>
      <c r="G59" s="102"/>
      <c r="H59" s="116"/>
    </row>
    <row r="60" spans="2:8">
      <c r="B60" s="92">
        <v>3</v>
      </c>
      <c r="C60" s="93"/>
      <c r="D60" s="94" t="s">
        <v>580</v>
      </c>
      <c r="E60" s="95">
        <f>+E62+E65+E68+E74</f>
        <v>0</v>
      </c>
      <c r="F60" s="96">
        <f>+F62+F65+F68+F74</f>
        <v>478523869.56</v>
      </c>
      <c r="G60" s="97">
        <f>+G62+G65+G68+G74</f>
        <v>91910487.099999994</v>
      </c>
      <c r="H60" s="98">
        <f>SUM(E60:G60)</f>
        <v>570434356.65999997</v>
      </c>
    </row>
    <row r="61" spans="2:8" hidden="1">
      <c r="B61" s="99"/>
      <c r="C61" s="112"/>
      <c r="D61" s="3"/>
      <c r="E61" s="101"/>
      <c r="F61" s="15"/>
      <c r="G61" s="102"/>
      <c r="H61" s="116"/>
    </row>
    <row r="62" spans="2:8" hidden="1">
      <c r="B62" s="104"/>
      <c r="C62" s="105">
        <v>3.1</v>
      </c>
      <c r="D62" s="106" t="s">
        <v>581</v>
      </c>
      <c r="E62" s="107"/>
      <c r="F62" s="108"/>
      <c r="G62" s="109"/>
      <c r="H62" s="110">
        <f>SUM(E62:G62)</f>
        <v>0</v>
      </c>
    </row>
    <row r="63" spans="2:8" hidden="1">
      <c r="B63" s="104"/>
      <c r="C63" s="105"/>
      <c r="D63" s="106"/>
      <c r="E63" s="107"/>
      <c r="F63" s="108"/>
      <c r="G63" s="109"/>
      <c r="H63" s="110"/>
    </row>
    <row r="64" spans="2:8" hidden="1">
      <c r="B64" s="104"/>
      <c r="C64" s="105"/>
      <c r="D64" s="106"/>
      <c r="E64" s="107"/>
      <c r="F64" s="108"/>
      <c r="G64" s="109"/>
      <c r="H64" s="110"/>
    </row>
    <row r="65" spans="2:8" hidden="1">
      <c r="B65" s="104"/>
      <c r="C65" s="105">
        <v>3.2</v>
      </c>
      <c r="D65" s="106" t="s">
        <v>582</v>
      </c>
      <c r="E65" s="107"/>
      <c r="F65" s="108"/>
      <c r="G65" s="109"/>
      <c r="H65" s="110">
        <f>SUM(E65:G65)</f>
        <v>0</v>
      </c>
    </row>
    <row r="66" spans="2:8" hidden="1">
      <c r="B66" s="104"/>
      <c r="C66" s="105"/>
      <c r="D66" s="106"/>
      <c r="E66" s="107"/>
      <c r="F66" s="108"/>
      <c r="G66" s="109"/>
      <c r="H66" s="110"/>
    </row>
    <row r="67" spans="2:8">
      <c r="B67" s="104"/>
      <c r="C67" s="105"/>
      <c r="D67" s="106"/>
      <c r="E67" s="107"/>
      <c r="F67" s="108"/>
      <c r="G67" s="109"/>
      <c r="H67" s="110"/>
    </row>
    <row r="68" spans="2:8">
      <c r="B68" s="104"/>
      <c r="C68" s="105">
        <v>3.3</v>
      </c>
      <c r="D68" s="106" t="s">
        <v>264</v>
      </c>
      <c r="E68" s="107">
        <f>SUM(E70:E71)</f>
        <v>0</v>
      </c>
      <c r="F68" s="108">
        <f>SUM(F70:F71)</f>
        <v>478523869.56</v>
      </c>
      <c r="G68" s="109">
        <f>SUM(G70:G71)</f>
        <v>91910487.099999994</v>
      </c>
      <c r="H68" s="110">
        <f>SUM(E68:G68)</f>
        <v>570434356.65999997</v>
      </c>
    </row>
    <row r="69" spans="2:8">
      <c r="B69" s="99"/>
      <c r="C69" s="105"/>
      <c r="D69" s="3"/>
      <c r="E69" s="101"/>
      <c r="F69" s="15"/>
      <c r="G69" s="102"/>
      <c r="H69" s="116"/>
    </row>
    <row r="70" spans="2:8">
      <c r="B70" s="99"/>
      <c r="C70" s="112" t="s">
        <v>542</v>
      </c>
      <c r="D70" s="3" t="s">
        <v>583</v>
      </c>
      <c r="E70" s="113">
        <f>+'EGR DETALLADOS'!D238</f>
        <v>0</v>
      </c>
      <c r="F70" s="114">
        <f>+'EGR DETALLADOS'!E238</f>
        <v>478523869.56</v>
      </c>
      <c r="G70" s="115">
        <f>+'EGR DETALLADOS'!F238</f>
        <v>91910487.099999994</v>
      </c>
      <c r="H70" s="116">
        <f>SUM(E70:G70)</f>
        <v>570434356.65999997</v>
      </c>
    </row>
    <row r="71" spans="2:8" hidden="1">
      <c r="B71" s="99"/>
      <c r="C71" s="112" t="s">
        <v>542</v>
      </c>
      <c r="D71" s="3" t="s">
        <v>584</v>
      </c>
      <c r="E71" s="113"/>
      <c r="F71" s="114"/>
      <c r="G71" s="115"/>
      <c r="H71" s="116">
        <f>SUM(E71:G71)</f>
        <v>0</v>
      </c>
    </row>
    <row r="72" spans="2:8" hidden="1">
      <c r="B72" s="99"/>
      <c r="C72" s="112"/>
      <c r="D72" s="3"/>
      <c r="E72" s="113"/>
      <c r="F72" s="114"/>
      <c r="G72" s="115"/>
      <c r="H72" s="116"/>
    </row>
    <row r="73" spans="2:8" hidden="1">
      <c r="B73" s="99"/>
      <c r="C73" s="112"/>
      <c r="D73" s="3"/>
      <c r="E73" s="101"/>
      <c r="F73" s="15"/>
      <c r="G73" s="102"/>
      <c r="H73" s="116"/>
    </row>
    <row r="74" spans="2:8" hidden="1">
      <c r="B74" s="104"/>
      <c r="C74" s="105">
        <v>3.4</v>
      </c>
      <c r="D74" s="106" t="s">
        <v>585</v>
      </c>
      <c r="E74" s="107"/>
      <c r="F74" s="108"/>
      <c r="G74" s="109"/>
      <c r="H74" s="110">
        <f>SUM(E74:G74)</f>
        <v>0</v>
      </c>
    </row>
    <row r="75" spans="2:8" hidden="1">
      <c r="B75" s="104"/>
      <c r="C75" s="105"/>
      <c r="D75" s="106"/>
      <c r="E75" s="107"/>
      <c r="F75" s="108"/>
      <c r="G75" s="109"/>
      <c r="H75" s="110"/>
    </row>
    <row r="76" spans="2:8" hidden="1">
      <c r="B76" s="99"/>
      <c r="C76" s="112"/>
      <c r="D76" s="3"/>
      <c r="E76" s="101"/>
      <c r="F76" s="15"/>
      <c r="G76" s="102"/>
      <c r="H76" s="116"/>
    </row>
    <row r="77" spans="2:8" hidden="1">
      <c r="B77" s="104"/>
      <c r="C77" s="105">
        <v>3.4</v>
      </c>
      <c r="D77" s="106" t="s">
        <v>585</v>
      </c>
      <c r="E77" s="107"/>
      <c r="F77" s="108"/>
      <c r="G77" s="109"/>
      <c r="H77" s="110">
        <f>SUM(E77:G77)</f>
        <v>0</v>
      </c>
    </row>
    <row r="78" spans="2:8" hidden="1">
      <c r="B78" s="99"/>
      <c r="C78" s="112"/>
      <c r="D78" s="3"/>
      <c r="E78" s="101"/>
      <c r="F78" s="15"/>
      <c r="G78" s="102"/>
      <c r="H78" s="116"/>
    </row>
    <row r="79" spans="2:8" hidden="1">
      <c r="B79" s="99"/>
      <c r="C79" s="111"/>
      <c r="D79" s="8"/>
      <c r="E79" s="101"/>
      <c r="F79" s="15"/>
      <c r="G79" s="102"/>
      <c r="H79" s="116"/>
    </row>
    <row r="80" spans="2:8" hidden="1">
      <c r="B80" s="92">
        <v>4</v>
      </c>
      <c r="C80" s="93"/>
      <c r="D80" s="94" t="s">
        <v>586</v>
      </c>
      <c r="E80" s="95">
        <f>+'EGR DETALLADOS'!D246</f>
        <v>0</v>
      </c>
      <c r="F80" s="96">
        <f>+'EGR DETALLADOS'!E246</f>
        <v>0</v>
      </c>
      <c r="G80" s="97">
        <f>+'EGR DETALLADOS'!F246</f>
        <v>0</v>
      </c>
      <c r="H80" s="98">
        <f>SUM(E80:G80)</f>
        <v>0</v>
      </c>
    </row>
    <row r="81" spans="2:8" ht="13.8" thickBot="1">
      <c r="B81" s="99"/>
      <c r="C81" s="111"/>
      <c r="D81" s="1"/>
      <c r="E81" s="118"/>
      <c r="F81" s="119"/>
      <c r="G81" s="16"/>
      <c r="H81" s="116"/>
    </row>
    <row r="82" spans="2:8" hidden="1">
      <c r="B82" s="99"/>
      <c r="C82" s="100"/>
      <c r="D82" s="8"/>
      <c r="E82" s="120"/>
      <c r="F82" s="120"/>
      <c r="G82" s="120"/>
      <c r="H82" s="103"/>
    </row>
    <row r="83" spans="2:8" ht="13.8" thickBot="1">
      <c r="B83" s="121"/>
      <c r="C83" s="122"/>
      <c r="D83" s="123"/>
      <c r="E83" s="124"/>
      <c r="F83" s="124"/>
      <c r="G83" s="124"/>
      <c r="H83" s="125"/>
    </row>
  </sheetData>
  <mergeCells count="10">
    <mergeCell ref="B1:H1"/>
    <mergeCell ref="B2:H2"/>
    <mergeCell ref="B5:H5"/>
    <mergeCell ref="B6:H6"/>
    <mergeCell ref="E9:E10"/>
    <mergeCell ref="F9:F10"/>
    <mergeCell ref="G9:G10"/>
    <mergeCell ref="H9:H10"/>
    <mergeCell ref="B9:D10"/>
    <mergeCell ref="B8:D8"/>
  </mergeCells>
  <printOptions horizontalCentered="1"/>
  <pageMargins left="0.39370078740157483" right="0.39370078740157483" top="0.78740157480314965" bottom="0.59055118110236227" header="0.31496062992125984" footer="0.31496062992125984"/>
  <pageSetup scale="81" firstPageNumber="9" orientation="portrait" useFirstPageNumber="1" verticalDpi="597" r:id="rId1"/>
  <headerFooter>
    <oddHeader>&amp;CPágina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L39"/>
  <sheetViews>
    <sheetView showGridLines="0" zoomScaleNormal="100" zoomScaleSheetLayoutView="100" workbookViewId="0">
      <selection activeCell="L10" sqref="L10"/>
    </sheetView>
  </sheetViews>
  <sheetFormatPr baseColWidth="10" defaultRowHeight="13.2"/>
  <cols>
    <col min="1" max="1" width="5" style="282" customWidth="1"/>
    <col min="2" max="2" width="5.21875" style="282" bestFit="1" customWidth="1"/>
    <col min="3" max="3" width="28.21875" style="282" customWidth="1"/>
    <col min="4" max="4" width="14.6640625" style="282" bestFit="1" customWidth="1"/>
    <col min="5" max="5" width="16.21875" style="282" bestFit="1" customWidth="1"/>
    <col min="6" max="6" width="14.88671875" style="282" bestFit="1" customWidth="1"/>
    <col min="7" max="7" width="12.44140625" style="282" bestFit="1" customWidth="1"/>
    <col min="8" max="8" width="15.21875" style="282" bestFit="1" customWidth="1"/>
    <col min="9" max="9" width="17.109375" style="282" customWidth="1"/>
    <col min="10" max="10" width="15.44140625" style="282" bestFit="1" customWidth="1"/>
    <col min="12" max="12" width="19.21875" bestFit="1" customWidth="1"/>
  </cols>
  <sheetData>
    <row r="1" spans="1:12" ht="15.6">
      <c r="A1" s="740" t="str">
        <f>+INDICE!A1</f>
        <v>MUNICIPALIDAD DE CARTAGO</v>
      </c>
      <c r="B1" s="740"/>
      <c r="C1" s="740"/>
      <c r="D1" s="740"/>
      <c r="E1" s="740"/>
      <c r="F1" s="740"/>
      <c r="G1" s="740"/>
      <c r="H1" s="740"/>
      <c r="I1" s="740"/>
      <c r="J1" s="740"/>
    </row>
    <row r="2" spans="1:12">
      <c r="A2" s="741" t="str">
        <f>+'EGR DETALLADOS'!A2:G2</f>
        <v>PRESUPUESTO ORDINARIO 2026</v>
      </c>
      <c r="B2" s="741"/>
      <c r="C2" s="741"/>
      <c r="D2" s="741"/>
      <c r="E2" s="741"/>
      <c r="F2" s="741"/>
      <c r="G2" s="741"/>
      <c r="H2" s="741"/>
      <c r="I2" s="741"/>
      <c r="J2" s="741"/>
    </row>
    <row r="3" spans="1:12">
      <c r="A3" s="267"/>
      <c r="B3" s="267"/>
      <c r="C3" s="267"/>
      <c r="D3" s="267"/>
      <c r="E3" s="267"/>
      <c r="F3" s="267"/>
      <c r="G3" s="267"/>
      <c r="H3" s="267"/>
      <c r="I3" s="267"/>
      <c r="J3" s="267"/>
    </row>
    <row r="4" spans="1:12">
      <c r="A4" s="267"/>
      <c r="B4" s="267"/>
      <c r="C4" s="267"/>
      <c r="D4" s="267"/>
      <c r="E4" s="267"/>
      <c r="F4" s="267"/>
      <c r="G4" s="267"/>
      <c r="H4" s="267"/>
      <c r="I4" s="267"/>
      <c r="J4" s="267"/>
    </row>
    <row r="5" spans="1:12" ht="13.8">
      <c r="A5" s="742" t="s">
        <v>596</v>
      </c>
      <c r="B5" s="742"/>
      <c r="C5" s="742"/>
      <c r="D5" s="742"/>
      <c r="E5" s="742"/>
      <c r="F5" s="742"/>
      <c r="G5" s="742"/>
      <c r="H5" s="742"/>
      <c r="I5" s="742"/>
      <c r="J5" s="742"/>
    </row>
    <row r="6" spans="1:12" ht="13.8">
      <c r="A6" s="742" t="s">
        <v>597</v>
      </c>
      <c r="B6" s="742"/>
      <c r="C6" s="742"/>
      <c r="D6" s="742"/>
      <c r="E6" s="742"/>
      <c r="F6" s="742"/>
      <c r="G6" s="742"/>
      <c r="H6" s="742"/>
      <c r="I6" s="742"/>
      <c r="J6" s="742"/>
    </row>
    <row r="8" spans="1:12" ht="13.8" thickBot="1">
      <c r="A8" s="268"/>
      <c r="B8" s="268"/>
      <c r="C8" s="218"/>
      <c r="D8" s="269"/>
      <c r="E8" s="269"/>
      <c r="F8" s="269"/>
      <c r="G8" s="269"/>
      <c r="H8" s="269"/>
      <c r="I8" s="269"/>
      <c r="J8" s="23"/>
    </row>
    <row r="9" spans="1:12" ht="24">
      <c r="A9" s="743" t="s">
        <v>598</v>
      </c>
      <c r="B9" s="744"/>
      <c r="C9" s="745"/>
      <c r="D9" s="755" t="s">
        <v>783</v>
      </c>
      <c r="E9" s="756"/>
      <c r="F9" s="503" t="s">
        <v>782</v>
      </c>
      <c r="G9" s="755" t="s">
        <v>784</v>
      </c>
      <c r="H9" s="757"/>
      <c r="I9" s="503" t="s">
        <v>847</v>
      </c>
      <c r="J9" s="752" t="s">
        <v>281</v>
      </c>
    </row>
    <row r="10" spans="1:12">
      <c r="A10" s="746"/>
      <c r="B10" s="747"/>
      <c r="C10" s="748"/>
      <c r="D10" s="471" t="s">
        <v>818</v>
      </c>
      <c r="E10" s="470" t="s">
        <v>694</v>
      </c>
      <c r="F10" s="482" t="s">
        <v>599</v>
      </c>
      <c r="G10" s="471" t="s">
        <v>623</v>
      </c>
      <c r="H10" s="472" t="s">
        <v>600</v>
      </c>
      <c r="I10" s="482" t="s">
        <v>601</v>
      </c>
      <c r="J10" s="753"/>
    </row>
    <row r="11" spans="1:12" ht="57.6" customHeight="1" thickBot="1">
      <c r="A11" s="749"/>
      <c r="B11" s="750"/>
      <c r="C11" s="751"/>
      <c r="D11" s="504" t="s">
        <v>602</v>
      </c>
      <c r="E11" s="126" t="s">
        <v>693</v>
      </c>
      <c r="F11" s="505" t="s">
        <v>816</v>
      </c>
      <c r="G11" s="504" t="s">
        <v>603</v>
      </c>
      <c r="H11" s="189" t="s">
        <v>765</v>
      </c>
      <c r="I11" s="505" t="s">
        <v>817</v>
      </c>
      <c r="J11" s="754"/>
    </row>
    <row r="12" spans="1:12" ht="33" customHeight="1" thickBot="1">
      <c r="A12" s="737" t="s">
        <v>543</v>
      </c>
      <c r="B12" s="738"/>
      <c r="C12" s="739"/>
      <c r="D12" s="506">
        <f>+D14</f>
        <v>201328520.63999999</v>
      </c>
      <c r="E12" s="507">
        <f t="shared" ref="E12" si="0">+E14</f>
        <v>20000000</v>
      </c>
      <c r="F12" s="508">
        <f>+F14</f>
        <v>120000000</v>
      </c>
      <c r="G12" s="506">
        <f>+G14</f>
        <v>30715350</v>
      </c>
      <c r="H12" s="509">
        <f>+H14</f>
        <v>325000000</v>
      </c>
      <c r="I12" s="508">
        <f>+I14</f>
        <v>48000000</v>
      </c>
      <c r="J12" s="510">
        <f>+J14</f>
        <v>745043870.63999999</v>
      </c>
      <c r="L12" s="21"/>
    </row>
    <row r="13" spans="1:12">
      <c r="A13" s="270"/>
      <c r="B13" s="498"/>
      <c r="C13" s="271"/>
      <c r="D13" s="499"/>
      <c r="E13" s="376"/>
      <c r="F13" s="501"/>
      <c r="G13" s="499"/>
      <c r="H13" s="500"/>
      <c r="I13" s="501"/>
      <c r="J13" s="272"/>
    </row>
    <row r="14" spans="1:12">
      <c r="A14" s="273">
        <v>1</v>
      </c>
      <c r="B14" s="494"/>
      <c r="C14" s="94" t="s">
        <v>553</v>
      </c>
      <c r="D14" s="475">
        <f>+D16+D24+D29</f>
        <v>201328520.63999999</v>
      </c>
      <c r="E14" s="377">
        <f t="shared" ref="E14:H14" si="1">+E16+E24+E29</f>
        <v>20000000</v>
      </c>
      <c r="F14" s="484">
        <f t="shared" ref="F14" si="2">+F16+F24+F29</f>
        <v>120000000</v>
      </c>
      <c r="G14" s="488">
        <f t="shared" si="1"/>
        <v>30715350</v>
      </c>
      <c r="H14" s="476">
        <f t="shared" si="1"/>
        <v>325000000</v>
      </c>
      <c r="I14" s="484">
        <f>+I16+I24+I29</f>
        <v>48000000</v>
      </c>
      <c r="J14" s="274">
        <f>SUM(D14:I14)</f>
        <v>745043870.63999999</v>
      </c>
      <c r="L14" s="21"/>
    </row>
    <row r="15" spans="1:12">
      <c r="A15" s="275"/>
      <c r="B15" s="388"/>
      <c r="C15" s="218"/>
      <c r="D15" s="473"/>
      <c r="E15" s="378"/>
      <c r="F15" s="483"/>
      <c r="G15" s="489"/>
      <c r="H15" s="474"/>
      <c r="I15" s="483"/>
      <c r="J15" s="276"/>
    </row>
    <row r="16" spans="1:12">
      <c r="A16" s="277"/>
      <c r="B16" s="495">
        <v>1.1000000000000001</v>
      </c>
      <c r="C16" s="106" t="s">
        <v>544</v>
      </c>
      <c r="D16" s="477">
        <f>+D18+D22</f>
        <v>148221797.91999999</v>
      </c>
      <c r="E16" s="379">
        <f t="shared" ref="E16:G16" si="3">+E18+E22</f>
        <v>20000000</v>
      </c>
      <c r="F16" s="485">
        <f t="shared" ref="F16" si="4">+F18+F22</f>
        <v>120000000</v>
      </c>
      <c r="G16" s="490">
        <f t="shared" si="3"/>
        <v>30715350</v>
      </c>
      <c r="H16" s="478">
        <f t="shared" ref="H16" si="5">+H18+H22</f>
        <v>325000000</v>
      </c>
      <c r="I16" s="485">
        <f>+I18+I22</f>
        <v>48000000</v>
      </c>
      <c r="J16" s="278">
        <f>SUM(D16:I16)</f>
        <v>691937147.91999996</v>
      </c>
    </row>
    <row r="17" spans="1:12">
      <c r="A17" s="275"/>
      <c r="B17" s="496"/>
      <c r="C17" s="94"/>
      <c r="D17" s="473"/>
      <c r="E17" s="378"/>
      <c r="F17" s="483"/>
      <c r="G17" s="489"/>
      <c r="H17" s="474"/>
      <c r="I17" s="483"/>
      <c r="J17" s="276"/>
      <c r="L17" s="21"/>
    </row>
    <row r="18" spans="1:12">
      <c r="A18" s="275"/>
      <c r="B18" s="242" t="s">
        <v>545</v>
      </c>
      <c r="C18" s="492" t="s">
        <v>125</v>
      </c>
      <c r="D18" s="479">
        <f t="shared" ref="D18:G18" si="6">SUM(D19:D20)</f>
        <v>132265192.3</v>
      </c>
      <c r="E18" s="380">
        <f t="shared" si="6"/>
        <v>0</v>
      </c>
      <c r="F18" s="486">
        <f t="shared" ref="F18" si="7">SUM(F19:F20)</f>
        <v>0</v>
      </c>
      <c r="G18" s="238">
        <f t="shared" si="6"/>
        <v>0</v>
      </c>
      <c r="H18" s="239">
        <f t="shared" ref="H18" si="8">SUM(H19:H20)</f>
        <v>0</v>
      </c>
      <c r="I18" s="486">
        <f>SUM(I19:I20)</f>
        <v>0</v>
      </c>
      <c r="J18" s="240">
        <f>SUM(D18:I18)</f>
        <v>132265192.3</v>
      </c>
      <c r="L18" s="131"/>
    </row>
    <row r="19" spans="1:12">
      <c r="A19" s="275"/>
      <c r="B19" s="497" t="s">
        <v>529</v>
      </c>
      <c r="C19" s="218" t="s">
        <v>546</v>
      </c>
      <c r="D19" s="473">
        <v>111800534.45999999</v>
      </c>
      <c r="E19" s="378">
        <v>0</v>
      </c>
      <c r="F19" s="483">
        <v>0</v>
      </c>
      <c r="G19" s="489">
        <v>0</v>
      </c>
      <c r="H19" s="474">
        <v>0</v>
      </c>
      <c r="I19" s="483">
        <v>0</v>
      </c>
      <c r="J19" s="240">
        <f>SUM(D19:I19)</f>
        <v>111800534.45999999</v>
      </c>
      <c r="L19" s="21"/>
    </row>
    <row r="20" spans="1:12">
      <c r="A20" s="275"/>
      <c r="B20" s="497" t="s">
        <v>530</v>
      </c>
      <c r="C20" s="218" t="s">
        <v>547</v>
      </c>
      <c r="D20" s="473">
        <v>20464657.84</v>
      </c>
      <c r="E20" s="378">
        <v>0</v>
      </c>
      <c r="F20" s="483">
        <v>0</v>
      </c>
      <c r="G20" s="473">
        <v>0</v>
      </c>
      <c r="H20" s="474">
        <v>0</v>
      </c>
      <c r="I20" s="483">
        <v>0</v>
      </c>
      <c r="J20" s="240">
        <f>SUM(D20:I20)</f>
        <v>20464657.84</v>
      </c>
    </row>
    <row r="21" spans="1:12">
      <c r="A21" s="275"/>
      <c r="B21" s="497"/>
      <c r="C21" s="218"/>
      <c r="D21" s="473"/>
      <c r="E21" s="378"/>
      <c r="F21" s="483"/>
      <c r="G21" s="473"/>
      <c r="H21" s="474"/>
      <c r="I21" s="483"/>
      <c r="J21" s="240"/>
    </row>
    <row r="22" spans="1:12" ht="20.399999999999999">
      <c r="A22" s="275"/>
      <c r="B22" s="242" t="s">
        <v>531</v>
      </c>
      <c r="C22" s="243" t="s">
        <v>548</v>
      </c>
      <c r="D22" s="479">
        <f>5908009.87+10048595.75</f>
        <v>15956605.620000001</v>
      </c>
      <c r="E22" s="380">
        <v>20000000</v>
      </c>
      <c r="F22" s="486">
        <v>120000000</v>
      </c>
      <c r="G22" s="238">
        <v>30715350</v>
      </c>
      <c r="H22" s="239">
        <v>325000000</v>
      </c>
      <c r="I22" s="486">
        <v>48000000</v>
      </c>
      <c r="J22" s="240">
        <f>SUM(D22:I22)</f>
        <v>559671955.62</v>
      </c>
    </row>
    <row r="23" spans="1:12">
      <c r="A23" s="275"/>
      <c r="B23" s="496"/>
      <c r="C23" s="218"/>
      <c r="D23" s="473"/>
      <c r="E23" s="378"/>
      <c r="F23" s="483"/>
      <c r="G23" s="489"/>
      <c r="H23" s="474"/>
      <c r="I23" s="483"/>
      <c r="J23" s="240"/>
    </row>
    <row r="24" spans="1:12">
      <c r="A24" s="277"/>
      <c r="B24" s="495">
        <v>1.2</v>
      </c>
      <c r="C24" s="106" t="s">
        <v>549</v>
      </c>
      <c r="D24" s="477">
        <f t="shared" ref="D24:J24" si="9">SUM(D26:D27)</f>
        <v>53056722.719999999</v>
      </c>
      <c r="E24" s="379">
        <f t="shared" si="9"/>
        <v>0</v>
      </c>
      <c r="F24" s="485">
        <f>SUM(F26:F27)</f>
        <v>0</v>
      </c>
      <c r="G24" s="490">
        <f t="shared" si="9"/>
        <v>0</v>
      </c>
      <c r="H24" s="478">
        <f t="shared" si="9"/>
        <v>0</v>
      </c>
      <c r="I24" s="485">
        <f t="shared" si="9"/>
        <v>0</v>
      </c>
      <c r="J24" s="278">
        <f t="shared" si="9"/>
        <v>53056722.719999999</v>
      </c>
    </row>
    <row r="25" spans="1:12">
      <c r="A25" s="275"/>
      <c r="B25" s="496"/>
      <c r="C25" s="218"/>
      <c r="D25" s="473"/>
      <c r="E25" s="378"/>
      <c r="F25" s="483"/>
      <c r="G25" s="489"/>
      <c r="H25" s="474"/>
      <c r="I25" s="483"/>
      <c r="J25" s="240"/>
    </row>
    <row r="26" spans="1:12">
      <c r="A26" s="275"/>
      <c r="B26" s="242" t="s">
        <v>533</v>
      </c>
      <c r="C26" s="492" t="s">
        <v>550</v>
      </c>
      <c r="D26" s="473">
        <v>53056722.719999999</v>
      </c>
      <c r="E26" s="378">
        <v>0</v>
      </c>
      <c r="F26" s="483">
        <v>0</v>
      </c>
      <c r="G26" s="489">
        <v>0</v>
      </c>
      <c r="H26" s="474">
        <v>0</v>
      </c>
      <c r="I26" s="483">
        <v>0</v>
      </c>
      <c r="J26" s="240">
        <f>SUM(D26:I26)</f>
        <v>53056722.719999999</v>
      </c>
    </row>
    <row r="27" spans="1:12" hidden="1">
      <c r="A27" s="275"/>
      <c r="B27" s="242" t="s">
        <v>571</v>
      </c>
      <c r="C27" s="492" t="s">
        <v>572</v>
      </c>
      <c r="D27" s="473">
        <v>0</v>
      </c>
      <c r="E27" s="378">
        <v>0</v>
      </c>
      <c r="F27" s="483">
        <v>0</v>
      </c>
      <c r="G27" s="473">
        <v>0</v>
      </c>
      <c r="H27" s="474">
        <v>0</v>
      </c>
      <c r="I27" s="483">
        <v>0</v>
      </c>
      <c r="J27" s="240">
        <f>SUM(D27:I27)</f>
        <v>0</v>
      </c>
    </row>
    <row r="28" spans="1:12">
      <c r="A28" s="275"/>
      <c r="B28" s="496"/>
      <c r="C28" s="218"/>
      <c r="D28" s="473"/>
      <c r="E28" s="378"/>
      <c r="F28" s="483"/>
      <c r="G28" s="489"/>
      <c r="H28" s="474"/>
      <c r="I28" s="483"/>
      <c r="J28" s="240"/>
    </row>
    <row r="29" spans="1:12">
      <c r="A29" s="277"/>
      <c r="B29" s="495">
        <v>1.3</v>
      </c>
      <c r="C29" s="106" t="s">
        <v>92</v>
      </c>
      <c r="D29" s="477">
        <f t="shared" ref="D29:J29" si="10">SUM(D31:D33)</f>
        <v>50000</v>
      </c>
      <c r="E29" s="379">
        <f t="shared" si="10"/>
        <v>0</v>
      </c>
      <c r="F29" s="485">
        <f>SUM(F31:F33)</f>
        <v>0</v>
      </c>
      <c r="G29" s="490">
        <f t="shared" si="10"/>
        <v>0</v>
      </c>
      <c r="H29" s="478">
        <f t="shared" si="10"/>
        <v>0</v>
      </c>
      <c r="I29" s="485">
        <f t="shared" si="10"/>
        <v>0</v>
      </c>
      <c r="J29" s="278">
        <f t="shared" si="10"/>
        <v>50000</v>
      </c>
    </row>
    <row r="30" spans="1:12">
      <c r="A30" s="275"/>
      <c r="B30" s="496"/>
      <c r="C30" s="218"/>
      <c r="D30" s="473"/>
      <c r="E30" s="378"/>
      <c r="F30" s="483"/>
      <c r="G30" s="489"/>
      <c r="H30" s="474"/>
      <c r="I30" s="483"/>
      <c r="J30" s="240"/>
    </row>
    <row r="31" spans="1:12" ht="20.399999999999999">
      <c r="A31" s="275"/>
      <c r="B31" s="242" t="s">
        <v>532</v>
      </c>
      <c r="C31" s="243" t="s">
        <v>551</v>
      </c>
      <c r="D31" s="473">
        <v>50000</v>
      </c>
      <c r="E31" s="378">
        <v>0</v>
      </c>
      <c r="F31" s="483">
        <v>0</v>
      </c>
      <c r="G31" s="489">
        <v>0</v>
      </c>
      <c r="H31" s="474">
        <v>0</v>
      </c>
      <c r="I31" s="483">
        <v>0</v>
      </c>
      <c r="J31" s="240">
        <f>SUM(D31:I31)</f>
        <v>50000</v>
      </c>
    </row>
    <row r="32" spans="1:12" ht="20.399999999999999" hidden="1">
      <c r="A32" s="275"/>
      <c r="B32" s="242" t="s">
        <v>540</v>
      </c>
      <c r="C32" s="243" t="s">
        <v>552</v>
      </c>
      <c r="D32" s="473">
        <v>0</v>
      </c>
      <c r="E32" s="378">
        <v>0</v>
      </c>
      <c r="F32" s="483">
        <v>0</v>
      </c>
      <c r="G32" s="473">
        <v>0</v>
      </c>
      <c r="H32" s="474">
        <v>0</v>
      </c>
      <c r="I32" s="483">
        <v>0</v>
      </c>
      <c r="J32" s="240">
        <f>SUM(D32:I32)</f>
        <v>0</v>
      </c>
    </row>
    <row r="33" spans="1:10" ht="20.399999999999999" hidden="1">
      <c r="A33" s="275"/>
      <c r="B33" s="242" t="s">
        <v>573</v>
      </c>
      <c r="C33" s="243" t="s">
        <v>574</v>
      </c>
      <c r="D33" s="473">
        <v>0</v>
      </c>
      <c r="E33" s="378">
        <v>0</v>
      </c>
      <c r="F33" s="483">
        <v>0</v>
      </c>
      <c r="G33" s="473">
        <v>0</v>
      </c>
      <c r="H33" s="474">
        <v>0</v>
      </c>
      <c r="I33" s="483">
        <v>0</v>
      </c>
      <c r="J33" s="240">
        <f>SUM(D33:I33)</f>
        <v>0</v>
      </c>
    </row>
    <row r="34" spans="1:10" ht="13.8" thickBot="1">
      <c r="A34" s="275"/>
      <c r="B34" s="496"/>
      <c r="C34" s="218"/>
      <c r="D34" s="480"/>
      <c r="E34" s="381"/>
      <c r="F34" s="487"/>
      <c r="G34" s="491"/>
      <c r="H34" s="481"/>
      <c r="I34" s="487"/>
      <c r="J34" s="240"/>
    </row>
    <row r="35" spans="1:10">
      <c r="A35" s="275"/>
      <c r="B35" s="388"/>
      <c r="C35" s="218"/>
      <c r="D35" s="493"/>
      <c r="E35" s="493"/>
      <c r="F35" s="493"/>
      <c r="G35" s="493"/>
      <c r="H35" s="493"/>
      <c r="I35" s="493"/>
      <c r="J35" s="276"/>
    </row>
    <row r="36" spans="1:10" ht="13.8" thickBot="1">
      <c r="A36" s="279"/>
      <c r="B36" s="502"/>
      <c r="C36" s="280"/>
      <c r="D36" s="127"/>
      <c r="E36" s="127"/>
      <c r="F36" s="127"/>
      <c r="G36" s="127"/>
      <c r="H36" s="127"/>
      <c r="I36" s="127"/>
      <c r="J36" s="281"/>
    </row>
    <row r="38" spans="1:10">
      <c r="F38" s="132"/>
      <c r="G38" s="132"/>
      <c r="H38" s="132"/>
    </row>
    <row r="39" spans="1:10" s="130" customFormat="1" ht="10.199999999999999">
      <c r="D39" s="128"/>
      <c r="E39" s="128"/>
      <c r="F39" s="129"/>
      <c r="G39" s="129"/>
      <c r="H39" s="129"/>
      <c r="I39" s="129"/>
    </row>
  </sheetData>
  <mergeCells count="9">
    <mergeCell ref="A12:C12"/>
    <mergeCell ref="A1:J1"/>
    <mergeCell ref="A2:J2"/>
    <mergeCell ref="A5:J5"/>
    <mergeCell ref="A6:J6"/>
    <mergeCell ref="A9:C11"/>
    <mergeCell ref="J9:J11"/>
    <mergeCell ref="D9:E9"/>
    <mergeCell ref="G9:H9"/>
  </mergeCells>
  <printOptions horizontalCentered="1"/>
  <pageMargins left="0.39370078740157483" right="0.39370078740157483" top="0.78740157480314965" bottom="0.78740157480314965" header="0.31496062992125984" footer="0.31496062992125984"/>
  <pageSetup scale="92" firstPageNumber="10" orientation="landscape" useFirstPageNumber="1" verticalDpi="597" r:id="rId1"/>
  <headerFooter>
    <oddHeader>&amp;CPágina &amp;P</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05A7C-802D-40D5-98D6-AB8DBA7E79B8}">
  <sheetPr>
    <tabColor theme="3"/>
  </sheetPr>
  <dimension ref="A1:AA611"/>
  <sheetViews>
    <sheetView showGridLines="0" zoomScale="90" zoomScaleNormal="90" zoomScaleSheetLayoutView="100" workbookViewId="0">
      <selection activeCell="M515" sqref="M515"/>
    </sheetView>
  </sheetViews>
  <sheetFormatPr baseColWidth="10" defaultColWidth="14.44140625" defaultRowHeight="13.8"/>
  <cols>
    <col min="1" max="1" width="17.88671875" style="305" customWidth="1"/>
    <col min="2" max="2" width="30.77734375" style="305" customWidth="1"/>
    <col min="3" max="3" width="21.44140625" style="305" bestFit="1" customWidth="1"/>
    <col min="4" max="4" width="7.6640625" style="535" bestFit="1" customWidth="1"/>
    <col min="5" max="5" width="40.77734375" style="305" customWidth="1"/>
    <col min="6" max="7" width="21.44140625" style="305" bestFit="1" customWidth="1"/>
    <col min="8" max="8" width="20.21875" style="305" bestFit="1" customWidth="1"/>
    <col min="9" max="9" width="18.5546875" style="305" bestFit="1" customWidth="1"/>
    <col min="10" max="10" width="11.44140625" style="305" hidden="1" customWidth="1"/>
    <col min="11" max="11" width="4.5546875" style="305" bestFit="1" customWidth="1"/>
    <col min="12" max="12" width="4.33203125" style="305" customWidth="1"/>
    <col min="13" max="13" width="13.6640625" style="305" bestFit="1" customWidth="1"/>
    <col min="14" max="14" width="17.88671875" style="305" bestFit="1" customWidth="1"/>
    <col min="15" max="27" width="10" style="305" customWidth="1"/>
    <col min="28" max="16384" width="14.44140625" style="305"/>
  </cols>
  <sheetData>
    <row r="1" spans="1:27">
      <c r="A1" s="346"/>
      <c r="B1" s="346"/>
      <c r="C1" s="347"/>
      <c r="D1" s="523"/>
      <c r="E1" s="346"/>
      <c r="F1" s="346"/>
      <c r="G1" s="359"/>
      <c r="H1" s="359"/>
      <c r="I1" s="359"/>
      <c r="J1" s="359"/>
      <c r="K1" s="346"/>
      <c r="L1" s="346"/>
      <c r="M1" s="346"/>
      <c r="N1" s="346"/>
      <c r="O1" s="346"/>
      <c r="P1" s="346"/>
      <c r="Q1" s="346"/>
      <c r="R1" s="346"/>
      <c r="S1" s="346"/>
      <c r="T1" s="346"/>
      <c r="U1" s="346"/>
      <c r="V1" s="346"/>
      <c r="W1" s="346"/>
      <c r="X1" s="346"/>
      <c r="Y1" s="346"/>
      <c r="Z1" s="346"/>
      <c r="AA1" s="346"/>
    </row>
    <row r="2" spans="1:27" ht="15.6">
      <c r="A2" s="764" t="str">
        <f>+INDICE!A1</f>
        <v>MUNICIPALIDAD DE CARTAGO</v>
      </c>
      <c r="B2" s="765"/>
      <c r="C2" s="765"/>
      <c r="D2" s="765"/>
      <c r="E2" s="765"/>
      <c r="F2" s="765"/>
      <c r="G2" s="765"/>
      <c r="H2" s="765"/>
      <c r="I2" s="765"/>
      <c r="J2" s="765"/>
      <c r="K2" s="346"/>
      <c r="L2" s="346"/>
      <c r="M2" s="346"/>
      <c r="N2" s="346"/>
      <c r="O2" s="346"/>
      <c r="P2" s="346"/>
      <c r="Q2" s="346"/>
      <c r="R2" s="346"/>
      <c r="S2" s="346"/>
      <c r="T2" s="346"/>
      <c r="U2" s="346"/>
      <c r="V2" s="346"/>
      <c r="W2" s="346"/>
      <c r="X2" s="346"/>
      <c r="Y2" s="346"/>
      <c r="Z2" s="346"/>
      <c r="AA2" s="346"/>
    </row>
    <row r="3" spans="1:27" ht="15.6">
      <c r="A3" s="764" t="s">
        <v>660</v>
      </c>
      <c r="B3" s="765"/>
      <c r="C3" s="765"/>
      <c r="D3" s="765"/>
      <c r="E3" s="765"/>
      <c r="F3" s="765"/>
      <c r="G3" s="765"/>
      <c r="H3" s="765"/>
      <c r="I3" s="765"/>
      <c r="J3" s="765"/>
      <c r="K3" s="346"/>
      <c r="L3" s="346"/>
      <c r="M3" s="346"/>
      <c r="N3" s="346"/>
      <c r="O3" s="346"/>
      <c r="P3" s="346"/>
      <c r="Q3" s="346"/>
      <c r="R3" s="346"/>
      <c r="S3" s="346"/>
      <c r="T3" s="346"/>
      <c r="U3" s="346"/>
      <c r="V3" s="346"/>
      <c r="W3" s="346"/>
      <c r="X3" s="346"/>
      <c r="Y3" s="346"/>
      <c r="Z3" s="346"/>
      <c r="AA3" s="346"/>
    </row>
    <row r="4" spans="1:27" ht="15.6">
      <c r="A4" s="764" t="s">
        <v>766</v>
      </c>
      <c r="B4" s="765"/>
      <c r="C4" s="765"/>
      <c r="D4" s="765"/>
      <c r="E4" s="765"/>
      <c r="F4" s="765"/>
      <c r="G4" s="765"/>
      <c r="H4" s="765"/>
      <c r="I4" s="765"/>
      <c r="J4" s="765"/>
      <c r="K4" s="346"/>
      <c r="L4" s="346"/>
      <c r="M4" s="346"/>
      <c r="N4" s="346"/>
      <c r="O4" s="346"/>
      <c r="P4" s="346"/>
      <c r="Q4" s="346"/>
      <c r="R4" s="346"/>
      <c r="S4" s="346"/>
      <c r="T4" s="346"/>
      <c r="U4" s="346"/>
      <c r="V4" s="346"/>
      <c r="W4" s="346"/>
      <c r="X4" s="346"/>
      <c r="Y4" s="346"/>
      <c r="Z4" s="346"/>
      <c r="AA4" s="346"/>
    </row>
    <row r="5" spans="1:27">
      <c r="A5" s="766" t="s">
        <v>767</v>
      </c>
      <c r="B5" s="767"/>
      <c r="C5" s="767"/>
      <c r="D5" s="767"/>
      <c r="E5" s="767"/>
      <c r="F5" s="767"/>
      <c r="G5" s="767"/>
      <c r="H5" s="767"/>
      <c r="I5" s="767"/>
      <c r="J5" s="767"/>
      <c r="K5" s="346"/>
      <c r="L5" s="346"/>
      <c r="M5" s="346"/>
      <c r="N5" s="346"/>
      <c r="O5" s="346"/>
      <c r="P5" s="346"/>
      <c r="Q5" s="346"/>
      <c r="R5" s="346"/>
      <c r="S5" s="346"/>
      <c r="T5" s="346"/>
      <c r="U5" s="346"/>
      <c r="V5" s="346"/>
      <c r="W5" s="346"/>
      <c r="X5" s="346"/>
      <c r="Y5" s="346"/>
      <c r="Z5" s="346"/>
      <c r="AA5" s="346"/>
    </row>
    <row r="6" spans="1:27" ht="15.6">
      <c r="A6" s="766"/>
      <c r="B6" s="765"/>
      <c r="C6" s="765"/>
      <c r="D6" s="765"/>
      <c r="E6" s="765"/>
      <c r="F6" s="765"/>
      <c r="G6" s="765"/>
      <c r="H6" s="765"/>
      <c r="I6" s="765"/>
      <c r="J6" s="765"/>
      <c r="K6" s="346"/>
      <c r="L6" s="346"/>
      <c r="M6" s="346"/>
      <c r="N6" s="346"/>
      <c r="O6" s="346"/>
      <c r="P6" s="346"/>
      <c r="Q6" s="346"/>
      <c r="R6" s="346"/>
      <c r="S6" s="346"/>
      <c r="T6" s="346"/>
      <c r="U6" s="346"/>
      <c r="V6" s="346"/>
      <c r="W6" s="346"/>
      <c r="X6" s="346"/>
      <c r="Y6" s="346"/>
      <c r="Z6" s="346"/>
      <c r="AA6" s="346"/>
    </row>
    <row r="7" spans="1:27" ht="14.4">
      <c r="A7" s="768" t="s">
        <v>732</v>
      </c>
      <c r="B7" s="769" t="s">
        <v>661</v>
      </c>
      <c r="C7" s="770" t="s">
        <v>116</v>
      </c>
      <c r="D7" s="771" t="s">
        <v>935</v>
      </c>
      <c r="E7" s="773" t="s">
        <v>804</v>
      </c>
      <c r="F7" s="763"/>
      <c r="G7" s="762" t="s">
        <v>670</v>
      </c>
      <c r="H7" s="763"/>
      <c r="I7" s="763"/>
      <c r="J7" s="763"/>
      <c r="K7" s="362"/>
      <c r="L7" s="362"/>
      <c r="M7" s="362"/>
      <c r="N7" s="362"/>
      <c r="O7" s="362"/>
      <c r="P7" s="362"/>
      <c r="Q7" s="362"/>
      <c r="R7" s="362"/>
      <c r="S7" s="362"/>
      <c r="T7" s="362"/>
      <c r="U7" s="362"/>
      <c r="V7" s="362"/>
      <c r="W7" s="362"/>
      <c r="X7" s="362"/>
      <c r="Y7" s="362"/>
      <c r="Z7" s="362"/>
      <c r="AA7" s="362"/>
    </row>
    <row r="8" spans="1:27" ht="27.6">
      <c r="A8" s="763"/>
      <c r="B8" s="763"/>
      <c r="C8" s="763"/>
      <c r="D8" s="772"/>
      <c r="E8" s="590" t="s">
        <v>728</v>
      </c>
      <c r="F8" s="588" t="s">
        <v>669</v>
      </c>
      <c r="G8" s="589" t="s">
        <v>671</v>
      </c>
      <c r="H8" s="589" t="s">
        <v>672</v>
      </c>
      <c r="I8" s="591" t="s">
        <v>664</v>
      </c>
      <c r="J8" s="591" t="s">
        <v>665</v>
      </c>
      <c r="K8" s="363"/>
      <c r="L8" s="363"/>
      <c r="M8" s="363"/>
      <c r="N8" s="363"/>
      <c r="O8" s="363"/>
      <c r="P8" s="363"/>
      <c r="Q8" s="363"/>
      <c r="R8" s="363"/>
      <c r="S8" s="363"/>
      <c r="T8" s="363"/>
      <c r="U8" s="363"/>
      <c r="V8" s="363"/>
      <c r="W8" s="363"/>
      <c r="X8" s="363"/>
      <c r="Y8" s="363"/>
      <c r="Z8" s="363"/>
      <c r="AA8" s="363"/>
    </row>
    <row r="9" spans="1:27" hidden="1">
      <c r="A9" s="533"/>
      <c r="B9" s="533"/>
      <c r="C9" s="563"/>
      <c r="D9" s="564"/>
      <c r="E9" s="533"/>
      <c r="F9" s="563"/>
      <c r="G9" s="563"/>
      <c r="H9" s="563"/>
      <c r="I9" s="563"/>
      <c r="J9" s="563"/>
      <c r="K9" s="346"/>
      <c r="L9" s="346"/>
      <c r="M9" s="346"/>
      <c r="N9" s="346"/>
      <c r="O9" s="346"/>
      <c r="P9" s="346"/>
      <c r="Q9" s="346"/>
      <c r="R9" s="346"/>
      <c r="S9" s="346"/>
      <c r="T9" s="346"/>
      <c r="U9" s="346"/>
      <c r="V9" s="346"/>
      <c r="W9" s="346"/>
      <c r="X9" s="346"/>
      <c r="Y9" s="346"/>
      <c r="Z9" s="346"/>
      <c r="AA9" s="346"/>
    </row>
    <row r="10" spans="1:27" ht="26.4">
      <c r="A10" s="533" t="s">
        <v>9</v>
      </c>
      <c r="B10" s="533" t="s">
        <v>805</v>
      </c>
      <c r="C10" s="563">
        <v>6318000000</v>
      </c>
      <c r="D10" s="564" t="s">
        <v>917</v>
      </c>
      <c r="E10" s="556" t="s">
        <v>673</v>
      </c>
      <c r="F10" s="565">
        <f>C10*10%</f>
        <v>631800000</v>
      </c>
      <c r="G10" s="563"/>
      <c r="H10" s="563"/>
      <c r="I10" s="563"/>
      <c r="J10" s="563"/>
      <c r="K10" s="346"/>
      <c r="L10" s="346"/>
      <c r="M10" s="346"/>
      <c r="N10" s="346"/>
      <c r="O10" s="346"/>
      <c r="P10" s="346"/>
      <c r="Q10" s="346"/>
      <c r="R10" s="346"/>
      <c r="S10" s="346"/>
      <c r="T10" s="346"/>
      <c r="U10" s="346"/>
      <c r="V10" s="346"/>
      <c r="W10" s="346"/>
      <c r="X10" s="346"/>
      <c r="Y10" s="346"/>
      <c r="Z10" s="346"/>
      <c r="AA10" s="346"/>
    </row>
    <row r="11" spans="1:27">
      <c r="A11" s="533"/>
      <c r="B11" s="533"/>
      <c r="C11" s="563"/>
      <c r="D11" s="564"/>
      <c r="E11" s="533" t="s">
        <v>690</v>
      </c>
      <c r="F11" s="592">
        <f>SUM(G11:J11)</f>
        <v>631800000</v>
      </c>
      <c r="G11" s="592">
        <f>+C10*10%</f>
        <v>631800000</v>
      </c>
      <c r="H11" s="592"/>
      <c r="I11" s="592"/>
      <c r="J11" s="592"/>
      <c r="K11" s="346"/>
      <c r="M11" s="346"/>
      <c r="N11" s="346"/>
      <c r="O11" s="346"/>
      <c r="P11" s="346"/>
      <c r="Q11" s="346"/>
      <c r="R11" s="346"/>
      <c r="S11" s="346"/>
      <c r="T11" s="346"/>
      <c r="U11" s="346"/>
      <c r="V11" s="346"/>
      <c r="W11" s="346"/>
      <c r="X11" s="346"/>
      <c r="Y11" s="346"/>
      <c r="Z11" s="346"/>
      <c r="AA11" s="346"/>
    </row>
    <row r="12" spans="1:27">
      <c r="A12" s="533"/>
      <c r="B12" s="533"/>
      <c r="C12" s="563"/>
      <c r="D12" s="564"/>
      <c r="E12" s="533"/>
      <c r="F12" s="563"/>
      <c r="G12" s="563"/>
      <c r="H12" s="563"/>
      <c r="I12" s="563"/>
      <c r="J12" s="563"/>
      <c r="K12" s="346"/>
      <c r="L12" s="346"/>
      <c r="M12" s="346"/>
      <c r="N12" s="346"/>
      <c r="O12" s="346"/>
      <c r="P12" s="346"/>
      <c r="Q12" s="346"/>
      <c r="R12" s="346"/>
      <c r="S12" s="346"/>
      <c r="T12" s="346"/>
      <c r="U12" s="346"/>
      <c r="V12" s="346"/>
      <c r="W12" s="346"/>
      <c r="X12" s="346"/>
      <c r="Y12" s="346"/>
      <c r="Z12" s="346"/>
      <c r="AA12" s="346"/>
    </row>
    <row r="13" spans="1:27">
      <c r="A13" s="533"/>
      <c r="B13" s="533"/>
      <c r="C13" s="563"/>
      <c r="D13" s="564" t="s">
        <v>917</v>
      </c>
      <c r="E13" s="644" t="s">
        <v>709</v>
      </c>
      <c r="F13" s="565">
        <f>SUM(F14:F15)</f>
        <v>631800000</v>
      </c>
      <c r="G13" s="563"/>
      <c r="H13" s="563"/>
      <c r="I13" s="563"/>
      <c r="J13" s="563"/>
      <c r="K13" s="346"/>
      <c r="L13" s="347"/>
      <c r="M13" s="346"/>
      <c r="N13" s="346"/>
      <c r="O13" s="346"/>
      <c r="P13" s="346"/>
      <c r="Q13" s="346"/>
      <c r="R13" s="346"/>
      <c r="S13" s="346"/>
      <c r="T13" s="346"/>
      <c r="U13" s="346"/>
      <c r="V13" s="346"/>
      <c r="W13" s="346"/>
      <c r="X13" s="346"/>
      <c r="Y13" s="346"/>
      <c r="Z13" s="346"/>
      <c r="AA13" s="346"/>
    </row>
    <row r="14" spans="1:27">
      <c r="A14" s="533"/>
      <c r="B14" s="533"/>
      <c r="C14" s="563"/>
      <c r="D14" s="564"/>
      <c r="E14" s="645" t="s">
        <v>675</v>
      </c>
      <c r="F14" s="592">
        <f>SUM(G14:J14)</f>
        <v>613011740.91999996</v>
      </c>
      <c r="G14" s="592">
        <v>613011740.91999996</v>
      </c>
      <c r="H14" s="592"/>
      <c r="I14" s="592"/>
      <c r="J14" s="592"/>
      <c r="K14" s="346"/>
      <c r="L14" s="347"/>
      <c r="M14" s="346"/>
      <c r="N14" s="346"/>
      <c r="O14" s="346"/>
      <c r="P14" s="346"/>
      <c r="Q14" s="346"/>
      <c r="R14" s="346"/>
      <c r="S14" s="346"/>
      <c r="T14" s="346"/>
      <c r="U14" s="346"/>
      <c r="V14" s="346"/>
      <c r="W14" s="346"/>
      <c r="X14" s="346"/>
      <c r="Y14" s="346"/>
      <c r="Z14" s="346"/>
      <c r="AA14" s="346"/>
    </row>
    <row r="15" spans="1:27">
      <c r="A15" s="533"/>
      <c r="B15" s="533"/>
      <c r="C15" s="563"/>
      <c r="D15" s="564"/>
      <c r="E15" s="645" t="s">
        <v>676</v>
      </c>
      <c r="F15" s="592">
        <f>SUM(G15:J15)</f>
        <v>18788259.079999998</v>
      </c>
      <c r="G15" s="592">
        <v>18788259.079999998</v>
      </c>
      <c r="H15" s="592"/>
      <c r="I15" s="592"/>
      <c r="J15" s="592"/>
      <c r="K15" s="346"/>
      <c r="L15" s="347"/>
      <c r="M15" s="346"/>
      <c r="N15" s="346"/>
      <c r="O15" s="346"/>
      <c r="P15" s="346"/>
      <c r="Q15" s="346"/>
      <c r="R15" s="346"/>
      <c r="S15" s="346"/>
      <c r="T15" s="346"/>
      <c r="U15" s="346"/>
      <c r="V15" s="346"/>
      <c r="W15" s="346"/>
      <c r="X15" s="346"/>
      <c r="Y15" s="346"/>
      <c r="Z15" s="346"/>
      <c r="AA15" s="346"/>
    </row>
    <row r="16" spans="1:27">
      <c r="A16" s="533"/>
      <c r="B16" s="533"/>
      <c r="C16" s="563"/>
      <c r="D16" s="564"/>
      <c r="E16" s="533"/>
      <c r="F16" s="563"/>
      <c r="G16" s="563"/>
      <c r="H16" s="563"/>
      <c r="I16" s="563"/>
      <c r="J16" s="563"/>
      <c r="K16" s="346"/>
      <c r="L16" s="346"/>
      <c r="M16" s="346"/>
      <c r="N16" s="346"/>
      <c r="O16" s="346"/>
      <c r="P16" s="346"/>
      <c r="Q16" s="346"/>
      <c r="R16" s="346"/>
      <c r="S16" s="346"/>
      <c r="T16" s="346"/>
      <c r="U16" s="346"/>
      <c r="V16" s="346"/>
      <c r="W16" s="346"/>
      <c r="X16" s="346"/>
      <c r="Y16" s="346"/>
      <c r="Z16" s="346"/>
      <c r="AA16" s="346"/>
    </row>
    <row r="17" spans="1:27">
      <c r="A17" s="533"/>
      <c r="B17" s="533"/>
      <c r="C17" s="563"/>
      <c r="D17" s="564" t="s">
        <v>917</v>
      </c>
      <c r="E17" s="646" t="s">
        <v>710</v>
      </c>
      <c r="F17" s="565">
        <f>C10*1%</f>
        <v>63180000</v>
      </c>
      <c r="G17" s="563"/>
      <c r="H17" s="563"/>
      <c r="I17" s="563"/>
      <c r="J17" s="563"/>
      <c r="K17" s="346"/>
      <c r="L17" s="346"/>
      <c r="M17" s="346"/>
      <c r="N17" s="346"/>
      <c r="O17" s="346"/>
      <c r="P17" s="346"/>
      <c r="Q17" s="346"/>
      <c r="R17" s="346"/>
      <c r="S17" s="346"/>
      <c r="T17" s="346"/>
      <c r="U17" s="346"/>
      <c r="V17" s="346"/>
      <c r="W17" s="346"/>
      <c r="X17" s="346"/>
      <c r="Y17" s="346"/>
      <c r="Z17" s="346"/>
      <c r="AA17" s="346"/>
    </row>
    <row r="18" spans="1:27">
      <c r="A18" s="533"/>
      <c r="B18" s="533"/>
      <c r="C18" s="563"/>
      <c r="D18" s="564"/>
      <c r="E18" s="533" t="s">
        <v>679</v>
      </c>
      <c r="F18" s="592">
        <f>SUM(G18:J18)</f>
        <v>63180000</v>
      </c>
      <c r="G18" s="592">
        <f>+C10*1%</f>
        <v>63180000</v>
      </c>
      <c r="H18" s="592"/>
      <c r="I18" s="592"/>
      <c r="J18" s="592"/>
      <c r="K18" s="346"/>
      <c r="L18" s="346"/>
      <c r="M18" s="346"/>
      <c r="N18" s="346"/>
      <c r="O18" s="346"/>
      <c r="P18" s="346"/>
      <c r="Q18" s="346"/>
      <c r="R18" s="346"/>
      <c r="S18" s="346"/>
      <c r="T18" s="346"/>
      <c r="U18" s="346"/>
      <c r="V18" s="346"/>
      <c r="W18" s="346"/>
      <c r="X18" s="346"/>
      <c r="Y18" s="346"/>
      <c r="Z18" s="346"/>
      <c r="AA18" s="346"/>
    </row>
    <row r="19" spans="1:27">
      <c r="A19" s="533"/>
      <c r="B19" s="533"/>
      <c r="C19" s="563"/>
      <c r="D19" s="564"/>
      <c r="E19" s="533"/>
      <c r="F19" s="563"/>
      <c r="G19" s="563"/>
      <c r="H19" s="563"/>
      <c r="I19" s="563"/>
      <c r="J19" s="563"/>
      <c r="K19" s="346"/>
      <c r="L19" s="346"/>
      <c r="M19" s="346"/>
      <c r="N19" s="346"/>
      <c r="O19" s="346"/>
      <c r="P19" s="346"/>
      <c r="Q19" s="346"/>
      <c r="R19" s="346"/>
      <c r="S19" s="346"/>
      <c r="T19" s="346"/>
      <c r="U19" s="346"/>
      <c r="V19" s="346"/>
      <c r="W19" s="346"/>
      <c r="X19" s="346"/>
      <c r="Y19" s="346"/>
      <c r="Z19" s="346"/>
      <c r="AA19" s="346"/>
    </row>
    <row r="20" spans="1:27">
      <c r="A20" s="533"/>
      <c r="B20" s="533"/>
      <c r="C20" s="563"/>
      <c r="D20" s="564" t="s">
        <v>917</v>
      </c>
      <c r="E20" s="646" t="s">
        <v>712</v>
      </c>
      <c r="F20" s="565">
        <f>C10*2%</f>
        <v>126360000</v>
      </c>
      <c r="G20" s="563"/>
      <c r="H20" s="563"/>
      <c r="I20" s="563"/>
      <c r="J20" s="563"/>
      <c r="K20" s="346"/>
      <c r="L20" s="346"/>
      <c r="M20" s="346"/>
      <c r="N20" s="346"/>
      <c r="O20" s="346"/>
      <c r="P20" s="346"/>
      <c r="Q20" s="346"/>
      <c r="R20" s="346"/>
      <c r="S20" s="346"/>
      <c r="T20" s="346"/>
      <c r="U20" s="346"/>
      <c r="V20" s="346"/>
      <c r="W20" s="346"/>
      <c r="X20" s="346"/>
      <c r="Y20" s="346"/>
      <c r="Z20" s="346"/>
      <c r="AA20" s="346"/>
    </row>
    <row r="21" spans="1:27">
      <c r="A21" s="533"/>
      <c r="B21" s="533"/>
      <c r="C21" s="563"/>
      <c r="D21" s="564"/>
      <c r="E21" s="533" t="s">
        <v>806</v>
      </c>
      <c r="F21" s="592">
        <f>SUM(G21:J21)</f>
        <v>126360000</v>
      </c>
      <c r="G21" s="592">
        <f>+C10*2%</f>
        <v>126360000</v>
      </c>
      <c r="H21" s="592"/>
      <c r="I21" s="592"/>
      <c r="J21" s="592"/>
      <c r="K21" s="346"/>
      <c r="L21" s="346"/>
      <c r="M21" s="346"/>
      <c r="N21" s="346"/>
      <c r="O21" s="346"/>
      <c r="P21" s="346"/>
      <c r="Q21" s="346"/>
      <c r="R21" s="346"/>
      <c r="S21" s="346"/>
      <c r="T21" s="346"/>
      <c r="U21" s="346"/>
      <c r="V21" s="346"/>
      <c r="W21" s="346"/>
      <c r="X21" s="346"/>
      <c r="Y21" s="346"/>
      <c r="Z21" s="346"/>
      <c r="AA21" s="346"/>
    </row>
    <row r="22" spans="1:27">
      <c r="A22" s="533"/>
      <c r="B22" s="533"/>
      <c r="C22" s="563"/>
      <c r="D22" s="564"/>
      <c r="E22" s="533"/>
      <c r="F22" s="563"/>
      <c r="G22" s="563"/>
      <c r="H22" s="563"/>
      <c r="I22" s="563"/>
      <c r="J22" s="563"/>
      <c r="K22" s="346"/>
      <c r="L22" s="346"/>
      <c r="M22" s="346"/>
      <c r="N22" s="346"/>
      <c r="O22" s="346"/>
      <c r="P22" s="346"/>
      <c r="Q22" s="346"/>
      <c r="R22" s="346"/>
      <c r="S22" s="346"/>
      <c r="T22" s="346"/>
      <c r="U22" s="346"/>
      <c r="V22" s="346"/>
      <c r="W22" s="346"/>
      <c r="X22" s="346"/>
      <c r="Y22" s="346"/>
      <c r="Z22" s="346"/>
      <c r="AA22" s="346"/>
    </row>
    <row r="23" spans="1:27">
      <c r="A23" s="533"/>
      <c r="B23" s="533"/>
      <c r="C23" s="563"/>
      <c r="D23" s="564" t="s">
        <v>905</v>
      </c>
      <c r="E23" s="646" t="s">
        <v>871</v>
      </c>
      <c r="F23" s="565">
        <f>SUM(F24:F27)</f>
        <v>216917220.65000001</v>
      </c>
      <c r="G23" s="592"/>
      <c r="H23" s="592"/>
      <c r="I23" s="592"/>
      <c r="J23" s="592"/>
      <c r="K23" s="346"/>
      <c r="L23" s="346"/>
      <c r="M23" s="346"/>
      <c r="N23" s="346"/>
      <c r="O23" s="346"/>
      <c r="P23" s="346"/>
      <c r="Q23" s="346"/>
      <c r="R23" s="346"/>
      <c r="S23" s="346"/>
      <c r="T23" s="346"/>
      <c r="U23" s="346"/>
      <c r="V23" s="346"/>
      <c r="W23" s="346"/>
      <c r="X23" s="346"/>
      <c r="Y23" s="346"/>
      <c r="Z23" s="346"/>
      <c r="AA23" s="346"/>
    </row>
    <row r="24" spans="1:27">
      <c r="A24" s="533"/>
      <c r="B24" s="533"/>
      <c r="C24" s="563"/>
      <c r="D24" s="564"/>
      <c r="E24" s="645" t="s">
        <v>674</v>
      </c>
      <c r="F24" s="592">
        <f>SUM(G24:J24)</f>
        <v>66873651.479999997</v>
      </c>
      <c r="G24" s="592">
        <v>66873651.479999997</v>
      </c>
      <c r="H24" s="592"/>
      <c r="I24" s="592"/>
      <c r="J24" s="592"/>
      <c r="K24" s="346"/>
      <c r="L24" s="346"/>
      <c r="M24" s="346"/>
      <c r="N24" s="346"/>
      <c r="O24" s="346"/>
      <c r="P24" s="346"/>
      <c r="Q24" s="346"/>
      <c r="R24" s="346"/>
      <c r="S24" s="346"/>
      <c r="T24" s="346"/>
      <c r="U24" s="346"/>
      <c r="V24" s="346"/>
      <c r="W24" s="346"/>
      <c r="X24" s="346"/>
      <c r="Y24" s="346"/>
      <c r="Z24" s="346"/>
      <c r="AA24" s="346"/>
    </row>
    <row r="25" spans="1:27">
      <c r="A25" s="533"/>
      <c r="B25" s="533"/>
      <c r="C25" s="563"/>
      <c r="D25" s="564"/>
      <c r="E25" s="645" t="s">
        <v>675</v>
      </c>
      <c r="F25" s="592">
        <f>SUM(G25:J25)</f>
        <v>101043569.17</v>
      </c>
      <c r="G25" s="592">
        <v>101043569.17</v>
      </c>
      <c r="H25" s="592"/>
      <c r="I25" s="592"/>
      <c r="J25" s="592"/>
      <c r="K25" s="346"/>
      <c r="L25" s="346"/>
      <c r="M25" s="346"/>
      <c r="N25" s="346"/>
      <c r="O25" s="346"/>
      <c r="P25" s="346"/>
      <c r="Q25" s="346"/>
      <c r="R25" s="346"/>
      <c r="S25" s="346"/>
      <c r="T25" s="346"/>
      <c r="U25" s="346"/>
      <c r="V25" s="346"/>
      <c r="W25" s="346"/>
      <c r="X25" s="346"/>
      <c r="Y25" s="346"/>
      <c r="Z25" s="346"/>
      <c r="AA25" s="346"/>
    </row>
    <row r="26" spans="1:27">
      <c r="A26" s="533"/>
      <c r="B26" s="533"/>
      <c r="C26" s="563"/>
      <c r="D26" s="564"/>
      <c r="E26" s="645" t="s">
        <v>676</v>
      </c>
      <c r="F26" s="592">
        <f>SUM(G26:J26)</f>
        <v>41700000</v>
      </c>
      <c r="G26" s="592">
        <v>41700000</v>
      </c>
      <c r="H26" s="592"/>
      <c r="I26" s="592"/>
      <c r="J26" s="592"/>
      <c r="K26" s="346"/>
      <c r="L26" s="346"/>
      <c r="M26" s="346"/>
      <c r="N26" s="346"/>
      <c r="O26" s="346"/>
      <c r="P26" s="346"/>
      <c r="Q26" s="346"/>
      <c r="R26" s="346"/>
      <c r="S26" s="346"/>
      <c r="T26" s="346"/>
      <c r="U26" s="346"/>
      <c r="V26" s="346"/>
      <c r="W26" s="346"/>
      <c r="X26" s="346"/>
      <c r="Y26" s="346"/>
      <c r="Z26" s="346"/>
      <c r="AA26" s="346"/>
    </row>
    <row r="27" spans="1:27">
      <c r="A27" s="533"/>
      <c r="B27" s="533"/>
      <c r="C27" s="563"/>
      <c r="D27" s="564"/>
      <c r="E27" s="533" t="s">
        <v>678</v>
      </c>
      <c r="F27" s="592">
        <f>SUM(G27:J27)</f>
        <v>7300000</v>
      </c>
      <c r="G27" s="592"/>
      <c r="H27" s="592">
        <v>7300000</v>
      </c>
      <c r="I27" s="592"/>
      <c r="J27" s="592"/>
      <c r="K27" s="346"/>
      <c r="L27" s="346"/>
      <c r="M27" s="346"/>
      <c r="N27" s="346"/>
      <c r="O27" s="346"/>
      <c r="P27" s="346"/>
      <c r="Q27" s="346"/>
      <c r="R27" s="346"/>
      <c r="S27" s="346"/>
      <c r="T27" s="346"/>
      <c r="U27" s="346"/>
      <c r="V27" s="346"/>
      <c r="W27" s="346"/>
      <c r="X27" s="346"/>
      <c r="Y27" s="346"/>
      <c r="Z27" s="346"/>
      <c r="AA27" s="346"/>
    </row>
    <row r="28" spans="1:27">
      <c r="A28" s="533"/>
      <c r="B28" s="533"/>
      <c r="C28" s="563"/>
      <c r="D28" s="564"/>
      <c r="E28" s="533"/>
      <c r="F28" s="592"/>
      <c r="G28" s="592"/>
      <c r="H28" s="592"/>
      <c r="I28" s="592"/>
      <c r="J28" s="592"/>
      <c r="K28" s="346"/>
      <c r="L28" s="346"/>
      <c r="M28" s="346"/>
      <c r="N28" s="346"/>
      <c r="O28" s="346"/>
      <c r="P28" s="346"/>
      <c r="Q28" s="346"/>
      <c r="R28" s="346"/>
      <c r="S28" s="346"/>
      <c r="T28" s="346"/>
      <c r="U28" s="346"/>
      <c r="V28" s="346"/>
      <c r="W28" s="346"/>
      <c r="X28" s="346"/>
      <c r="Y28" s="346"/>
      <c r="Z28" s="346"/>
      <c r="AA28" s="346"/>
    </row>
    <row r="29" spans="1:27">
      <c r="A29" s="533"/>
      <c r="B29" s="533"/>
      <c r="C29" s="563"/>
      <c r="D29" s="564" t="s">
        <v>906</v>
      </c>
      <c r="E29" s="556" t="s">
        <v>861</v>
      </c>
      <c r="F29" s="565">
        <f>SUM(F30:F32)</f>
        <v>121532727.56</v>
      </c>
      <c r="G29" s="592"/>
      <c r="H29" s="592"/>
      <c r="I29" s="592"/>
      <c r="J29" s="592"/>
      <c r="K29" s="346"/>
      <c r="L29" s="346"/>
      <c r="M29" s="346"/>
      <c r="N29" s="346"/>
      <c r="O29" s="346"/>
      <c r="P29" s="346"/>
      <c r="Q29" s="346"/>
      <c r="R29" s="346"/>
      <c r="S29" s="346"/>
      <c r="T29" s="346"/>
      <c r="U29" s="346"/>
      <c r="V29" s="346"/>
      <c r="W29" s="346"/>
      <c r="X29" s="346"/>
      <c r="Y29" s="346"/>
      <c r="Z29" s="346"/>
      <c r="AA29" s="346"/>
    </row>
    <row r="30" spans="1:27">
      <c r="A30" s="533"/>
      <c r="B30" s="533"/>
      <c r="C30" s="563"/>
      <c r="D30" s="564"/>
      <c r="E30" s="533" t="s">
        <v>675</v>
      </c>
      <c r="F30" s="592">
        <f>SUM(G30:J30)</f>
        <v>89832727.560000002</v>
      </c>
      <c r="G30" s="592">
        <v>89832727.560000002</v>
      </c>
      <c r="H30" s="592"/>
      <c r="I30" s="592"/>
      <c r="J30" s="592"/>
      <c r="K30" s="346"/>
      <c r="L30" s="346"/>
      <c r="M30" s="346"/>
      <c r="N30" s="346"/>
      <c r="O30" s="346"/>
      <c r="P30" s="346"/>
      <c r="Q30" s="346"/>
      <c r="R30" s="346"/>
      <c r="S30" s="346"/>
      <c r="T30" s="346"/>
      <c r="U30" s="346"/>
      <c r="V30" s="346"/>
      <c r="W30" s="346"/>
      <c r="X30" s="346"/>
      <c r="Y30" s="346"/>
      <c r="Z30" s="346"/>
      <c r="AA30" s="346"/>
    </row>
    <row r="31" spans="1:27">
      <c r="A31" s="533"/>
      <c r="B31" s="533"/>
      <c r="C31" s="563"/>
      <c r="D31" s="564"/>
      <c r="E31" s="645" t="s">
        <v>676</v>
      </c>
      <c r="F31" s="592">
        <f>SUM(G31:J31)</f>
        <v>25700000</v>
      </c>
      <c r="G31" s="592">
        <v>25700000</v>
      </c>
      <c r="H31" s="592"/>
      <c r="I31" s="592"/>
      <c r="J31" s="592"/>
      <c r="K31" s="346"/>
      <c r="L31" s="346"/>
      <c r="M31" s="346"/>
      <c r="N31" s="346"/>
      <c r="O31" s="346"/>
      <c r="P31" s="346"/>
      <c r="Q31" s="346"/>
      <c r="R31" s="346"/>
      <c r="S31" s="346"/>
      <c r="T31" s="346"/>
      <c r="U31" s="346"/>
      <c r="V31" s="346"/>
      <c r="W31" s="346"/>
      <c r="X31" s="346"/>
      <c r="Y31" s="346"/>
      <c r="Z31" s="346"/>
      <c r="AA31" s="346"/>
    </row>
    <row r="32" spans="1:27">
      <c r="A32" s="533"/>
      <c r="B32" s="533"/>
      <c r="C32" s="563"/>
      <c r="D32" s="564"/>
      <c r="E32" s="533" t="s">
        <v>678</v>
      </c>
      <c r="F32" s="592">
        <f>SUM(G32:J32)</f>
        <v>6000000</v>
      </c>
      <c r="G32" s="592"/>
      <c r="H32" s="592">
        <v>6000000</v>
      </c>
      <c r="I32" s="592"/>
      <c r="J32" s="592"/>
      <c r="K32" s="346"/>
      <c r="L32" s="346"/>
      <c r="M32" s="346"/>
      <c r="N32" s="346"/>
      <c r="O32" s="346"/>
      <c r="P32" s="346"/>
      <c r="Q32" s="346"/>
      <c r="R32" s="346"/>
      <c r="S32" s="346"/>
      <c r="T32" s="346"/>
      <c r="U32" s="346"/>
      <c r="V32" s="346"/>
      <c r="W32" s="346"/>
      <c r="X32" s="346"/>
      <c r="Y32" s="346"/>
      <c r="Z32" s="346"/>
      <c r="AA32" s="346"/>
    </row>
    <row r="33" spans="1:27">
      <c r="A33" s="533"/>
      <c r="B33" s="533"/>
      <c r="C33" s="563"/>
      <c r="D33" s="564"/>
      <c r="E33" s="533"/>
      <c r="F33" s="592"/>
      <c r="G33" s="592"/>
      <c r="H33" s="592"/>
      <c r="I33" s="592"/>
      <c r="J33" s="592"/>
      <c r="K33" s="346"/>
      <c r="L33" s="346"/>
      <c r="M33" s="346"/>
      <c r="N33" s="346"/>
      <c r="O33" s="346"/>
      <c r="P33" s="346"/>
      <c r="Q33" s="346"/>
      <c r="R33" s="346"/>
      <c r="S33" s="346"/>
      <c r="T33" s="346"/>
      <c r="U33" s="346"/>
      <c r="V33" s="346"/>
      <c r="W33" s="346"/>
      <c r="X33" s="346"/>
      <c r="Y33" s="346"/>
      <c r="Z33" s="346"/>
      <c r="AA33" s="346"/>
    </row>
    <row r="34" spans="1:27" ht="26.4">
      <c r="A34" s="533"/>
      <c r="B34" s="533"/>
      <c r="C34" s="563"/>
      <c r="D34" s="564" t="s">
        <v>907</v>
      </c>
      <c r="E34" s="556" t="s">
        <v>872</v>
      </c>
      <c r="F34" s="565">
        <f>SUM(F35:F39)</f>
        <v>889150280.88999999</v>
      </c>
      <c r="G34" s="592"/>
      <c r="H34" s="592"/>
      <c r="I34" s="592"/>
      <c r="J34" s="592"/>
      <c r="K34" s="346"/>
      <c r="L34" s="346"/>
      <c r="M34" s="346"/>
      <c r="N34" s="346"/>
      <c r="O34" s="346"/>
      <c r="P34" s="346"/>
      <c r="Q34" s="346"/>
      <c r="R34" s="346"/>
      <c r="S34" s="346"/>
      <c r="T34" s="346"/>
      <c r="U34" s="346"/>
      <c r="V34" s="346"/>
      <c r="W34" s="346"/>
      <c r="X34" s="346"/>
      <c r="Y34" s="346"/>
      <c r="Z34" s="346"/>
      <c r="AA34" s="346"/>
    </row>
    <row r="35" spans="1:27">
      <c r="A35" s="533"/>
      <c r="B35" s="533"/>
      <c r="C35" s="563"/>
      <c r="D35" s="564"/>
      <c r="E35" s="645" t="s">
        <v>674</v>
      </c>
      <c r="F35" s="592">
        <f>SUM(G35:J35)</f>
        <v>275358358.52999997</v>
      </c>
      <c r="G35" s="592">
        <v>275358358.52999997</v>
      </c>
      <c r="H35" s="592"/>
      <c r="I35" s="592"/>
      <c r="J35" s="592"/>
      <c r="K35" s="346"/>
      <c r="L35" s="346"/>
      <c r="M35" s="346"/>
      <c r="N35" s="346"/>
      <c r="O35" s="346"/>
      <c r="P35" s="346"/>
      <c r="Q35" s="346"/>
      <c r="R35" s="346"/>
      <c r="S35" s="346"/>
      <c r="T35" s="346"/>
      <c r="U35" s="346"/>
      <c r="V35" s="346"/>
      <c r="W35" s="346"/>
      <c r="X35" s="346"/>
      <c r="Y35" s="346"/>
      <c r="Z35" s="346"/>
      <c r="AA35" s="346"/>
    </row>
    <row r="36" spans="1:27">
      <c r="A36" s="533"/>
      <c r="B36" s="533"/>
      <c r="C36" s="563"/>
      <c r="D36" s="564"/>
      <c r="E36" s="645" t="s">
        <v>675</v>
      </c>
      <c r="F36" s="592">
        <f>SUM(G36:J36)</f>
        <v>539491922.36000001</v>
      </c>
      <c r="G36" s="592">
        <v>539491922.36000001</v>
      </c>
      <c r="H36" s="592"/>
      <c r="I36" s="592"/>
      <c r="J36" s="592"/>
      <c r="K36" s="346"/>
      <c r="L36" s="346"/>
      <c r="M36" s="346"/>
      <c r="N36" s="346"/>
      <c r="O36" s="346"/>
      <c r="P36" s="346"/>
      <c r="Q36" s="346"/>
      <c r="R36" s="346"/>
      <c r="S36" s="346"/>
      <c r="T36" s="346"/>
      <c r="U36" s="346"/>
      <c r="V36" s="346"/>
      <c r="W36" s="346"/>
      <c r="X36" s="346"/>
      <c r="Y36" s="346"/>
      <c r="Z36" s="346"/>
      <c r="AA36" s="346"/>
    </row>
    <row r="37" spans="1:27">
      <c r="A37" s="533"/>
      <c r="B37" s="533"/>
      <c r="C37" s="563"/>
      <c r="D37" s="564"/>
      <c r="E37" s="645" t="s">
        <v>676</v>
      </c>
      <c r="F37" s="592">
        <f>SUM(G37:J37)</f>
        <v>59300000</v>
      </c>
      <c r="G37" s="592">
        <v>59300000</v>
      </c>
      <c r="H37" s="592"/>
      <c r="I37" s="592"/>
      <c r="J37" s="592"/>
      <c r="K37" s="346"/>
      <c r="L37" s="346"/>
      <c r="M37" s="346"/>
      <c r="N37" s="346"/>
      <c r="O37" s="346"/>
      <c r="P37" s="346"/>
      <c r="Q37" s="346"/>
      <c r="R37" s="346"/>
      <c r="S37" s="346"/>
      <c r="T37" s="346"/>
      <c r="U37" s="346"/>
      <c r="V37" s="346"/>
      <c r="W37" s="346"/>
      <c r="X37" s="346"/>
      <c r="Y37" s="346"/>
      <c r="Z37" s="346"/>
      <c r="AA37" s="346"/>
    </row>
    <row r="38" spans="1:27">
      <c r="A38" s="533"/>
      <c r="B38" s="533"/>
      <c r="C38" s="563"/>
      <c r="D38" s="564"/>
      <c r="E38" s="533" t="s">
        <v>678</v>
      </c>
      <c r="F38" s="592">
        <f>SUM(G38:J38)</f>
        <v>7000000</v>
      </c>
      <c r="G38" s="592"/>
      <c r="H38" s="592">
        <v>7000000</v>
      </c>
      <c r="I38" s="592"/>
      <c r="J38" s="592"/>
      <c r="K38" s="346"/>
      <c r="L38" s="346"/>
      <c r="M38" s="346"/>
      <c r="N38" s="346"/>
      <c r="O38" s="346"/>
      <c r="P38" s="346"/>
      <c r="Q38" s="346"/>
      <c r="R38" s="346"/>
      <c r="S38" s="346"/>
      <c r="T38" s="346"/>
      <c r="U38" s="346"/>
      <c r="V38" s="346"/>
      <c r="W38" s="346"/>
      <c r="X38" s="346"/>
      <c r="Y38" s="346"/>
      <c r="Z38" s="346"/>
      <c r="AA38" s="346"/>
    </row>
    <row r="39" spans="1:27">
      <c r="A39" s="533"/>
      <c r="B39" s="533"/>
      <c r="C39" s="563"/>
      <c r="D39" s="564"/>
      <c r="E39" s="533" t="s">
        <v>679</v>
      </c>
      <c r="F39" s="592">
        <f>SUM(G39:J39)</f>
        <v>8000000</v>
      </c>
      <c r="G39" s="592">
        <v>8000000</v>
      </c>
      <c r="H39" s="592"/>
      <c r="I39" s="592"/>
      <c r="J39" s="592"/>
      <c r="K39" s="346"/>
      <c r="L39" s="346"/>
      <c r="M39" s="346"/>
      <c r="N39" s="346"/>
      <c r="O39" s="346"/>
      <c r="P39" s="346"/>
      <c r="Q39" s="346"/>
      <c r="R39" s="346"/>
      <c r="S39" s="346"/>
      <c r="T39" s="346"/>
      <c r="U39" s="346"/>
      <c r="V39" s="346"/>
      <c r="W39" s="346"/>
      <c r="X39" s="346"/>
      <c r="Y39" s="346"/>
      <c r="Z39" s="346"/>
      <c r="AA39" s="346"/>
    </row>
    <row r="40" spans="1:27">
      <c r="A40" s="533"/>
      <c r="B40" s="533"/>
      <c r="C40" s="563"/>
      <c r="D40" s="564"/>
      <c r="E40" s="533"/>
      <c r="F40" s="592"/>
      <c r="G40" s="592"/>
      <c r="H40" s="592"/>
      <c r="I40" s="592"/>
      <c r="J40" s="592"/>
      <c r="K40" s="346"/>
      <c r="L40" s="346"/>
      <c r="M40" s="346"/>
      <c r="N40" s="346"/>
      <c r="O40" s="346"/>
      <c r="P40" s="346"/>
      <c r="Q40" s="346"/>
      <c r="R40" s="346"/>
      <c r="S40" s="346"/>
      <c r="T40" s="346"/>
      <c r="U40" s="346"/>
      <c r="V40" s="346"/>
      <c r="W40" s="346"/>
      <c r="X40" s="346"/>
      <c r="Y40" s="346"/>
      <c r="Z40" s="346"/>
      <c r="AA40" s="346"/>
    </row>
    <row r="41" spans="1:27">
      <c r="A41" s="533"/>
      <c r="B41" s="533"/>
      <c r="C41" s="563"/>
      <c r="D41" s="564" t="s">
        <v>908</v>
      </c>
      <c r="E41" s="532" t="s">
        <v>808</v>
      </c>
      <c r="F41" s="565">
        <f>+F42</f>
        <v>138942603.06999999</v>
      </c>
      <c r="G41" s="592"/>
      <c r="H41" s="592"/>
      <c r="I41" s="592"/>
      <c r="J41" s="592"/>
      <c r="K41" s="346"/>
      <c r="L41" s="346"/>
      <c r="M41" s="346"/>
      <c r="N41" s="346"/>
      <c r="O41" s="346"/>
      <c r="P41" s="346"/>
      <c r="Q41" s="346"/>
      <c r="R41" s="346"/>
      <c r="S41" s="346"/>
      <c r="T41" s="346"/>
      <c r="U41" s="346"/>
      <c r="V41" s="346"/>
      <c r="W41" s="346"/>
      <c r="X41" s="346"/>
      <c r="Y41" s="346"/>
      <c r="Z41" s="346"/>
      <c r="AA41" s="346"/>
    </row>
    <row r="42" spans="1:27">
      <c r="A42" s="533"/>
      <c r="B42" s="533"/>
      <c r="C42" s="563"/>
      <c r="D42" s="564"/>
      <c r="E42" s="645" t="s">
        <v>675</v>
      </c>
      <c r="F42" s="592">
        <f>SUM(G42:J42)</f>
        <v>138942603.06999999</v>
      </c>
      <c r="G42" s="592">
        <v>138942603.06999999</v>
      </c>
      <c r="H42" s="592"/>
      <c r="I42" s="592"/>
      <c r="J42" s="592"/>
      <c r="K42" s="346"/>
      <c r="L42" s="346"/>
      <c r="M42" s="346"/>
      <c r="N42" s="346"/>
      <c r="O42" s="346"/>
      <c r="P42" s="346"/>
      <c r="Q42" s="346"/>
      <c r="R42" s="346"/>
      <c r="S42" s="346"/>
      <c r="T42" s="346"/>
      <c r="U42" s="346"/>
      <c r="V42" s="346"/>
      <c r="W42" s="346"/>
      <c r="X42" s="346"/>
      <c r="Y42" s="346"/>
      <c r="Z42" s="346"/>
      <c r="AA42" s="346"/>
    </row>
    <row r="43" spans="1:27">
      <c r="A43" s="533"/>
      <c r="B43" s="533"/>
      <c r="C43" s="563"/>
      <c r="D43" s="564"/>
      <c r="E43" s="533"/>
      <c r="F43" s="592"/>
      <c r="G43" s="592"/>
      <c r="H43" s="592"/>
      <c r="I43" s="592"/>
      <c r="J43" s="592"/>
      <c r="K43" s="346"/>
      <c r="L43" s="346"/>
      <c r="M43" s="346"/>
      <c r="N43" s="346"/>
      <c r="O43" s="346"/>
      <c r="P43" s="346"/>
      <c r="Q43" s="346"/>
      <c r="R43" s="346"/>
      <c r="S43" s="346"/>
      <c r="T43" s="346"/>
      <c r="U43" s="346"/>
      <c r="V43" s="346"/>
      <c r="W43" s="346"/>
      <c r="X43" s="346"/>
      <c r="Y43" s="346"/>
      <c r="Z43" s="346"/>
      <c r="AA43" s="346"/>
    </row>
    <row r="44" spans="1:27" ht="26.4">
      <c r="A44" s="533"/>
      <c r="B44" s="533"/>
      <c r="C44" s="563"/>
      <c r="D44" s="564" t="s">
        <v>909</v>
      </c>
      <c r="E44" s="532" t="s">
        <v>873</v>
      </c>
      <c r="F44" s="565">
        <f>SUM(F45:F47)</f>
        <v>85117441.819999993</v>
      </c>
      <c r="G44" s="592"/>
      <c r="H44" s="592"/>
      <c r="I44" s="592"/>
      <c r="J44" s="592"/>
      <c r="K44" s="346"/>
      <c r="L44" s="346"/>
      <c r="M44" s="346"/>
      <c r="N44" s="346"/>
      <c r="O44" s="346"/>
      <c r="P44" s="346"/>
      <c r="Q44" s="346"/>
      <c r="R44" s="346"/>
      <c r="S44" s="346"/>
      <c r="T44" s="346"/>
      <c r="U44" s="346"/>
      <c r="V44" s="346"/>
      <c r="W44" s="346"/>
      <c r="X44" s="346"/>
      <c r="Y44" s="346"/>
      <c r="Z44" s="346"/>
      <c r="AA44" s="346"/>
    </row>
    <row r="45" spans="1:27">
      <c r="A45" s="533"/>
      <c r="B45" s="533"/>
      <c r="C45" s="563"/>
      <c r="D45" s="564"/>
      <c r="E45" s="645" t="s">
        <v>674</v>
      </c>
      <c r="F45" s="592">
        <f>SUM(G45:J45)</f>
        <v>39501024.880000003</v>
      </c>
      <c r="G45" s="592">
        <v>39501024.880000003</v>
      </c>
      <c r="H45" s="592"/>
      <c r="I45" s="592"/>
      <c r="J45" s="592"/>
      <c r="K45" s="346"/>
      <c r="L45" s="346"/>
      <c r="M45" s="346"/>
      <c r="N45" s="346"/>
      <c r="O45" s="346"/>
      <c r="P45" s="346"/>
      <c r="Q45" s="346"/>
      <c r="R45" s="346"/>
      <c r="S45" s="346"/>
      <c r="T45" s="346"/>
      <c r="U45" s="346"/>
      <c r="V45" s="346"/>
      <c r="W45" s="346"/>
      <c r="X45" s="346"/>
      <c r="Y45" s="346"/>
      <c r="Z45" s="346"/>
      <c r="AA45" s="346"/>
    </row>
    <row r="46" spans="1:27">
      <c r="A46" s="533"/>
      <c r="B46" s="533"/>
      <c r="C46" s="563"/>
      <c r="D46" s="564"/>
      <c r="E46" s="645" t="s">
        <v>675</v>
      </c>
      <c r="F46" s="592">
        <f>SUM(G46:J46)</f>
        <v>44616416.939999998</v>
      </c>
      <c r="G46" s="592">
        <v>44616416.939999998</v>
      </c>
      <c r="H46" s="592"/>
      <c r="I46" s="592"/>
      <c r="J46" s="592"/>
      <c r="K46" s="346"/>
      <c r="L46" s="346"/>
      <c r="M46" s="346"/>
      <c r="N46" s="346"/>
      <c r="O46" s="346"/>
      <c r="P46" s="346"/>
      <c r="Q46" s="346"/>
      <c r="R46" s="346"/>
      <c r="S46" s="346"/>
      <c r="T46" s="346"/>
      <c r="U46" s="346"/>
      <c r="V46" s="346"/>
      <c r="W46" s="346"/>
      <c r="X46" s="346"/>
      <c r="Y46" s="346"/>
      <c r="Z46" s="346"/>
      <c r="AA46" s="346"/>
    </row>
    <row r="47" spans="1:27">
      <c r="A47" s="533"/>
      <c r="B47" s="533"/>
      <c r="C47" s="563"/>
      <c r="D47" s="564"/>
      <c r="E47" s="533" t="s">
        <v>678</v>
      </c>
      <c r="F47" s="592">
        <f>SUM(G47:J47)</f>
        <v>1000000</v>
      </c>
      <c r="G47" s="592"/>
      <c r="H47" s="592">
        <v>1000000</v>
      </c>
      <c r="I47" s="592"/>
      <c r="J47" s="592"/>
      <c r="K47" s="346"/>
      <c r="L47" s="346"/>
      <c r="M47" s="346"/>
      <c r="N47" s="346"/>
      <c r="O47" s="346"/>
      <c r="P47" s="346"/>
      <c r="Q47" s="346"/>
      <c r="R47" s="346"/>
      <c r="S47" s="346"/>
      <c r="T47" s="346"/>
      <c r="U47" s="346"/>
      <c r="V47" s="346"/>
      <c r="W47" s="346"/>
      <c r="X47" s="346"/>
      <c r="Y47" s="346"/>
      <c r="Z47" s="346"/>
      <c r="AA47" s="346"/>
    </row>
    <row r="48" spans="1:27">
      <c r="A48" s="533"/>
      <c r="B48" s="533"/>
      <c r="C48" s="563"/>
      <c r="D48" s="564"/>
      <c r="E48" s="533"/>
      <c r="F48" s="592"/>
      <c r="G48" s="592"/>
      <c r="H48" s="592"/>
      <c r="I48" s="592"/>
      <c r="J48" s="592"/>
      <c r="K48" s="346"/>
      <c r="L48" s="346"/>
      <c r="M48" s="346"/>
      <c r="N48" s="346"/>
      <c r="O48" s="346"/>
      <c r="P48" s="346"/>
      <c r="Q48" s="346"/>
      <c r="R48" s="346"/>
      <c r="S48" s="346"/>
      <c r="T48" s="346"/>
      <c r="U48" s="346"/>
      <c r="V48" s="346"/>
      <c r="W48" s="346"/>
      <c r="X48" s="346"/>
      <c r="Y48" s="346"/>
      <c r="Z48" s="346"/>
      <c r="AA48" s="346"/>
    </row>
    <row r="49" spans="1:27">
      <c r="A49" s="533"/>
      <c r="B49" s="533"/>
      <c r="C49" s="563"/>
      <c r="D49" s="564" t="s">
        <v>910</v>
      </c>
      <c r="E49" s="532" t="s">
        <v>874</v>
      </c>
      <c r="F49" s="565">
        <f>SUM(F50:F52)</f>
        <v>524418921.18000001</v>
      </c>
      <c r="G49" s="592"/>
      <c r="H49" s="592"/>
      <c r="I49" s="592"/>
      <c r="J49" s="592"/>
      <c r="K49" s="346"/>
      <c r="L49" s="346"/>
      <c r="M49" s="346"/>
      <c r="N49" s="346"/>
      <c r="O49" s="346"/>
      <c r="P49" s="346"/>
      <c r="Q49" s="346"/>
      <c r="R49" s="346"/>
      <c r="S49" s="346"/>
      <c r="T49" s="346"/>
      <c r="U49" s="346"/>
      <c r="V49" s="346"/>
      <c r="W49" s="346"/>
      <c r="X49" s="346"/>
      <c r="Y49" s="346"/>
      <c r="Z49" s="346"/>
      <c r="AA49" s="346"/>
    </row>
    <row r="50" spans="1:27">
      <c r="A50" s="533"/>
      <c r="B50" s="533"/>
      <c r="C50" s="563"/>
      <c r="D50" s="564"/>
      <c r="E50" s="645" t="s">
        <v>674</v>
      </c>
      <c r="F50" s="592">
        <f>SUM(G50:J50)</f>
        <v>459159276.81999999</v>
      </c>
      <c r="G50" s="592">
        <v>459159276.81999999</v>
      </c>
      <c r="H50" s="592"/>
      <c r="I50" s="592"/>
      <c r="J50" s="592"/>
      <c r="K50" s="346"/>
      <c r="L50" s="346"/>
      <c r="M50" s="346"/>
      <c r="N50" s="346"/>
      <c r="O50" s="346"/>
      <c r="P50" s="346"/>
      <c r="Q50" s="346"/>
      <c r="R50" s="346"/>
      <c r="S50" s="346"/>
      <c r="T50" s="346"/>
      <c r="U50" s="346"/>
      <c r="V50" s="346"/>
      <c r="W50" s="346"/>
      <c r="X50" s="346"/>
      <c r="Y50" s="346"/>
      <c r="Z50" s="346"/>
      <c r="AA50" s="346"/>
    </row>
    <row r="51" spans="1:27">
      <c r="A51" s="533"/>
      <c r="B51" s="533"/>
      <c r="C51" s="563"/>
      <c r="D51" s="564"/>
      <c r="E51" s="645" t="s">
        <v>675</v>
      </c>
      <c r="F51" s="592">
        <f>SUM(G51:J51)</f>
        <v>15259644.359999999</v>
      </c>
      <c r="G51" s="592">
        <v>15259644.359999999</v>
      </c>
      <c r="H51" s="592"/>
      <c r="I51" s="592"/>
      <c r="J51" s="592"/>
      <c r="K51" s="346"/>
      <c r="L51" s="346"/>
      <c r="M51" s="346"/>
      <c r="N51" s="346"/>
      <c r="O51" s="346"/>
      <c r="P51" s="346"/>
      <c r="Q51" s="346"/>
      <c r="R51" s="346"/>
      <c r="S51" s="346"/>
      <c r="T51" s="346"/>
      <c r="U51" s="346"/>
      <c r="V51" s="346"/>
      <c r="W51" s="346"/>
      <c r="X51" s="346"/>
      <c r="Y51" s="346"/>
      <c r="Z51" s="346"/>
      <c r="AA51" s="346"/>
    </row>
    <row r="52" spans="1:27">
      <c r="A52" s="533"/>
      <c r="B52" s="533"/>
      <c r="C52" s="563"/>
      <c r="D52" s="564"/>
      <c r="E52" s="533" t="s">
        <v>678</v>
      </c>
      <c r="F52" s="592">
        <f>SUM(G52:J52)</f>
        <v>50000000</v>
      </c>
      <c r="G52" s="592"/>
      <c r="H52" s="592">
        <v>50000000</v>
      </c>
      <c r="I52" s="592"/>
      <c r="J52" s="592"/>
      <c r="K52" s="346"/>
      <c r="L52" s="347"/>
      <c r="M52" s="346"/>
      <c r="N52" s="346"/>
      <c r="O52" s="346"/>
      <c r="P52" s="346"/>
      <c r="Q52" s="346"/>
      <c r="R52" s="346"/>
      <c r="S52" s="346"/>
      <c r="T52" s="346"/>
      <c r="U52" s="346"/>
      <c r="V52" s="346"/>
      <c r="W52" s="346"/>
      <c r="X52" s="346"/>
      <c r="Y52" s="346"/>
      <c r="Z52" s="346"/>
      <c r="AA52" s="346"/>
    </row>
    <row r="53" spans="1:27">
      <c r="A53" s="533"/>
      <c r="B53" s="533"/>
      <c r="C53" s="563"/>
      <c r="D53" s="564"/>
      <c r="E53" s="533"/>
      <c r="F53" s="592"/>
      <c r="G53" s="592"/>
      <c r="H53" s="592"/>
      <c r="I53" s="592"/>
      <c r="J53" s="592"/>
      <c r="K53" s="346"/>
      <c r="L53" s="346"/>
      <c r="M53" s="346"/>
      <c r="N53" s="346"/>
      <c r="O53" s="346"/>
      <c r="P53" s="346"/>
      <c r="Q53" s="346"/>
      <c r="R53" s="346"/>
      <c r="S53" s="346"/>
      <c r="T53" s="346"/>
      <c r="U53" s="346"/>
      <c r="V53" s="346"/>
      <c r="W53" s="346"/>
      <c r="X53" s="346"/>
      <c r="Y53" s="346"/>
      <c r="Z53" s="346"/>
      <c r="AA53" s="346"/>
    </row>
    <row r="54" spans="1:27">
      <c r="A54" s="533"/>
      <c r="B54" s="533"/>
      <c r="C54" s="563"/>
      <c r="D54" s="564" t="s">
        <v>911</v>
      </c>
      <c r="E54" s="532" t="s">
        <v>875</v>
      </c>
      <c r="F54" s="565">
        <f>SUM(F55:F57)</f>
        <v>115503452.23</v>
      </c>
      <c r="G54" s="592"/>
      <c r="H54" s="592"/>
      <c r="I54" s="592"/>
      <c r="J54" s="592"/>
      <c r="K54" s="346"/>
      <c r="L54" s="346"/>
      <c r="M54" s="346"/>
      <c r="N54" s="346"/>
      <c r="O54" s="346"/>
      <c r="P54" s="346"/>
      <c r="Q54" s="346"/>
      <c r="R54" s="346"/>
      <c r="S54" s="346"/>
      <c r="T54" s="346"/>
      <c r="U54" s="346"/>
      <c r="V54" s="346"/>
      <c r="W54" s="346"/>
      <c r="X54" s="346"/>
      <c r="Y54" s="346"/>
      <c r="Z54" s="346"/>
      <c r="AA54" s="346"/>
    </row>
    <row r="55" spans="1:27">
      <c r="A55" s="533"/>
      <c r="B55" s="533"/>
      <c r="C55" s="563"/>
      <c r="D55" s="564"/>
      <c r="E55" s="645" t="s">
        <v>674</v>
      </c>
      <c r="F55" s="592">
        <f>SUM(G55:J55)</f>
        <v>14828728.34</v>
      </c>
      <c r="G55" s="592">
        <v>14828728.34</v>
      </c>
      <c r="H55" s="592"/>
      <c r="I55" s="592"/>
      <c r="J55" s="592"/>
      <c r="K55" s="346"/>
      <c r="L55" s="346"/>
      <c r="M55" s="346"/>
      <c r="N55" s="346"/>
      <c r="O55" s="346"/>
      <c r="P55" s="346"/>
      <c r="Q55" s="346"/>
      <c r="R55" s="346"/>
      <c r="S55" s="346"/>
      <c r="T55" s="346"/>
      <c r="U55" s="346"/>
      <c r="V55" s="346"/>
      <c r="W55" s="346"/>
      <c r="X55" s="346"/>
      <c r="Y55" s="346"/>
      <c r="Z55" s="346"/>
      <c r="AA55" s="346"/>
    </row>
    <row r="56" spans="1:27">
      <c r="A56" s="533"/>
      <c r="B56" s="533"/>
      <c r="C56" s="563"/>
      <c r="D56" s="564"/>
      <c r="E56" s="645" t="s">
        <v>675</v>
      </c>
      <c r="F56" s="592">
        <f t="shared" ref="F56:F57" si="0">SUM(G56:J56)</f>
        <v>73174723.890000001</v>
      </c>
      <c r="G56" s="592">
        <v>73174723.890000001</v>
      </c>
      <c r="H56" s="592"/>
      <c r="I56" s="592"/>
      <c r="J56" s="592"/>
      <c r="K56" s="346"/>
      <c r="L56" s="346"/>
      <c r="M56" s="346"/>
      <c r="N56" s="346"/>
      <c r="O56" s="346"/>
      <c r="P56" s="346"/>
      <c r="Q56" s="346"/>
      <c r="R56" s="346"/>
      <c r="S56" s="346"/>
      <c r="T56" s="346"/>
      <c r="U56" s="346"/>
      <c r="V56" s="346"/>
      <c r="W56" s="346"/>
      <c r="X56" s="346"/>
      <c r="Y56" s="346"/>
      <c r="Z56" s="346"/>
      <c r="AA56" s="346"/>
    </row>
    <row r="57" spans="1:27">
      <c r="A57" s="533"/>
      <c r="B57" s="533"/>
      <c r="C57" s="563"/>
      <c r="D57" s="564"/>
      <c r="E57" s="645" t="s">
        <v>676</v>
      </c>
      <c r="F57" s="592">
        <f t="shared" si="0"/>
        <v>27500000</v>
      </c>
      <c r="G57" s="592">
        <v>27500000</v>
      </c>
      <c r="H57" s="592"/>
      <c r="I57" s="592"/>
      <c r="J57" s="592"/>
      <c r="K57" s="346"/>
      <c r="L57" s="346"/>
      <c r="M57" s="346"/>
      <c r="N57" s="346"/>
      <c r="O57" s="346"/>
      <c r="P57" s="346"/>
      <c r="Q57" s="346"/>
      <c r="R57" s="346"/>
      <c r="S57" s="346"/>
      <c r="T57" s="346"/>
      <c r="U57" s="346"/>
      <c r="V57" s="346"/>
      <c r="W57" s="346"/>
      <c r="X57" s="346"/>
      <c r="Y57" s="346"/>
      <c r="Z57" s="346"/>
      <c r="AA57" s="346"/>
    </row>
    <row r="58" spans="1:27">
      <c r="A58" s="533"/>
      <c r="B58" s="533"/>
      <c r="C58" s="563"/>
      <c r="D58" s="564"/>
      <c r="E58" s="533"/>
      <c r="F58" s="592"/>
      <c r="G58" s="592"/>
      <c r="H58" s="592"/>
      <c r="I58" s="592"/>
      <c r="J58" s="592"/>
      <c r="K58" s="346"/>
      <c r="L58" s="346"/>
      <c r="M58" s="346"/>
      <c r="N58" s="346"/>
      <c r="O58" s="346"/>
      <c r="P58" s="346"/>
      <c r="Q58" s="346"/>
      <c r="R58" s="346"/>
      <c r="S58" s="346"/>
      <c r="T58" s="346"/>
      <c r="U58" s="346"/>
      <c r="V58" s="346"/>
      <c r="W58" s="346"/>
      <c r="X58" s="346"/>
      <c r="Y58" s="346"/>
      <c r="Z58" s="346"/>
      <c r="AA58" s="346"/>
    </row>
    <row r="59" spans="1:27">
      <c r="A59" s="533"/>
      <c r="B59" s="533"/>
      <c r="C59" s="563"/>
      <c r="D59" s="564" t="s">
        <v>912</v>
      </c>
      <c r="E59" s="532" t="s">
        <v>876</v>
      </c>
      <c r="F59" s="565">
        <f>SUM(F60:F63)</f>
        <v>1012061656.96</v>
      </c>
      <c r="G59" s="592"/>
      <c r="H59" s="592"/>
      <c r="I59" s="592"/>
      <c r="J59" s="592"/>
      <c r="K59" s="346"/>
      <c r="L59" s="346"/>
      <c r="M59" s="346"/>
      <c r="N59" s="346"/>
      <c r="O59" s="346"/>
      <c r="P59" s="346"/>
      <c r="Q59" s="346"/>
      <c r="R59" s="346"/>
      <c r="S59" s="346"/>
      <c r="T59" s="346"/>
      <c r="U59" s="346"/>
      <c r="V59" s="346"/>
      <c r="W59" s="346"/>
      <c r="X59" s="346"/>
      <c r="Y59" s="346"/>
      <c r="Z59" s="346"/>
      <c r="AA59" s="346"/>
    </row>
    <row r="60" spans="1:27">
      <c r="A60" s="533"/>
      <c r="B60" s="533"/>
      <c r="C60" s="563"/>
      <c r="D60" s="564"/>
      <c r="E60" s="645" t="s">
        <v>674</v>
      </c>
      <c r="F60" s="592">
        <f>SUM(G60:J60)</f>
        <v>594747328.46000004</v>
      </c>
      <c r="G60" s="592">
        <f>191189086.17+403558242.29</f>
        <v>594747328.46000004</v>
      </c>
      <c r="H60" s="592"/>
      <c r="I60" s="592"/>
      <c r="J60" s="592"/>
      <c r="K60" s="346"/>
      <c r="L60" s="346"/>
      <c r="M60" s="346"/>
      <c r="N60" s="346"/>
      <c r="O60" s="346"/>
      <c r="P60" s="346"/>
      <c r="Q60" s="346"/>
      <c r="R60" s="346"/>
      <c r="S60" s="346"/>
      <c r="T60" s="346"/>
      <c r="U60" s="346"/>
      <c r="V60" s="346"/>
      <c r="W60" s="346"/>
      <c r="X60" s="346"/>
      <c r="Y60" s="346"/>
      <c r="Z60" s="346"/>
      <c r="AA60" s="346"/>
    </row>
    <row r="61" spans="1:27">
      <c r="A61" s="533"/>
      <c r="B61" s="533"/>
      <c r="C61" s="563"/>
      <c r="D61" s="564"/>
      <c r="E61" s="645" t="s">
        <v>675</v>
      </c>
      <c r="F61" s="592">
        <f>SUM(G61:J61)</f>
        <v>10483522.369999999</v>
      </c>
      <c r="G61" s="592">
        <f>10483522.37</f>
        <v>10483522.369999999</v>
      </c>
      <c r="H61" s="592"/>
      <c r="I61" s="592"/>
      <c r="J61" s="592"/>
      <c r="K61" s="346"/>
      <c r="L61" s="346"/>
      <c r="M61" s="346"/>
      <c r="N61" s="346"/>
      <c r="O61" s="346"/>
      <c r="P61" s="346"/>
      <c r="Q61" s="346"/>
      <c r="R61" s="346"/>
      <c r="S61" s="346"/>
      <c r="T61" s="346"/>
      <c r="U61" s="346"/>
      <c r="V61" s="346"/>
      <c r="W61" s="346"/>
      <c r="X61" s="346"/>
      <c r="Y61" s="346"/>
      <c r="Z61" s="346"/>
      <c r="AA61" s="346"/>
    </row>
    <row r="62" spans="1:27">
      <c r="A62" s="533"/>
      <c r="B62" s="533"/>
      <c r="C62" s="563"/>
      <c r="D62" s="564"/>
      <c r="E62" s="645" t="s">
        <v>676</v>
      </c>
      <c r="F62" s="592">
        <f>SUM(G62:J62)</f>
        <v>301148688.44999999</v>
      </c>
      <c r="G62" s="592">
        <f>108000000+193148688.45</f>
        <v>301148688.44999999</v>
      </c>
      <c r="H62" s="592"/>
      <c r="I62" s="592"/>
      <c r="J62" s="592"/>
      <c r="K62" s="346"/>
      <c r="L62" s="346"/>
      <c r="M62" s="346"/>
      <c r="N62" s="346"/>
      <c r="O62" s="346"/>
      <c r="P62" s="346"/>
      <c r="Q62" s="346"/>
      <c r="R62" s="346"/>
      <c r="S62" s="346"/>
      <c r="T62" s="346"/>
      <c r="U62" s="346"/>
      <c r="V62" s="346"/>
      <c r="W62" s="346"/>
      <c r="X62" s="346"/>
      <c r="Y62" s="346"/>
      <c r="Z62" s="346"/>
      <c r="AA62" s="346"/>
    </row>
    <row r="63" spans="1:27">
      <c r="A63" s="533"/>
      <c r="B63" s="533"/>
      <c r="C63" s="563"/>
      <c r="D63" s="564"/>
      <c r="E63" s="533" t="s">
        <v>678</v>
      </c>
      <c r="F63" s="592">
        <f>SUM(G63:J63)</f>
        <v>105682117.68000001</v>
      </c>
      <c r="G63" s="592"/>
      <c r="H63" s="592">
        <f>34500000+71182117.68</f>
        <v>105682117.68000001</v>
      </c>
      <c r="I63" s="592"/>
      <c r="J63" s="592"/>
      <c r="K63" s="346"/>
      <c r="L63" s="346"/>
      <c r="M63" s="346"/>
      <c r="N63" s="346"/>
      <c r="O63" s="346"/>
      <c r="P63" s="346"/>
      <c r="Q63" s="346"/>
      <c r="R63" s="346"/>
      <c r="S63" s="346"/>
      <c r="T63" s="346"/>
      <c r="U63" s="346"/>
      <c r="V63" s="346"/>
      <c r="W63" s="346"/>
      <c r="X63" s="346"/>
      <c r="Y63" s="346"/>
      <c r="Z63" s="346"/>
      <c r="AA63" s="346"/>
    </row>
    <row r="64" spans="1:27">
      <c r="A64" s="533"/>
      <c r="B64" s="533"/>
      <c r="C64" s="563"/>
      <c r="D64" s="564"/>
      <c r="E64" s="533"/>
      <c r="F64" s="592"/>
      <c r="G64" s="592"/>
      <c r="H64" s="592"/>
      <c r="I64" s="592"/>
      <c r="J64" s="592"/>
      <c r="K64" s="346"/>
      <c r="L64" s="346"/>
      <c r="M64" s="346"/>
      <c r="N64" s="346"/>
      <c r="O64" s="346"/>
      <c r="P64" s="346"/>
      <c r="Q64" s="346"/>
      <c r="R64" s="346"/>
      <c r="S64" s="346"/>
      <c r="T64" s="346"/>
      <c r="U64" s="346"/>
      <c r="V64" s="346"/>
      <c r="W64" s="346"/>
      <c r="X64" s="346"/>
      <c r="Y64" s="346"/>
      <c r="Z64" s="346"/>
      <c r="AA64" s="346"/>
    </row>
    <row r="65" spans="1:27">
      <c r="A65" s="533"/>
      <c r="B65" s="533"/>
      <c r="C65" s="563"/>
      <c r="D65" s="564" t="s">
        <v>913</v>
      </c>
      <c r="E65" s="532" t="s">
        <v>877</v>
      </c>
      <c r="F65" s="647">
        <f>SUM(F66:F70)</f>
        <v>202810224.82999998</v>
      </c>
      <c r="G65" s="592"/>
      <c r="H65" s="592"/>
      <c r="I65" s="592"/>
      <c r="J65" s="592"/>
      <c r="K65" s="346"/>
      <c r="L65" s="346"/>
      <c r="M65" s="346"/>
      <c r="N65" s="346"/>
      <c r="O65" s="346"/>
      <c r="P65" s="346"/>
      <c r="Q65" s="346"/>
      <c r="R65" s="346"/>
      <c r="S65" s="346"/>
      <c r="T65" s="346"/>
      <c r="U65" s="346"/>
      <c r="V65" s="346"/>
      <c r="W65" s="346"/>
      <c r="X65" s="346"/>
      <c r="Y65" s="346"/>
      <c r="Z65" s="346"/>
      <c r="AA65" s="346"/>
    </row>
    <row r="66" spans="1:27">
      <c r="A66" s="533"/>
      <c r="B66" s="533"/>
      <c r="C66" s="563"/>
      <c r="D66" s="564"/>
      <c r="E66" s="645" t="s">
        <v>674</v>
      </c>
      <c r="F66" s="592">
        <f>SUM(G66:J66)</f>
        <v>162381740.38999999</v>
      </c>
      <c r="G66" s="592">
        <v>162381740.38999999</v>
      </c>
      <c r="H66" s="592"/>
      <c r="I66" s="592"/>
      <c r="J66" s="592"/>
      <c r="K66" s="346"/>
      <c r="L66" s="346"/>
      <c r="M66" s="346"/>
      <c r="N66" s="346"/>
      <c r="O66" s="346"/>
      <c r="P66" s="346"/>
      <c r="Q66" s="346"/>
      <c r="R66" s="346"/>
      <c r="S66" s="346"/>
      <c r="T66" s="346"/>
      <c r="U66" s="346"/>
      <c r="V66" s="346"/>
      <c r="W66" s="346"/>
      <c r="X66" s="346"/>
      <c r="Y66" s="346"/>
      <c r="Z66" s="346"/>
      <c r="AA66" s="346"/>
    </row>
    <row r="67" spans="1:27">
      <c r="A67" s="533"/>
      <c r="B67" s="533"/>
      <c r="C67" s="563"/>
      <c r="D67" s="564"/>
      <c r="E67" s="645" t="s">
        <v>675</v>
      </c>
      <c r="F67" s="592">
        <f>SUM(G67:J67)</f>
        <v>11389693.439999999</v>
      </c>
      <c r="G67" s="592">
        <v>11389693.439999999</v>
      </c>
      <c r="H67" s="592"/>
      <c r="I67" s="592"/>
      <c r="J67" s="592"/>
      <c r="K67" s="346"/>
      <c r="L67" s="346"/>
      <c r="M67" s="346"/>
      <c r="N67" s="346"/>
      <c r="O67" s="346"/>
      <c r="P67" s="346"/>
      <c r="Q67" s="346"/>
      <c r="R67" s="346"/>
      <c r="S67" s="346"/>
      <c r="T67" s="346"/>
      <c r="U67" s="346"/>
      <c r="V67" s="346"/>
      <c r="W67" s="346"/>
      <c r="X67" s="346"/>
      <c r="Y67" s="346"/>
      <c r="Z67" s="346"/>
      <c r="AA67" s="346"/>
    </row>
    <row r="68" spans="1:27">
      <c r="A68" s="533"/>
      <c r="B68" s="533"/>
      <c r="C68" s="563"/>
      <c r="D68" s="564"/>
      <c r="E68" s="645" t="s">
        <v>676</v>
      </c>
      <c r="F68" s="592">
        <f>SUM(G68:J68)</f>
        <v>14201791</v>
      </c>
      <c r="G68" s="592">
        <v>14201791</v>
      </c>
      <c r="H68" s="592"/>
      <c r="I68" s="592"/>
      <c r="J68" s="592"/>
      <c r="K68" s="346"/>
      <c r="L68" s="346"/>
      <c r="M68" s="346"/>
      <c r="N68" s="346"/>
      <c r="O68" s="346"/>
      <c r="P68" s="346"/>
      <c r="Q68" s="346"/>
      <c r="R68" s="346"/>
      <c r="S68" s="346"/>
      <c r="T68" s="346"/>
      <c r="U68" s="346"/>
      <c r="V68" s="346"/>
      <c r="W68" s="346"/>
      <c r="X68" s="346"/>
      <c r="Y68" s="346"/>
      <c r="Z68" s="346"/>
      <c r="AA68" s="346"/>
    </row>
    <row r="69" spans="1:27">
      <c r="A69" s="533"/>
      <c r="B69" s="533"/>
      <c r="C69" s="563"/>
      <c r="D69" s="564"/>
      <c r="E69" s="533" t="s">
        <v>678</v>
      </c>
      <c r="F69" s="592">
        <f>SUM(G69:J69)</f>
        <v>9837000</v>
      </c>
      <c r="G69" s="592"/>
      <c r="H69" s="592">
        <v>9837000</v>
      </c>
      <c r="I69" s="592"/>
      <c r="J69" s="592"/>
      <c r="K69" s="346"/>
      <c r="L69" s="346"/>
      <c r="M69" s="346"/>
      <c r="N69" s="346"/>
      <c r="O69" s="346"/>
      <c r="P69" s="346"/>
      <c r="Q69" s="346"/>
      <c r="R69" s="346"/>
      <c r="S69" s="346"/>
      <c r="T69" s="346"/>
      <c r="U69" s="346"/>
      <c r="V69" s="346"/>
      <c r="W69" s="346"/>
      <c r="X69" s="346"/>
      <c r="Y69" s="346"/>
      <c r="Z69" s="346"/>
      <c r="AA69" s="346"/>
    </row>
    <row r="70" spans="1:27">
      <c r="A70" s="533"/>
      <c r="B70" s="533"/>
      <c r="C70" s="563"/>
      <c r="D70" s="564"/>
      <c r="E70" s="533" t="s">
        <v>679</v>
      </c>
      <c r="F70" s="592">
        <f>SUM(G70:J70)</f>
        <v>5000000</v>
      </c>
      <c r="G70" s="592">
        <v>5000000</v>
      </c>
      <c r="H70" s="592"/>
      <c r="I70" s="592"/>
      <c r="J70" s="592"/>
      <c r="K70" s="346"/>
      <c r="L70" s="346"/>
      <c r="M70" s="346"/>
      <c r="N70" s="346"/>
      <c r="O70" s="346"/>
      <c r="P70" s="346"/>
      <c r="Q70" s="346"/>
      <c r="R70" s="346"/>
      <c r="S70" s="346"/>
      <c r="T70" s="346"/>
      <c r="U70" s="346"/>
      <c r="V70" s="346"/>
      <c r="W70" s="346"/>
      <c r="X70" s="346"/>
      <c r="Y70" s="346"/>
      <c r="Z70" s="346"/>
      <c r="AA70" s="346"/>
    </row>
    <row r="71" spans="1:27">
      <c r="A71" s="533"/>
      <c r="B71" s="533"/>
      <c r="C71" s="563"/>
      <c r="D71" s="564"/>
      <c r="E71" s="533"/>
      <c r="F71" s="592"/>
      <c r="G71" s="592"/>
      <c r="H71" s="592"/>
      <c r="I71" s="592"/>
      <c r="J71" s="592"/>
      <c r="K71" s="346"/>
      <c r="L71" s="346"/>
      <c r="M71" s="346"/>
      <c r="N71" s="346"/>
      <c r="O71" s="346"/>
      <c r="P71" s="346"/>
      <c r="Q71" s="346"/>
      <c r="R71" s="346"/>
      <c r="S71" s="346"/>
      <c r="T71" s="346"/>
      <c r="U71" s="346"/>
      <c r="V71" s="346"/>
      <c r="W71" s="346"/>
      <c r="X71" s="346"/>
      <c r="Y71" s="346"/>
      <c r="Z71" s="346"/>
      <c r="AA71" s="346"/>
    </row>
    <row r="72" spans="1:27">
      <c r="A72" s="533"/>
      <c r="B72" s="533"/>
      <c r="C72" s="563"/>
      <c r="D72" s="564" t="s">
        <v>914</v>
      </c>
      <c r="E72" s="532" t="s">
        <v>866</v>
      </c>
      <c r="F72" s="647">
        <f>+F73</f>
        <v>107499263.98</v>
      </c>
      <c r="G72" s="592"/>
      <c r="H72" s="592"/>
      <c r="I72" s="592"/>
      <c r="J72" s="592"/>
      <c r="K72" s="346"/>
      <c r="L72" s="346"/>
      <c r="M72" s="346"/>
      <c r="N72" s="346"/>
      <c r="O72" s="346"/>
      <c r="P72" s="346"/>
      <c r="Q72" s="346"/>
      <c r="R72" s="346"/>
      <c r="S72" s="346"/>
      <c r="T72" s="346"/>
      <c r="U72" s="346"/>
      <c r="V72" s="346"/>
      <c r="W72" s="346"/>
      <c r="X72" s="346"/>
      <c r="Y72" s="346"/>
      <c r="Z72" s="346"/>
      <c r="AA72" s="346"/>
    </row>
    <row r="73" spans="1:27">
      <c r="A73" s="533"/>
      <c r="B73" s="533"/>
      <c r="C73" s="563"/>
      <c r="D73" s="564"/>
      <c r="E73" s="645" t="s">
        <v>674</v>
      </c>
      <c r="F73" s="592">
        <f>SUM(G73:J73)</f>
        <v>107499263.98</v>
      </c>
      <c r="G73" s="592">
        <v>107499263.98</v>
      </c>
      <c r="H73" s="592"/>
      <c r="I73" s="592"/>
      <c r="J73" s="592"/>
      <c r="K73" s="346"/>
      <c r="L73" s="346"/>
      <c r="M73" s="346"/>
      <c r="N73" s="346"/>
      <c r="O73" s="346"/>
      <c r="P73" s="346"/>
      <c r="Q73" s="346"/>
      <c r="R73" s="346"/>
      <c r="S73" s="346"/>
      <c r="T73" s="346"/>
      <c r="U73" s="346"/>
      <c r="V73" s="346"/>
      <c r="W73" s="346"/>
      <c r="X73" s="346"/>
      <c r="Y73" s="346"/>
      <c r="Z73" s="346"/>
      <c r="AA73" s="346"/>
    </row>
    <row r="74" spans="1:27">
      <c r="A74" s="533"/>
      <c r="B74" s="533"/>
      <c r="C74" s="563"/>
      <c r="D74" s="564"/>
      <c r="E74" s="533"/>
      <c r="F74" s="592"/>
      <c r="G74" s="592"/>
      <c r="H74" s="592"/>
      <c r="I74" s="592"/>
      <c r="J74" s="592"/>
      <c r="K74" s="346"/>
      <c r="L74" s="346"/>
      <c r="M74" s="346"/>
      <c r="N74" s="346"/>
      <c r="O74" s="346"/>
      <c r="P74" s="346"/>
      <c r="Q74" s="346"/>
      <c r="R74" s="346"/>
      <c r="S74" s="346"/>
      <c r="T74" s="346"/>
      <c r="U74" s="346"/>
      <c r="V74" s="346"/>
      <c r="W74" s="346"/>
      <c r="X74" s="346"/>
      <c r="Y74" s="346"/>
      <c r="Z74" s="346"/>
      <c r="AA74" s="346"/>
    </row>
    <row r="75" spans="1:27">
      <c r="A75" s="533"/>
      <c r="B75" s="533"/>
      <c r="C75" s="563"/>
      <c r="D75" s="564" t="s">
        <v>915</v>
      </c>
      <c r="E75" s="556" t="s">
        <v>878</v>
      </c>
      <c r="F75" s="647">
        <f>SUM(F76:F79)</f>
        <v>903769384.26000011</v>
      </c>
      <c r="G75" s="592"/>
      <c r="H75" s="592"/>
      <c r="I75" s="592"/>
      <c r="J75" s="592"/>
      <c r="K75" s="346"/>
      <c r="L75" s="346"/>
      <c r="M75" s="346"/>
      <c r="N75" s="346"/>
      <c r="O75" s="346"/>
      <c r="P75" s="346"/>
      <c r="Q75" s="346"/>
      <c r="R75" s="346"/>
      <c r="S75" s="346"/>
      <c r="T75" s="346"/>
      <c r="U75" s="346"/>
      <c r="V75" s="346"/>
      <c r="W75" s="346"/>
      <c r="X75" s="346"/>
      <c r="Y75" s="346"/>
      <c r="Z75" s="346"/>
      <c r="AA75" s="346"/>
    </row>
    <row r="76" spans="1:27">
      <c r="A76" s="533"/>
      <c r="B76" s="533"/>
      <c r="C76" s="563"/>
      <c r="D76" s="564"/>
      <c r="E76" s="645" t="s">
        <v>674</v>
      </c>
      <c r="F76" s="592">
        <f>SUM(G76:J76)</f>
        <v>817713887.69000006</v>
      </c>
      <c r="G76" s="592">
        <v>817713887.69000006</v>
      </c>
      <c r="H76" s="592"/>
      <c r="I76" s="592"/>
      <c r="J76" s="592"/>
      <c r="K76" s="346"/>
      <c r="L76" s="346"/>
      <c r="M76" s="346"/>
      <c r="N76" s="346"/>
      <c r="O76" s="346"/>
      <c r="P76" s="346"/>
      <c r="Q76" s="346"/>
      <c r="R76" s="346"/>
      <c r="S76" s="346"/>
      <c r="T76" s="346"/>
      <c r="U76" s="346"/>
      <c r="V76" s="346"/>
      <c r="W76" s="346"/>
      <c r="X76" s="346"/>
      <c r="Y76" s="346"/>
      <c r="Z76" s="346"/>
      <c r="AA76" s="346"/>
    </row>
    <row r="77" spans="1:27">
      <c r="A77" s="533"/>
      <c r="B77" s="533"/>
      <c r="C77" s="563"/>
      <c r="D77" s="564"/>
      <c r="E77" s="645" t="s">
        <v>675</v>
      </c>
      <c r="F77" s="592">
        <f>SUM(G77:J77)</f>
        <v>39855496.57</v>
      </c>
      <c r="G77" s="592">
        <v>39855496.57</v>
      </c>
      <c r="H77" s="592"/>
      <c r="I77" s="592"/>
      <c r="J77" s="592"/>
      <c r="K77" s="346"/>
      <c r="L77" s="346"/>
      <c r="M77" s="346"/>
      <c r="N77" s="346"/>
      <c r="O77" s="346"/>
      <c r="P77" s="346"/>
      <c r="Q77" s="346"/>
      <c r="R77" s="346"/>
      <c r="S77" s="346"/>
      <c r="T77" s="346"/>
      <c r="U77" s="346"/>
      <c r="V77" s="346"/>
      <c r="W77" s="346"/>
      <c r="X77" s="346"/>
      <c r="Y77" s="346"/>
      <c r="Z77" s="346"/>
      <c r="AA77" s="346"/>
    </row>
    <row r="78" spans="1:27">
      <c r="A78" s="533"/>
      <c r="B78" s="533"/>
      <c r="C78" s="563"/>
      <c r="D78" s="564"/>
      <c r="E78" s="645" t="s">
        <v>676</v>
      </c>
      <c r="F78" s="592">
        <f>SUM(G78:J78)</f>
        <v>42200000</v>
      </c>
      <c r="G78" s="592">
        <v>42200000</v>
      </c>
      <c r="H78" s="592"/>
      <c r="I78" s="592"/>
      <c r="J78" s="592"/>
      <c r="K78" s="346"/>
      <c r="L78" s="346"/>
      <c r="M78" s="346"/>
      <c r="N78" s="346"/>
      <c r="O78" s="346"/>
      <c r="P78" s="346"/>
      <c r="Q78" s="346"/>
      <c r="R78" s="346"/>
      <c r="S78" s="346"/>
      <c r="T78" s="346"/>
      <c r="U78" s="346"/>
      <c r="V78" s="346"/>
      <c r="W78" s="346"/>
      <c r="X78" s="346"/>
      <c r="Y78" s="346"/>
      <c r="Z78" s="346"/>
      <c r="AA78" s="346"/>
    </row>
    <row r="79" spans="1:27">
      <c r="A79" s="533"/>
      <c r="B79" s="533"/>
      <c r="C79" s="563"/>
      <c r="D79" s="564"/>
      <c r="E79" s="533" t="s">
        <v>678</v>
      </c>
      <c r="F79" s="592">
        <f>SUM(G79:J79)</f>
        <v>4000000</v>
      </c>
      <c r="G79" s="592"/>
      <c r="H79" s="592">
        <v>4000000</v>
      </c>
      <c r="I79" s="592"/>
      <c r="J79" s="592"/>
      <c r="K79" s="346"/>
      <c r="L79" s="346"/>
      <c r="M79" s="346"/>
      <c r="N79" s="346"/>
      <c r="O79" s="346"/>
      <c r="P79" s="346"/>
      <c r="Q79" s="346"/>
      <c r="R79" s="346"/>
      <c r="S79" s="346"/>
      <c r="T79" s="346"/>
      <c r="U79" s="346"/>
      <c r="V79" s="346"/>
      <c r="W79" s="346"/>
      <c r="X79" s="346"/>
      <c r="Y79" s="346"/>
      <c r="Z79" s="346"/>
      <c r="AA79" s="346"/>
    </row>
    <row r="80" spans="1:27">
      <c r="A80" s="533"/>
      <c r="B80" s="533"/>
      <c r="C80" s="563"/>
      <c r="D80" s="564"/>
      <c r="E80" s="533"/>
      <c r="F80" s="592"/>
      <c r="G80" s="592"/>
      <c r="H80" s="592"/>
      <c r="I80" s="592"/>
      <c r="J80" s="592"/>
      <c r="K80" s="346"/>
      <c r="L80" s="346"/>
      <c r="M80" s="346"/>
      <c r="N80" s="346"/>
      <c r="O80" s="346"/>
      <c r="P80" s="346"/>
      <c r="Q80" s="346"/>
      <c r="R80" s="346"/>
      <c r="S80" s="346"/>
      <c r="T80" s="346"/>
      <c r="U80" s="346"/>
      <c r="V80" s="346"/>
      <c r="W80" s="346"/>
      <c r="X80" s="346"/>
      <c r="Y80" s="346"/>
      <c r="Z80" s="346"/>
      <c r="AA80" s="346"/>
    </row>
    <row r="81" spans="1:27">
      <c r="A81" s="533"/>
      <c r="B81" s="533"/>
      <c r="C81" s="563"/>
      <c r="D81" s="564" t="s">
        <v>916</v>
      </c>
      <c r="E81" s="556" t="s">
        <v>879</v>
      </c>
      <c r="F81" s="647">
        <f>SUM(F82:F86)</f>
        <v>547136822.56999993</v>
      </c>
      <c r="G81" s="592"/>
      <c r="H81" s="592"/>
      <c r="I81" s="592"/>
      <c r="J81" s="592"/>
      <c r="K81" s="346"/>
      <c r="L81" s="346"/>
      <c r="M81" s="346"/>
      <c r="N81" s="346"/>
      <c r="O81" s="346"/>
      <c r="P81" s="346"/>
      <c r="Q81" s="346"/>
      <c r="R81" s="346"/>
      <c r="S81" s="346"/>
      <c r="T81" s="346"/>
      <c r="U81" s="346"/>
      <c r="V81" s="346"/>
      <c r="W81" s="346"/>
      <c r="X81" s="346"/>
      <c r="Y81" s="346"/>
      <c r="Z81" s="346"/>
      <c r="AA81" s="346"/>
    </row>
    <row r="82" spans="1:27">
      <c r="A82" s="533"/>
      <c r="B82" s="533"/>
      <c r="C82" s="563"/>
      <c r="D82" s="564"/>
      <c r="E82" s="645" t="s">
        <v>674</v>
      </c>
      <c r="F82" s="592">
        <f>SUM(G82:J82)</f>
        <v>239647108.52000001</v>
      </c>
      <c r="G82" s="592">
        <v>239647108.52000001</v>
      </c>
      <c r="H82" s="592"/>
      <c r="I82" s="592"/>
      <c r="J82" s="592"/>
      <c r="K82" s="346"/>
      <c r="L82" s="346"/>
      <c r="M82" s="346"/>
      <c r="N82" s="346"/>
      <c r="O82" s="346"/>
      <c r="P82" s="346"/>
      <c r="Q82" s="346"/>
      <c r="R82" s="346"/>
      <c r="S82" s="346"/>
      <c r="T82" s="346"/>
      <c r="U82" s="346"/>
      <c r="V82" s="346"/>
      <c r="W82" s="346"/>
      <c r="X82" s="346"/>
      <c r="Y82" s="346"/>
      <c r="Z82" s="346"/>
      <c r="AA82" s="346"/>
    </row>
    <row r="83" spans="1:27">
      <c r="A83" s="533"/>
      <c r="B83" s="533"/>
      <c r="C83" s="563"/>
      <c r="D83" s="564"/>
      <c r="E83" s="645" t="s">
        <v>675</v>
      </c>
      <c r="F83" s="592">
        <f>SUM(G83:J83)</f>
        <v>88989714.049999997</v>
      </c>
      <c r="G83" s="592">
        <v>88989714.049999997</v>
      </c>
      <c r="H83" s="592"/>
      <c r="I83" s="592"/>
      <c r="J83" s="592"/>
      <c r="K83" s="346"/>
      <c r="L83" s="346"/>
      <c r="M83" s="346"/>
      <c r="N83" s="346"/>
      <c r="O83" s="346"/>
      <c r="P83" s="346"/>
      <c r="Q83" s="346"/>
      <c r="R83" s="346"/>
      <c r="S83" s="346"/>
      <c r="T83" s="346"/>
      <c r="U83" s="346"/>
      <c r="V83" s="346"/>
      <c r="W83" s="346"/>
      <c r="X83" s="346"/>
      <c r="Y83" s="346"/>
      <c r="Z83" s="346"/>
      <c r="AA83" s="346"/>
    </row>
    <row r="84" spans="1:27">
      <c r="A84" s="533"/>
      <c r="B84" s="533"/>
      <c r="C84" s="563"/>
      <c r="D84" s="564"/>
      <c r="E84" s="645" t="s">
        <v>676</v>
      </c>
      <c r="F84" s="592">
        <f>SUM(G84:J84)</f>
        <v>29300000</v>
      </c>
      <c r="G84" s="592">
        <v>29300000</v>
      </c>
      <c r="H84" s="592"/>
      <c r="I84" s="592"/>
      <c r="J84" s="592"/>
      <c r="K84" s="346"/>
      <c r="L84" s="346"/>
      <c r="M84" s="346"/>
      <c r="N84" s="346"/>
      <c r="O84" s="346"/>
      <c r="P84" s="346"/>
      <c r="Q84" s="346"/>
      <c r="R84" s="346"/>
      <c r="S84" s="346"/>
      <c r="T84" s="346"/>
      <c r="U84" s="346"/>
      <c r="V84" s="346"/>
      <c r="W84" s="346"/>
      <c r="X84" s="346"/>
      <c r="Y84" s="346"/>
      <c r="Z84" s="346"/>
      <c r="AA84" s="346"/>
    </row>
    <row r="85" spans="1:27">
      <c r="A85" s="533"/>
      <c r="B85" s="533"/>
      <c r="C85" s="563"/>
      <c r="D85" s="564"/>
      <c r="E85" s="533" t="s">
        <v>678</v>
      </c>
      <c r="F85" s="592">
        <f>SUM(G85:J85)</f>
        <v>14200000</v>
      </c>
      <c r="G85" s="592"/>
      <c r="H85" s="592">
        <v>14200000</v>
      </c>
      <c r="I85" s="592"/>
      <c r="J85" s="592"/>
      <c r="K85" s="346"/>
      <c r="L85" s="346"/>
      <c r="M85" s="346"/>
      <c r="N85" s="346"/>
      <c r="O85" s="346"/>
      <c r="P85" s="346"/>
      <c r="Q85" s="346"/>
      <c r="R85" s="346"/>
      <c r="S85" s="346"/>
      <c r="T85" s="346"/>
      <c r="U85" s="346"/>
      <c r="V85" s="346"/>
      <c r="W85" s="346"/>
      <c r="X85" s="346"/>
      <c r="Y85" s="346"/>
      <c r="Z85" s="346"/>
      <c r="AA85" s="346"/>
    </row>
    <row r="86" spans="1:27">
      <c r="A86" s="533"/>
      <c r="B86" s="533"/>
      <c r="C86" s="563"/>
      <c r="D86" s="564"/>
      <c r="E86" s="648" t="s">
        <v>880</v>
      </c>
      <c r="F86" s="592">
        <f>SUM(G86:J86)</f>
        <v>175000000</v>
      </c>
      <c r="G86" s="592">
        <v>175000000</v>
      </c>
      <c r="H86" s="592"/>
      <c r="I86" s="592"/>
      <c r="J86" s="592"/>
      <c r="K86" s="346"/>
      <c r="L86" s="346"/>
      <c r="M86" s="346"/>
      <c r="N86" s="346"/>
      <c r="O86" s="346"/>
      <c r="P86" s="346"/>
      <c r="Q86" s="346"/>
      <c r="R86" s="346"/>
      <c r="S86" s="346"/>
      <c r="T86" s="346"/>
      <c r="U86" s="346"/>
      <c r="V86" s="346"/>
      <c r="W86" s="346"/>
      <c r="X86" s="346"/>
      <c r="Y86" s="346"/>
      <c r="Z86" s="346"/>
      <c r="AA86" s="346"/>
    </row>
    <row r="87" spans="1:27">
      <c r="A87" s="533"/>
      <c r="B87" s="533"/>
      <c r="C87" s="563"/>
      <c r="D87" s="564"/>
      <c r="E87" s="648"/>
      <c r="F87" s="592"/>
      <c r="G87" s="592"/>
      <c r="H87" s="592"/>
      <c r="I87" s="592"/>
      <c r="J87" s="592"/>
      <c r="K87" s="346"/>
      <c r="L87" s="346"/>
      <c r="M87" s="346"/>
      <c r="N87" s="346"/>
      <c r="O87" s="346"/>
      <c r="P87" s="346"/>
      <c r="Q87" s="346"/>
      <c r="R87" s="346"/>
      <c r="S87" s="346"/>
      <c r="T87" s="346"/>
      <c r="U87" s="346"/>
      <c r="V87" s="346"/>
      <c r="W87" s="346"/>
      <c r="X87" s="346"/>
      <c r="Y87" s="346"/>
      <c r="Z87" s="346"/>
      <c r="AA87" s="346"/>
    </row>
    <row r="88" spans="1:27">
      <c r="A88" s="533"/>
      <c r="B88" s="533"/>
      <c r="C88" s="563"/>
      <c r="D88" s="564"/>
      <c r="E88" s="649" t="s">
        <v>807</v>
      </c>
      <c r="F88" s="565">
        <f>+F10+F13+F17+F20+F23+F29+F34+F41+F44+F49+F54+F59+F65+F72+F75+F81</f>
        <v>6318000000</v>
      </c>
      <c r="G88" s="565"/>
      <c r="H88" s="565"/>
      <c r="I88" s="565"/>
      <c r="J88" s="565"/>
      <c r="K88" s="346"/>
      <c r="L88" s="346"/>
      <c r="M88" s="346"/>
      <c r="N88" s="346"/>
      <c r="O88" s="346"/>
      <c r="P88" s="346"/>
      <c r="Q88" s="346"/>
      <c r="R88" s="346"/>
      <c r="S88" s="346"/>
      <c r="T88" s="346"/>
      <c r="U88" s="346"/>
      <c r="V88" s="346"/>
      <c r="W88" s="346"/>
      <c r="X88" s="346"/>
      <c r="Y88" s="346"/>
      <c r="Z88" s="346"/>
      <c r="AA88" s="346"/>
    </row>
    <row r="89" spans="1:27">
      <c r="A89" s="533"/>
      <c r="B89" s="533"/>
      <c r="C89" s="563"/>
      <c r="D89" s="564"/>
      <c r="E89" s="533"/>
      <c r="F89" s="563"/>
      <c r="G89" s="563"/>
      <c r="H89" s="563"/>
      <c r="I89" s="563"/>
      <c r="J89" s="563"/>
      <c r="K89" s="346"/>
      <c r="L89" s="346"/>
      <c r="M89" s="346"/>
      <c r="N89" s="346"/>
      <c r="O89" s="346"/>
      <c r="P89" s="346"/>
      <c r="Q89" s="346"/>
      <c r="R89" s="346"/>
      <c r="S89" s="346"/>
      <c r="T89" s="346"/>
      <c r="U89" s="346"/>
      <c r="V89" s="346"/>
      <c r="W89" s="346"/>
      <c r="X89" s="346"/>
      <c r="Y89" s="346"/>
      <c r="Z89" s="346"/>
      <c r="AA89" s="346"/>
    </row>
    <row r="90" spans="1:27" ht="26.4">
      <c r="A90" s="533" t="s">
        <v>285</v>
      </c>
      <c r="B90" s="533" t="s">
        <v>71</v>
      </c>
      <c r="C90" s="563">
        <v>104314600</v>
      </c>
      <c r="D90" s="564" t="s">
        <v>912</v>
      </c>
      <c r="E90" s="532" t="s">
        <v>809</v>
      </c>
      <c r="F90" s="565">
        <f>+F91</f>
        <v>104314600</v>
      </c>
      <c r="G90" s="592"/>
      <c r="H90" s="563"/>
      <c r="I90" s="563"/>
      <c r="J90" s="563"/>
      <c r="K90" s="346"/>
      <c r="L90" s="346"/>
      <c r="M90" s="346"/>
      <c r="N90" s="346"/>
      <c r="O90" s="346"/>
      <c r="P90" s="346"/>
      <c r="Q90" s="346"/>
      <c r="R90" s="346"/>
      <c r="S90" s="346"/>
      <c r="T90" s="346"/>
      <c r="U90" s="346"/>
      <c r="V90" s="346"/>
      <c r="W90" s="346"/>
      <c r="X90" s="346"/>
      <c r="Y90" s="346"/>
      <c r="Z90" s="346"/>
      <c r="AA90" s="346"/>
    </row>
    <row r="91" spans="1:27">
      <c r="A91" s="533"/>
      <c r="B91" s="533"/>
      <c r="C91" s="563"/>
      <c r="D91" s="564"/>
      <c r="E91" s="645" t="s">
        <v>674</v>
      </c>
      <c r="F91" s="592">
        <f>SUM(G91:J91)</f>
        <v>104314600</v>
      </c>
      <c r="G91" s="592">
        <v>104314600</v>
      </c>
      <c r="H91" s="592"/>
      <c r="I91" s="592"/>
      <c r="J91" s="592"/>
      <c r="K91" s="346"/>
      <c r="L91" s="346"/>
      <c r="M91" s="346"/>
      <c r="N91" s="346"/>
      <c r="O91" s="346"/>
      <c r="P91" s="346"/>
      <c r="Q91" s="346"/>
      <c r="R91" s="346"/>
      <c r="S91" s="346"/>
      <c r="T91" s="346"/>
      <c r="U91" s="346"/>
      <c r="V91" s="346"/>
      <c r="W91" s="346"/>
      <c r="X91" s="346"/>
      <c r="Y91" s="346"/>
      <c r="Z91" s="346"/>
      <c r="AA91" s="346"/>
    </row>
    <row r="92" spans="1:27">
      <c r="A92" s="533"/>
      <c r="B92" s="533"/>
      <c r="C92" s="563"/>
      <c r="D92" s="564"/>
      <c r="E92" s="645"/>
      <c r="F92" s="592"/>
      <c r="G92" s="592"/>
      <c r="H92" s="592"/>
      <c r="I92" s="592"/>
      <c r="J92" s="592"/>
      <c r="K92" s="346"/>
      <c r="L92" s="346"/>
      <c r="M92" s="346"/>
      <c r="N92" s="346"/>
      <c r="O92" s="346"/>
      <c r="P92" s="346"/>
      <c r="Q92" s="346"/>
      <c r="R92" s="346"/>
      <c r="S92" s="346"/>
      <c r="T92" s="346"/>
      <c r="U92" s="346"/>
      <c r="V92" s="346"/>
      <c r="W92" s="346"/>
      <c r="X92" s="346"/>
      <c r="Y92" s="346"/>
      <c r="Z92" s="346"/>
      <c r="AA92" s="346"/>
    </row>
    <row r="93" spans="1:27">
      <c r="A93" s="533"/>
      <c r="B93" s="533"/>
      <c r="C93" s="563"/>
      <c r="D93" s="564"/>
      <c r="E93" s="649" t="s">
        <v>807</v>
      </c>
      <c r="F93" s="565">
        <f>+F90</f>
        <v>104314600</v>
      </c>
      <c r="G93" s="565"/>
      <c r="H93" s="565"/>
      <c r="I93" s="565"/>
      <c r="J93" s="565"/>
      <c r="K93" s="346"/>
      <c r="L93" s="346"/>
      <c r="M93" s="346"/>
      <c r="N93" s="346"/>
      <c r="O93" s="346"/>
      <c r="P93" s="346"/>
      <c r="Q93" s="346"/>
      <c r="R93" s="346"/>
      <c r="S93" s="346"/>
      <c r="T93" s="346"/>
      <c r="U93" s="346"/>
      <c r="V93" s="346"/>
      <c r="W93" s="346"/>
      <c r="X93" s="346"/>
      <c r="Y93" s="346"/>
      <c r="Z93" s="346"/>
      <c r="AA93" s="346"/>
    </row>
    <row r="94" spans="1:27">
      <c r="A94" s="533"/>
      <c r="B94" s="533"/>
      <c r="C94" s="563"/>
      <c r="D94" s="564"/>
      <c r="E94" s="646"/>
      <c r="F94" s="565"/>
      <c r="G94" s="565"/>
      <c r="H94" s="565"/>
      <c r="I94" s="565"/>
      <c r="J94" s="565"/>
      <c r="K94" s="346"/>
      <c r="L94" s="346"/>
      <c r="M94" s="346"/>
      <c r="N94" s="346"/>
      <c r="O94" s="346"/>
      <c r="P94" s="346"/>
      <c r="Q94" s="346"/>
      <c r="R94" s="346"/>
      <c r="S94" s="346"/>
      <c r="T94" s="346"/>
      <c r="U94" s="346"/>
      <c r="V94" s="346"/>
      <c r="W94" s="346"/>
      <c r="X94" s="346"/>
      <c r="Y94" s="346"/>
      <c r="Z94" s="346"/>
      <c r="AA94" s="346"/>
    </row>
    <row r="95" spans="1:27">
      <c r="A95" s="533"/>
      <c r="B95" s="533"/>
      <c r="C95" s="563"/>
      <c r="D95" s="564"/>
      <c r="E95" s="646"/>
      <c r="F95" s="565"/>
      <c r="G95" s="565"/>
      <c r="H95" s="565"/>
      <c r="I95" s="565"/>
      <c r="J95" s="565"/>
      <c r="K95" s="346"/>
      <c r="L95" s="346"/>
      <c r="M95" s="346"/>
      <c r="N95" s="346"/>
      <c r="O95" s="346"/>
      <c r="P95" s="346"/>
      <c r="Q95" s="346"/>
      <c r="R95" s="346"/>
      <c r="S95" s="346"/>
      <c r="T95" s="346"/>
      <c r="U95" s="346"/>
      <c r="V95" s="346"/>
      <c r="W95" s="346"/>
      <c r="X95" s="346"/>
      <c r="Y95" s="346"/>
      <c r="Z95" s="346"/>
      <c r="AA95" s="346"/>
    </row>
    <row r="96" spans="1:27">
      <c r="A96" s="533"/>
      <c r="B96" s="533"/>
      <c r="C96" s="563"/>
      <c r="D96" s="564"/>
      <c r="E96" s="533"/>
      <c r="F96" s="563"/>
      <c r="G96" s="563"/>
      <c r="H96" s="563"/>
      <c r="I96" s="563"/>
      <c r="J96" s="563"/>
      <c r="K96" s="346"/>
      <c r="L96" s="346"/>
      <c r="M96" s="346"/>
      <c r="N96" s="346"/>
      <c r="O96" s="346"/>
      <c r="P96" s="346"/>
      <c r="Q96" s="346"/>
      <c r="R96" s="346"/>
      <c r="S96" s="346"/>
      <c r="T96" s="346"/>
      <c r="U96" s="346"/>
      <c r="V96" s="346"/>
      <c r="W96" s="346"/>
      <c r="X96" s="346"/>
      <c r="Y96" s="346"/>
      <c r="Z96" s="346"/>
      <c r="AA96" s="346"/>
    </row>
    <row r="97" spans="1:27" ht="26.4">
      <c r="A97" s="533" t="s">
        <v>15</v>
      </c>
      <c r="B97" s="533" t="s">
        <v>16</v>
      </c>
      <c r="C97" s="563">
        <f>+INGRESOS!C28</f>
        <v>335000000</v>
      </c>
      <c r="D97" s="564" t="s">
        <v>910</v>
      </c>
      <c r="E97" s="532" t="s">
        <v>848</v>
      </c>
      <c r="F97" s="565">
        <f>SUM(F98:F98)</f>
        <v>335000000</v>
      </c>
      <c r="G97" s="592"/>
      <c r="H97" s="563"/>
      <c r="I97" s="563"/>
      <c r="J97" s="563"/>
      <c r="K97" s="346"/>
      <c r="L97" s="346"/>
      <c r="M97" s="346"/>
      <c r="N97" s="346"/>
      <c r="O97" s="346"/>
      <c r="P97" s="346"/>
      <c r="Q97" s="346"/>
      <c r="R97" s="346"/>
      <c r="S97" s="346"/>
      <c r="T97" s="346"/>
      <c r="U97" s="346"/>
      <c r="V97" s="346"/>
      <c r="W97" s="346"/>
      <c r="X97" s="346"/>
      <c r="Y97" s="346"/>
      <c r="Z97" s="346"/>
      <c r="AA97" s="346"/>
    </row>
    <row r="98" spans="1:27">
      <c r="A98" s="533"/>
      <c r="B98" s="533"/>
      <c r="C98" s="563"/>
      <c r="D98" s="564"/>
      <c r="E98" s="645" t="s">
        <v>674</v>
      </c>
      <c r="F98" s="592">
        <f>SUM(G98:J98)</f>
        <v>335000000</v>
      </c>
      <c r="G98" s="592">
        <v>335000000</v>
      </c>
      <c r="H98" s="592"/>
      <c r="I98" s="592"/>
      <c r="J98" s="592"/>
      <c r="K98" s="346"/>
      <c r="L98" s="346"/>
      <c r="M98" s="346"/>
      <c r="N98" s="346"/>
      <c r="O98" s="346"/>
      <c r="P98" s="346"/>
      <c r="Q98" s="346"/>
      <c r="R98" s="346"/>
      <c r="S98" s="346"/>
      <c r="T98" s="346"/>
      <c r="U98" s="346"/>
      <c r="V98" s="346"/>
      <c r="W98" s="346"/>
      <c r="X98" s="346"/>
      <c r="Y98" s="346"/>
      <c r="Z98" s="346"/>
      <c r="AA98" s="346"/>
    </row>
    <row r="99" spans="1:27">
      <c r="A99" s="533"/>
      <c r="B99" s="533"/>
      <c r="C99" s="563"/>
      <c r="D99" s="564"/>
      <c r="E99" s="533"/>
      <c r="F99" s="563"/>
      <c r="G99" s="563"/>
      <c r="H99" s="563"/>
      <c r="I99" s="563"/>
      <c r="J99" s="563"/>
      <c r="K99" s="346"/>
      <c r="L99" s="346"/>
      <c r="M99" s="346"/>
      <c r="N99" s="346"/>
      <c r="O99" s="346"/>
      <c r="P99" s="346"/>
      <c r="Q99" s="346"/>
      <c r="R99" s="346"/>
      <c r="S99" s="346"/>
      <c r="T99" s="346"/>
      <c r="U99" s="346"/>
      <c r="V99" s="346"/>
      <c r="W99" s="346"/>
      <c r="X99" s="346"/>
      <c r="Y99" s="346"/>
      <c r="Z99" s="346"/>
      <c r="AA99" s="346"/>
    </row>
    <row r="100" spans="1:27">
      <c r="A100" s="533"/>
      <c r="B100" s="533"/>
      <c r="C100" s="563"/>
      <c r="D100" s="564"/>
      <c r="E100" s="649" t="s">
        <v>807</v>
      </c>
      <c r="F100" s="565">
        <f>+F97</f>
        <v>335000000</v>
      </c>
      <c r="G100" s="565"/>
      <c r="H100" s="565"/>
      <c r="I100" s="565"/>
      <c r="J100" s="565"/>
      <c r="K100" s="346"/>
      <c r="L100" s="346"/>
      <c r="M100" s="346"/>
      <c r="N100" s="346"/>
      <c r="O100" s="346"/>
      <c r="P100" s="346"/>
      <c r="Q100" s="346"/>
      <c r="R100" s="346"/>
      <c r="S100" s="346"/>
      <c r="T100" s="346"/>
      <c r="U100" s="346"/>
      <c r="V100" s="346"/>
      <c r="W100" s="346"/>
      <c r="X100" s="346"/>
      <c r="Y100" s="346"/>
      <c r="Z100" s="346"/>
      <c r="AA100" s="346"/>
    </row>
    <row r="101" spans="1:27">
      <c r="A101" s="533"/>
      <c r="B101" s="533"/>
      <c r="C101" s="563"/>
      <c r="D101" s="564"/>
      <c r="E101" s="646"/>
      <c r="F101" s="565"/>
      <c r="G101" s="565"/>
      <c r="H101" s="565"/>
      <c r="I101" s="565"/>
      <c r="J101" s="565"/>
      <c r="K101" s="346"/>
      <c r="L101" s="346"/>
      <c r="M101" s="346"/>
      <c r="N101" s="346"/>
      <c r="O101" s="346"/>
      <c r="P101" s="346"/>
      <c r="Q101" s="346"/>
      <c r="R101" s="346"/>
      <c r="S101" s="346"/>
      <c r="T101" s="346"/>
      <c r="U101" s="346"/>
      <c r="V101" s="346"/>
      <c r="W101" s="346"/>
      <c r="X101" s="346"/>
      <c r="Y101" s="346"/>
      <c r="Z101" s="346"/>
      <c r="AA101" s="346"/>
    </row>
    <row r="102" spans="1:27">
      <c r="A102" s="533"/>
      <c r="B102" s="533"/>
      <c r="C102" s="563"/>
      <c r="D102" s="564"/>
      <c r="E102" s="646"/>
      <c r="F102" s="565"/>
      <c r="G102" s="565"/>
      <c r="H102" s="565"/>
      <c r="I102" s="565"/>
      <c r="J102" s="565"/>
      <c r="K102" s="346"/>
      <c r="L102" s="346"/>
      <c r="M102" s="346"/>
      <c r="N102" s="346"/>
      <c r="O102" s="346"/>
      <c r="P102" s="346"/>
      <c r="Q102" s="346"/>
      <c r="R102" s="346"/>
      <c r="S102" s="346"/>
      <c r="T102" s="346"/>
      <c r="U102" s="346"/>
      <c r="V102" s="346"/>
      <c r="W102" s="346"/>
      <c r="X102" s="346"/>
      <c r="Y102" s="346"/>
      <c r="Z102" s="346"/>
      <c r="AA102" s="346"/>
    </row>
    <row r="103" spans="1:27">
      <c r="A103" s="533"/>
      <c r="B103" s="533"/>
      <c r="C103" s="563"/>
      <c r="D103" s="564"/>
      <c r="E103" s="533"/>
      <c r="F103" s="563"/>
      <c r="G103" s="563"/>
      <c r="H103" s="563"/>
      <c r="I103" s="563"/>
      <c r="J103" s="563"/>
      <c r="K103" s="346"/>
      <c r="L103" s="346"/>
      <c r="M103" s="346"/>
      <c r="N103" s="346"/>
      <c r="O103" s="346"/>
      <c r="P103" s="346"/>
      <c r="Q103" s="346"/>
      <c r="R103" s="346"/>
      <c r="S103" s="346"/>
      <c r="T103" s="346"/>
      <c r="U103" s="346"/>
      <c r="V103" s="346"/>
      <c r="W103" s="346"/>
      <c r="X103" s="346"/>
      <c r="Y103" s="346"/>
      <c r="Z103" s="346"/>
      <c r="AA103" s="346"/>
    </row>
    <row r="104" spans="1:27" ht="26.4">
      <c r="A104" s="533" t="s">
        <v>20</v>
      </c>
      <c r="B104" s="533" t="s">
        <v>21</v>
      </c>
      <c r="C104" s="563">
        <f>+INGRESOS!C33</f>
        <v>47704400</v>
      </c>
      <c r="D104" s="564" t="s">
        <v>907</v>
      </c>
      <c r="E104" s="532" t="s">
        <v>849</v>
      </c>
      <c r="F104" s="565">
        <f>SUM(F105)</f>
        <v>47704400</v>
      </c>
      <c r="G104" s="592"/>
      <c r="H104" s="563"/>
      <c r="I104" s="563"/>
      <c r="J104" s="563"/>
      <c r="K104" s="346"/>
      <c r="L104" s="346"/>
      <c r="M104" s="346"/>
      <c r="N104" s="346"/>
      <c r="O104" s="346"/>
      <c r="P104" s="346"/>
      <c r="Q104" s="346"/>
      <c r="R104" s="346"/>
      <c r="S104" s="346"/>
      <c r="T104" s="346"/>
      <c r="U104" s="346"/>
      <c r="V104" s="346"/>
      <c r="W104" s="346"/>
      <c r="X104" s="346"/>
      <c r="Y104" s="346"/>
      <c r="Z104" s="346"/>
      <c r="AA104" s="346"/>
    </row>
    <row r="105" spans="1:27">
      <c r="A105" s="533"/>
      <c r="B105" s="533"/>
      <c r="C105" s="563"/>
      <c r="D105" s="564"/>
      <c r="E105" s="645" t="s">
        <v>675</v>
      </c>
      <c r="F105" s="592">
        <f>SUM(G105:J105)</f>
        <v>47704400</v>
      </c>
      <c r="G105" s="592">
        <v>47704400</v>
      </c>
      <c r="H105" s="592"/>
      <c r="I105" s="592"/>
      <c r="J105" s="592"/>
      <c r="K105" s="346"/>
      <c r="L105" s="346"/>
      <c r="M105" s="346"/>
      <c r="N105" s="346"/>
      <c r="O105" s="346"/>
      <c r="P105" s="346"/>
      <c r="Q105" s="346"/>
      <c r="R105" s="346"/>
      <c r="S105" s="346"/>
      <c r="T105" s="346"/>
      <c r="U105" s="346"/>
      <c r="V105" s="346"/>
      <c r="W105" s="346"/>
      <c r="X105" s="346"/>
      <c r="Y105" s="346"/>
      <c r="Z105" s="346"/>
      <c r="AA105" s="346"/>
    </row>
    <row r="106" spans="1:27">
      <c r="A106" s="533"/>
      <c r="B106" s="533"/>
      <c r="C106" s="563"/>
      <c r="D106" s="564"/>
      <c r="E106" s="533"/>
      <c r="F106" s="563"/>
      <c r="G106" s="563"/>
      <c r="H106" s="563"/>
      <c r="I106" s="563"/>
      <c r="J106" s="563"/>
      <c r="K106" s="346"/>
      <c r="L106" s="346"/>
      <c r="M106" s="346"/>
      <c r="N106" s="346"/>
      <c r="O106" s="346"/>
      <c r="P106" s="346"/>
      <c r="Q106" s="346"/>
      <c r="R106" s="346"/>
      <c r="S106" s="346"/>
      <c r="T106" s="346"/>
      <c r="U106" s="346"/>
      <c r="V106" s="346"/>
      <c r="W106" s="346"/>
      <c r="X106" s="346"/>
      <c r="Y106" s="346"/>
      <c r="Z106" s="346"/>
      <c r="AA106" s="346"/>
    </row>
    <row r="107" spans="1:27">
      <c r="A107" s="533"/>
      <c r="B107" s="533"/>
      <c r="C107" s="563"/>
      <c r="D107" s="564"/>
      <c r="E107" s="649" t="s">
        <v>807</v>
      </c>
      <c r="F107" s="565">
        <f>+F104</f>
        <v>47704400</v>
      </c>
      <c r="G107" s="565"/>
      <c r="H107" s="565"/>
      <c r="I107" s="565"/>
      <c r="J107" s="565"/>
      <c r="K107" s="346"/>
      <c r="L107" s="346"/>
      <c r="M107" s="346"/>
      <c r="N107" s="346"/>
      <c r="O107" s="346"/>
      <c r="P107" s="346"/>
      <c r="Q107" s="346"/>
      <c r="R107" s="346"/>
      <c r="S107" s="346"/>
      <c r="T107" s="346"/>
      <c r="U107" s="346"/>
      <c r="V107" s="346"/>
      <c r="W107" s="346"/>
      <c r="X107" s="346"/>
      <c r="Y107" s="346"/>
      <c r="Z107" s="346"/>
      <c r="AA107" s="346"/>
    </row>
    <row r="108" spans="1:27">
      <c r="A108" s="533"/>
      <c r="B108" s="533"/>
      <c r="C108" s="563"/>
      <c r="D108" s="564"/>
      <c r="E108" s="646"/>
      <c r="F108" s="565"/>
      <c r="G108" s="565"/>
      <c r="H108" s="565"/>
      <c r="I108" s="565"/>
      <c r="J108" s="565"/>
      <c r="K108" s="346"/>
      <c r="L108" s="346"/>
      <c r="M108" s="346"/>
      <c r="N108" s="346"/>
      <c r="O108" s="346"/>
      <c r="P108" s="346"/>
      <c r="Q108" s="346"/>
      <c r="R108" s="346"/>
      <c r="S108" s="346"/>
      <c r="T108" s="346"/>
      <c r="U108" s="346"/>
      <c r="V108" s="346"/>
      <c r="W108" s="346"/>
      <c r="X108" s="346"/>
      <c r="Y108" s="346"/>
      <c r="Z108" s="346"/>
      <c r="AA108" s="346"/>
    </row>
    <row r="109" spans="1:27">
      <c r="A109" s="533"/>
      <c r="B109" s="533"/>
      <c r="C109" s="563"/>
      <c r="D109" s="564"/>
      <c r="E109" s="646"/>
      <c r="F109" s="565"/>
      <c r="G109" s="565"/>
      <c r="H109" s="565"/>
      <c r="I109" s="565"/>
      <c r="J109" s="565"/>
      <c r="K109" s="346"/>
      <c r="L109" s="346"/>
      <c r="M109" s="346"/>
      <c r="N109" s="346"/>
      <c r="O109" s="346"/>
      <c r="P109" s="346"/>
      <c r="Q109" s="346"/>
      <c r="R109" s="346"/>
      <c r="S109" s="346"/>
      <c r="T109" s="346"/>
      <c r="U109" s="346"/>
      <c r="V109" s="346"/>
      <c r="W109" s="346"/>
      <c r="X109" s="346"/>
      <c r="Y109" s="346"/>
      <c r="Z109" s="346"/>
      <c r="AA109" s="346"/>
    </row>
    <row r="110" spans="1:27">
      <c r="A110" s="533"/>
      <c r="B110" s="533"/>
      <c r="C110" s="563"/>
      <c r="D110" s="564"/>
      <c r="E110" s="533"/>
      <c r="F110" s="565"/>
      <c r="G110" s="565"/>
      <c r="H110" s="565"/>
      <c r="I110" s="565"/>
      <c r="J110" s="565"/>
      <c r="K110" s="346"/>
      <c r="L110" s="346"/>
      <c r="M110" s="346"/>
      <c r="N110" s="346"/>
      <c r="O110" s="346"/>
      <c r="P110" s="346"/>
      <c r="Q110" s="346"/>
      <c r="R110" s="346"/>
      <c r="S110" s="346"/>
      <c r="T110" s="346"/>
      <c r="U110" s="346"/>
      <c r="V110" s="346"/>
      <c r="W110" s="346"/>
      <c r="X110" s="346"/>
      <c r="Y110" s="346"/>
      <c r="Z110" s="346"/>
      <c r="AA110" s="346"/>
    </row>
    <row r="111" spans="1:27" ht="26.4">
      <c r="A111" s="533" t="s">
        <v>26</v>
      </c>
      <c r="B111" s="533" t="s">
        <v>821</v>
      </c>
      <c r="C111" s="563">
        <f>+INGRESOS!C37</f>
        <v>1032400</v>
      </c>
      <c r="D111" s="564" t="s">
        <v>917</v>
      </c>
      <c r="E111" s="532" t="s">
        <v>277</v>
      </c>
      <c r="F111" s="565">
        <f>SUM(F112)</f>
        <v>1032400</v>
      </c>
      <c r="G111" s="592"/>
      <c r="H111" s="563"/>
      <c r="I111" s="563"/>
      <c r="J111" s="563"/>
      <c r="K111" s="346"/>
      <c r="L111" s="346"/>
      <c r="M111" s="346"/>
      <c r="N111" s="346"/>
      <c r="O111" s="346"/>
      <c r="P111" s="346"/>
      <c r="Q111" s="346"/>
      <c r="R111" s="346"/>
      <c r="S111" s="346"/>
      <c r="T111" s="346"/>
      <c r="U111" s="346"/>
      <c r="V111" s="346"/>
      <c r="W111" s="346"/>
      <c r="X111" s="346"/>
      <c r="Y111" s="346"/>
      <c r="Z111" s="346"/>
      <c r="AA111" s="346"/>
    </row>
    <row r="112" spans="1:27">
      <c r="A112" s="533"/>
      <c r="B112" s="533"/>
      <c r="C112" s="563"/>
      <c r="D112" s="564"/>
      <c r="E112" s="648" t="s">
        <v>679</v>
      </c>
      <c r="F112" s="592">
        <f>SUM(G112:J112)</f>
        <v>1032400</v>
      </c>
      <c r="G112" s="592">
        <v>1032400</v>
      </c>
      <c r="H112" s="592"/>
      <c r="I112" s="592"/>
      <c r="J112" s="592"/>
      <c r="K112" s="346"/>
      <c r="L112" s="346"/>
      <c r="M112" s="346"/>
      <c r="N112" s="346"/>
      <c r="O112" s="346"/>
      <c r="P112" s="346"/>
      <c r="Q112" s="346"/>
      <c r="R112" s="346"/>
      <c r="S112" s="346"/>
      <c r="T112" s="346"/>
      <c r="U112" s="346"/>
      <c r="V112" s="346"/>
      <c r="W112" s="346"/>
      <c r="X112" s="346"/>
      <c r="Y112" s="346"/>
      <c r="Z112" s="346"/>
      <c r="AA112" s="346"/>
    </row>
    <row r="113" spans="1:27">
      <c r="A113" s="533"/>
      <c r="B113" s="533"/>
      <c r="C113" s="563"/>
      <c r="D113" s="564"/>
      <c r="E113" s="533"/>
      <c r="F113" s="563"/>
      <c r="G113" s="563"/>
      <c r="H113" s="563"/>
      <c r="I113" s="563"/>
      <c r="J113" s="563"/>
      <c r="K113" s="346"/>
      <c r="L113" s="346"/>
      <c r="M113" s="346"/>
      <c r="N113" s="346"/>
      <c r="O113" s="346"/>
      <c r="P113" s="346"/>
      <c r="Q113" s="346"/>
      <c r="R113" s="346"/>
      <c r="S113" s="346"/>
      <c r="T113" s="346"/>
      <c r="U113" s="346"/>
      <c r="V113" s="346"/>
      <c r="W113" s="346"/>
      <c r="X113" s="346"/>
      <c r="Y113" s="346"/>
      <c r="Z113" s="346"/>
      <c r="AA113" s="346"/>
    </row>
    <row r="114" spans="1:27">
      <c r="A114" s="533"/>
      <c r="B114" s="533"/>
      <c r="C114" s="563"/>
      <c r="D114" s="564"/>
      <c r="E114" s="649" t="s">
        <v>807</v>
      </c>
      <c r="F114" s="565">
        <f>+F111</f>
        <v>1032400</v>
      </c>
      <c r="G114" s="565"/>
      <c r="H114" s="565"/>
      <c r="I114" s="565"/>
      <c r="J114" s="565"/>
      <c r="K114" s="346"/>
      <c r="L114" s="346"/>
      <c r="M114" s="346"/>
      <c r="N114" s="346"/>
      <c r="O114" s="346"/>
      <c r="P114" s="346"/>
      <c r="Q114" s="346"/>
      <c r="R114" s="346"/>
      <c r="S114" s="346"/>
      <c r="T114" s="346"/>
      <c r="U114" s="346"/>
      <c r="V114" s="346"/>
      <c r="W114" s="346"/>
      <c r="X114" s="346"/>
      <c r="Y114" s="346"/>
      <c r="Z114" s="346"/>
      <c r="AA114" s="346"/>
    </row>
    <row r="115" spans="1:27">
      <c r="A115" s="533"/>
      <c r="B115" s="533"/>
      <c r="C115" s="563"/>
      <c r="D115" s="564"/>
      <c r="E115" s="646"/>
      <c r="F115" s="565"/>
      <c r="G115" s="565"/>
      <c r="H115" s="565"/>
      <c r="I115" s="565"/>
      <c r="J115" s="565"/>
      <c r="K115" s="346"/>
      <c r="L115" s="346"/>
      <c r="M115" s="346"/>
      <c r="N115" s="346"/>
      <c r="O115" s="346"/>
      <c r="P115" s="346"/>
      <c r="Q115" s="346"/>
      <c r="R115" s="346"/>
      <c r="S115" s="346"/>
      <c r="T115" s="346"/>
      <c r="U115" s="346"/>
      <c r="V115" s="346"/>
      <c r="W115" s="346"/>
      <c r="X115" s="346"/>
      <c r="Y115" s="346"/>
      <c r="Z115" s="346"/>
      <c r="AA115" s="346"/>
    </row>
    <row r="116" spans="1:27">
      <c r="A116" s="533"/>
      <c r="B116" s="533"/>
      <c r="C116" s="563"/>
      <c r="D116" s="564"/>
      <c r="E116" s="646"/>
      <c r="F116" s="565"/>
      <c r="G116" s="565"/>
      <c r="H116" s="565"/>
      <c r="I116" s="565"/>
      <c r="J116" s="565"/>
      <c r="K116" s="346"/>
      <c r="L116" s="346"/>
      <c r="M116" s="346"/>
      <c r="N116" s="346"/>
      <c r="O116" s="346"/>
      <c r="P116" s="346"/>
      <c r="Q116" s="346"/>
      <c r="R116" s="346"/>
      <c r="S116" s="346"/>
      <c r="T116" s="346"/>
      <c r="U116" s="346"/>
      <c r="V116" s="346"/>
      <c r="W116" s="346"/>
      <c r="X116" s="346"/>
      <c r="Y116" s="346"/>
      <c r="Z116" s="346"/>
      <c r="AA116" s="346"/>
    </row>
    <row r="117" spans="1:27">
      <c r="A117" s="533"/>
      <c r="B117" s="533"/>
      <c r="C117" s="563"/>
      <c r="D117" s="564"/>
      <c r="E117" s="533"/>
      <c r="F117" s="565"/>
      <c r="G117" s="565"/>
      <c r="H117" s="565"/>
      <c r="I117" s="565"/>
      <c r="J117" s="565"/>
      <c r="K117" s="346"/>
      <c r="L117" s="346"/>
      <c r="M117" s="346"/>
      <c r="N117" s="346"/>
      <c r="O117" s="346"/>
      <c r="P117" s="346"/>
      <c r="Q117" s="346"/>
      <c r="R117" s="346"/>
      <c r="S117" s="346"/>
      <c r="T117" s="346"/>
      <c r="U117" s="346"/>
      <c r="V117" s="346"/>
      <c r="W117" s="346"/>
      <c r="X117" s="346"/>
      <c r="Y117" s="346"/>
      <c r="Z117" s="346"/>
      <c r="AA117" s="346"/>
    </row>
    <row r="118" spans="1:27" ht="26.4">
      <c r="A118" s="533" t="s">
        <v>508</v>
      </c>
      <c r="B118" s="533" t="s">
        <v>27</v>
      </c>
      <c r="C118" s="563">
        <f>+INGRESOS!C38</f>
        <v>6938000000</v>
      </c>
      <c r="D118" s="564" t="s">
        <v>917</v>
      </c>
      <c r="E118" s="532" t="s">
        <v>277</v>
      </c>
      <c r="F118" s="565">
        <f>SUM(F119:F122)</f>
        <v>4908925749.1900005</v>
      </c>
      <c r="G118" s="592"/>
      <c r="H118" s="563"/>
      <c r="I118" s="563"/>
      <c r="J118" s="563"/>
      <c r="K118" s="346"/>
      <c r="L118" s="346"/>
      <c r="M118" s="346"/>
      <c r="N118" s="346"/>
      <c r="O118" s="346"/>
      <c r="P118" s="346"/>
      <c r="Q118" s="346"/>
      <c r="R118" s="346"/>
      <c r="S118" s="346"/>
      <c r="T118" s="346"/>
      <c r="U118" s="346"/>
      <c r="V118" s="346"/>
      <c r="W118" s="346"/>
      <c r="X118" s="346"/>
      <c r="Y118" s="346"/>
      <c r="Z118" s="346"/>
      <c r="AA118" s="346"/>
    </row>
    <row r="119" spans="1:27">
      <c r="A119" s="533"/>
      <c r="B119" s="533"/>
      <c r="C119" s="563"/>
      <c r="D119" s="564"/>
      <c r="E119" s="645" t="s">
        <v>674</v>
      </c>
      <c r="F119" s="650">
        <f>SUM(G119:J119)</f>
        <v>3838060078.0999999</v>
      </c>
      <c r="G119" s="592">
        <v>3838060078.0999999</v>
      </c>
      <c r="H119" s="563"/>
      <c r="I119" s="563"/>
      <c r="J119" s="563"/>
      <c r="K119" s="346"/>
      <c r="L119" s="346"/>
      <c r="M119" s="346"/>
      <c r="N119" s="524"/>
      <c r="O119" s="346"/>
      <c r="P119" s="346"/>
      <c r="Q119" s="346"/>
      <c r="R119" s="346"/>
      <c r="S119" s="346"/>
      <c r="T119" s="346"/>
      <c r="U119" s="346"/>
      <c r="V119" s="346"/>
      <c r="W119" s="346"/>
      <c r="X119" s="346"/>
      <c r="Y119" s="346"/>
      <c r="Z119" s="346"/>
      <c r="AA119" s="346"/>
    </row>
    <row r="120" spans="1:27">
      <c r="A120" s="533"/>
      <c r="B120" s="533"/>
      <c r="C120" s="563"/>
      <c r="D120" s="564"/>
      <c r="E120" s="645" t="s">
        <v>676</v>
      </c>
      <c r="F120" s="650">
        <f>SUM(G120:J120)</f>
        <v>113911740.92</v>
      </c>
      <c r="G120" s="592">
        <v>113911740.92</v>
      </c>
      <c r="H120" s="563"/>
      <c r="I120" s="563"/>
      <c r="J120" s="563"/>
      <c r="K120" s="346"/>
      <c r="L120" s="346"/>
      <c r="M120" s="346"/>
      <c r="N120" s="346"/>
      <c r="O120" s="346"/>
      <c r="P120" s="346"/>
      <c r="Q120" s="346"/>
      <c r="R120" s="346"/>
      <c r="S120" s="346"/>
      <c r="T120" s="346"/>
      <c r="U120" s="346"/>
      <c r="V120" s="346"/>
      <c r="W120" s="346"/>
      <c r="X120" s="346"/>
      <c r="Y120" s="346"/>
      <c r="Z120" s="346"/>
      <c r="AA120" s="346"/>
    </row>
    <row r="121" spans="1:27">
      <c r="A121" s="533"/>
      <c r="B121" s="533"/>
      <c r="C121" s="563"/>
      <c r="D121" s="564"/>
      <c r="E121" s="645" t="s">
        <v>678</v>
      </c>
      <c r="F121" s="650">
        <f>SUM(G121:J121)</f>
        <v>503320000</v>
      </c>
      <c r="G121" s="592"/>
      <c r="H121" s="592">
        <v>503320000</v>
      </c>
      <c r="I121" s="563"/>
      <c r="J121" s="563"/>
      <c r="K121" s="346"/>
      <c r="L121" s="346"/>
      <c r="M121" s="346"/>
      <c r="N121" s="346"/>
      <c r="O121" s="346"/>
      <c r="P121" s="346"/>
      <c r="Q121" s="346"/>
      <c r="R121" s="346"/>
      <c r="S121" s="346"/>
      <c r="T121" s="346"/>
      <c r="U121" s="346"/>
      <c r="V121" s="346"/>
      <c r="W121" s="346"/>
      <c r="X121" s="346"/>
      <c r="Y121" s="346"/>
      <c r="Z121" s="346"/>
      <c r="AA121" s="346"/>
    </row>
    <row r="122" spans="1:27">
      <c r="A122" s="533"/>
      <c r="B122" s="533"/>
      <c r="C122" s="563"/>
      <c r="D122" s="564"/>
      <c r="E122" s="648" t="s">
        <v>679</v>
      </c>
      <c r="F122" s="650">
        <f>SUM(G122:J122)</f>
        <v>453633930.17000002</v>
      </c>
      <c r="G122" s="592">
        <v>453633930.17000002</v>
      </c>
      <c r="H122" s="563"/>
      <c r="I122" s="563"/>
      <c r="J122" s="563"/>
      <c r="K122" s="346"/>
      <c r="L122" s="346"/>
      <c r="M122" s="346"/>
      <c r="N122" s="346"/>
      <c r="O122" s="346"/>
      <c r="P122" s="346"/>
      <c r="Q122" s="346"/>
      <c r="R122" s="346"/>
      <c r="S122" s="346"/>
      <c r="T122" s="346"/>
      <c r="U122" s="346"/>
      <c r="V122" s="346"/>
      <c r="W122" s="346"/>
      <c r="X122" s="346"/>
      <c r="Y122" s="346"/>
      <c r="Z122" s="346"/>
      <c r="AA122" s="346"/>
    </row>
    <row r="123" spans="1:27">
      <c r="A123" s="533"/>
      <c r="B123" s="533"/>
      <c r="C123" s="563"/>
      <c r="D123" s="564"/>
      <c r="E123" s="646"/>
      <c r="F123" s="565"/>
      <c r="G123" s="592"/>
      <c r="H123" s="563"/>
      <c r="I123" s="563"/>
      <c r="J123" s="563"/>
      <c r="K123" s="346"/>
      <c r="L123" s="346"/>
      <c r="M123" s="346"/>
      <c r="N123" s="346"/>
      <c r="O123" s="346"/>
      <c r="P123" s="346"/>
      <c r="Q123" s="346"/>
      <c r="R123" s="346"/>
      <c r="S123" s="346"/>
      <c r="T123" s="346"/>
      <c r="U123" s="346"/>
      <c r="V123" s="346"/>
      <c r="W123" s="346"/>
      <c r="X123" s="346"/>
      <c r="Y123" s="346"/>
      <c r="Z123" s="346"/>
      <c r="AA123" s="346"/>
    </row>
    <row r="124" spans="1:27">
      <c r="A124" s="533"/>
      <c r="B124" s="533"/>
      <c r="C124" s="563"/>
      <c r="D124" s="564" t="s">
        <v>936</v>
      </c>
      <c r="E124" s="532" t="s">
        <v>850</v>
      </c>
      <c r="F124" s="565">
        <f>SUM(F125:F126)</f>
        <v>238749824.61720183</v>
      </c>
      <c r="G124" s="592"/>
      <c r="H124" s="563"/>
      <c r="I124" s="563"/>
      <c r="J124" s="563"/>
      <c r="K124" s="346"/>
      <c r="L124" s="347"/>
      <c r="M124" s="346"/>
      <c r="N124" s="346"/>
      <c r="O124" s="346"/>
      <c r="P124" s="346"/>
      <c r="Q124" s="346"/>
      <c r="R124" s="346"/>
      <c r="S124" s="346"/>
      <c r="T124" s="346"/>
      <c r="U124" s="346"/>
      <c r="V124" s="346"/>
      <c r="W124" s="346"/>
      <c r="X124" s="346"/>
      <c r="Y124" s="346"/>
      <c r="Z124" s="346"/>
      <c r="AA124" s="346"/>
    </row>
    <row r="125" spans="1:27">
      <c r="A125" s="533"/>
      <c r="B125" s="533"/>
      <c r="C125" s="563"/>
      <c r="D125" s="564"/>
      <c r="E125" s="645" t="s">
        <v>674</v>
      </c>
      <c r="F125" s="592">
        <f>SUM(G125:J125)</f>
        <v>220311839.14330184</v>
      </c>
      <c r="G125" s="592">
        <v>220311839.14330184</v>
      </c>
      <c r="H125" s="592"/>
      <c r="I125" s="592"/>
      <c r="J125" s="592"/>
      <c r="K125" s="346"/>
      <c r="L125" s="347"/>
      <c r="M125" s="346"/>
      <c r="N125" s="346"/>
      <c r="O125" s="346"/>
      <c r="P125" s="346"/>
      <c r="Q125" s="346"/>
      <c r="R125" s="346"/>
      <c r="S125" s="346"/>
      <c r="T125" s="346"/>
      <c r="U125" s="346"/>
      <c r="V125" s="346"/>
      <c r="W125" s="346"/>
      <c r="X125" s="346"/>
      <c r="Y125" s="346"/>
      <c r="Z125" s="346"/>
      <c r="AA125" s="346"/>
    </row>
    <row r="126" spans="1:27">
      <c r="A126" s="533"/>
      <c r="B126" s="533"/>
      <c r="C126" s="563"/>
      <c r="D126" s="564"/>
      <c r="E126" s="645" t="s">
        <v>675</v>
      </c>
      <c r="F126" s="592">
        <f>SUM(G126:J126)</f>
        <v>18437985.473900001</v>
      </c>
      <c r="G126" s="592">
        <v>18437985.473900001</v>
      </c>
      <c r="H126" s="592"/>
      <c r="I126" s="592"/>
      <c r="J126" s="592"/>
      <c r="K126" s="346"/>
      <c r="L126" s="347"/>
      <c r="M126" s="346"/>
      <c r="N126" s="346"/>
      <c r="O126" s="346"/>
      <c r="P126" s="346"/>
      <c r="Q126" s="346"/>
      <c r="R126" s="346"/>
      <c r="S126" s="346"/>
      <c r="T126" s="346"/>
      <c r="U126" s="346"/>
      <c r="V126" s="346"/>
      <c r="W126" s="346"/>
      <c r="X126" s="346"/>
      <c r="Y126" s="346"/>
      <c r="Z126" s="346"/>
      <c r="AA126" s="346"/>
    </row>
    <row r="127" spans="1:27">
      <c r="A127" s="533"/>
      <c r="B127" s="533"/>
      <c r="C127" s="563"/>
      <c r="D127" s="564"/>
      <c r="E127" s="556"/>
      <c r="F127" s="592"/>
      <c r="G127" s="592"/>
      <c r="H127" s="592"/>
      <c r="I127" s="592"/>
      <c r="J127" s="592"/>
      <c r="K127" s="346"/>
      <c r="L127" s="347"/>
      <c r="M127" s="346"/>
      <c r="N127" s="346"/>
      <c r="O127" s="346"/>
      <c r="P127" s="346"/>
      <c r="Q127" s="346"/>
      <c r="R127" s="346"/>
      <c r="S127" s="346"/>
      <c r="T127" s="346"/>
      <c r="U127" s="346"/>
      <c r="V127" s="346"/>
      <c r="W127" s="346"/>
      <c r="X127" s="346"/>
      <c r="Y127" s="346"/>
      <c r="Z127" s="346"/>
      <c r="AA127" s="346"/>
    </row>
    <row r="128" spans="1:27">
      <c r="A128" s="533"/>
      <c r="B128" s="533"/>
      <c r="C128" s="563"/>
      <c r="D128" s="564" t="s">
        <v>918</v>
      </c>
      <c r="E128" s="556" t="s">
        <v>851</v>
      </c>
      <c r="F128" s="565">
        <f>+F129</f>
        <v>1000207934.24</v>
      </c>
      <c r="G128" s="592"/>
      <c r="H128" s="592"/>
      <c r="I128" s="592"/>
      <c r="J128" s="592"/>
      <c r="K128" s="346"/>
      <c r="L128" s="346"/>
      <c r="M128" s="346"/>
      <c r="N128" s="346"/>
      <c r="O128" s="346"/>
      <c r="P128" s="346"/>
      <c r="Q128" s="346"/>
      <c r="R128" s="346"/>
      <c r="S128" s="346"/>
      <c r="T128" s="346"/>
      <c r="U128" s="346"/>
      <c r="V128" s="346"/>
      <c r="W128" s="346"/>
      <c r="X128" s="346"/>
      <c r="Y128" s="346"/>
      <c r="Z128" s="346"/>
      <c r="AA128" s="346"/>
    </row>
    <row r="129" spans="1:27">
      <c r="A129" s="533"/>
      <c r="B129" s="533"/>
      <c r="C129" s="563"/>
      <c r="D129" s="564"/>
      <c r="E129" s="645" t="s">
        <v>675</v>
      </c>
      <c r="F129" s="592">
        <f>SUM(G129:J129)</f>
        <v>1000207934.24</v>
      </c>
      <c r="G129" s="592">
        <v>1000207934.24</v>
      </c>
      <c r="H129" s="592"/>
      <c r="I129" s="592"/>
      <c r="J129" s="592"/>
      <c r="K129" s="346"/>
      <c r="L129" s="346"/>
      <c r="M129" s="346"/>
      <c r="N129" s="346"/>
      <c r="O129" s="346"/>
      <c r="P129" s="346"/>
      <c r="Q129" s="346"/>
      <c r="R129" s="346"/>
      <c r="S129" s="346"/>
      <c r="T129" s="346"/>
      <c r="U129" s="346"/>
      <c r="V129" s="346"/>
      <c r="W129" s="346"/>
      <c r="X129" s="346"/>
      <c r="Y129" s="346"/>
      <c r="Z129" s="346"/>
      <c r="AA129" s="346"/>
    </row>
    <row r="130" spans="1:27">
      <c r="A130" s="533"/>
      <c r="B130" s="533"/>
      <c r="C130" s="563"/>
      <c r="D130" s="564"/>
      <c r="E130" s="556"/>
      <c r="F130" s="592"/>
      <c r="G130" s="592"/>
      <c r="H130" s="592"/>
      <c r="I130" s="592"/>
      <c r="J130" s="592"/>
      <c r="K130" s="346"/>
      <c r="L130" s="346"/>
      <c r="M130" s="346"/>
      <c r="N130" s="346"/>
      <c r="O130" s="346"/>
      <c r="P130" s="346"/>
      <c r="Q130" s="346"/>
      <c r="R130" s="346"/>
      <c r="S130" s="346"/>
      <c r="T130" s="346"/>
      <c r="U130" s="346"/>
      <c r="V130" s="346"/>
      <c r="W130" s="346"/>
      <c r="X130" s="346"/>
      <c r="Y130" s="346"/>
      <c r="Z130" s="346"/>
      <c r="AA130" s="346"/>
    </row>
    <row r="131" spans="1:27">
      <c r="A131" s="533"/>
      <c r="B131" s="533"/>
      <c r="C131" s="563"/>
      <c r="D131" s="564" t="s">
        <v>912</v>
      </c>
      <c r="E131" s="532" t="s">
        <v>809</v>
      </c>
      <c r="F131" s="647">
        <f>+F132</f>
        <v>310116491.94999999</v>
      </c>
      <c r="G131" s="592"/>
      <c r="H131" s="592"/>
      <c r="I131" s="592"/>
      <c r="J131" s="592"/>
      <c r="K131" s="346"/>
      <c r="L131" s="346"/>
      <c r="M131" s="346"/>
      <c r="N131" s="346"/>
      <c r="O131" s="346"/>
      <c r="P131" s="346"/>
      <c r="Q131" s="346"/>
      <c r="R131" s="346"/>
      <c r="S131" s="346"/>
      <c r="T131" s="346"/>
      <c r="U131" s="346"/>
      <c r="V131" s="346"/>
      <c r="W131" s="346"/>
      <c r="X131" s="346"/>
      <c r="Y131" s="346"/>
      <c r="Z131" s="346"/>
      <c r="AA131" s="346"/>
    </row>
    <row r="132" spans="1:27">
      <c r="A132" s="533"/>
      <c r="B132" s="533"/>
      <c r="C132" s="563"/>
      <c r="D132" s="564"/>
      <c r="E132" s="645" t="s">
        <v>676</v>
      </c>
      <c r="F132" s="592">
        <f>SUM(G132:J132)</f>
        <v>310116491.94999999</v>
      </c>
      <c r="G132" s="592">
        <v>310116491.94999999</v>
      </c>
      <c r="H132" s="592"/>
      <c r="I132" s="592"/>
      <c r="J132" s="592"/>
      <c r="K132" s="346"/>
      <c r="L132" s="346"/>
      <c r="M132" s="346"/>
      <c r="N132" s="346"/>
      <c r="O132" s="346"/>
      <c r="P132" s="346"/>
      <c r="Q132" s="346"/>
      <c r="R132" s="346"/>
      <c r="S132" s="346"/>
      <c r="T132" s="346"/>
      <c r="U132" s="346"/>
      <c r="V132" s="346"/>
      <c r="W132" s="346"/>
      <c r="X132" s="346"/>
      <c r="Y132" s="346"/>
      <c r="Z132" s="346"/>
      <c r="AA132" s="346"/>
    </row>
    <row r="133" spans="1:27">
      <c r="A133" s="533"/>
      <c r="B133" s="533"/>
      <c r="C133" s="563"/>
      <c r="D133" s="564"/>
      <c r="E133" s="556"/>
      <c r="F133" s="592"/>
      <c r="G133" s="592"/>
      <c r="H133" s="592"/>
      <c r="I133" s="592"/>
      <c r="J133" s="592"/>
      <c r="K133" s="346"/>
      <c r="L133" s="346"/>
      <c r="M133" s="346"/>
      <c r="N133" s="346"/>
      <c r="O133" s="346"/>
      <c r="P133" s="346"/>
      <c r="Q133" s="346"/>
      <c r="R133" s="346"/>
      <c r="S133" s="346"/>
      <c r="T133" s="346"/>
      <c r="U133" s="346"/>
      <c r="V133" s="346"/>
      <c r="W133" s="346"/>
      <c r="X133" s="346"/>
      <c r="Y133" s="346"/>
      <c r="Z133" s="346"/>
      <c r="AA133" s="346"/>
    </row>
    <row r="134" spans="1:27" ht="26.4">
      <c r="A134" s="533"/>
      <c r="B134" s="533"/>
      <c r="C134" s="563"/>
      <c r="D134" s="564" t="s">
        <v>599</v>
      </c>
      <c r="E134" s="556" t="s">
        <v>852</v>
      </c>
      <c r="F134" s="647">
        <f>SUM(F135:F136)</f>
        <v>155000000</v>
      </c>
      <c r="G134" s="592"/>
      <c r="H134" s="592"/>
      <c r="I134" s="592"/>
      <c r="J134" s="592"/>
      <c r="K134" s="346"/>
      <c r="L134" s="346"/>
      <c r="M134" s="346"/>
      <c r="N134" s="346"/>
      <c r="O134" s="346"/>
      <c r="P134" s="346"/>
      <c r="Q134" s="346"/>
      <c r="R134" s="346"/>
      <c r="S134" s="346"/>
      <c r="T134" s="346"/>
      <c r="U134" s="346"/>
      <c r="V134" s="346"/>
      <c r="W134" s="346"/>
      <c r="X134" s="346"/>
      <c r="Y134" s="346"/>
      <c r="Z134" s="346"/>
      <c r="AA134" s="346"/>
    </row>
    <row r="135" spans="1:27">
      <c r="A135" s="533"/>
      <c r="B135" s="533"/>
      <c r="C135" s="563"/>
      <c r="D135" s="564"/>
      <c r="E135" s="645" t="s">
        <v>675</v>
      </c>
      <c r="F135" s="592">
        <f>SUM(G135:J135)</f>
        <v>120000000</v>
      </c>
      <c r="G135" s="592"/>
      <c r="H135" s="592">
        <v>120000000</v>
      </c>
      <c r="I135" s="592"/>
      <c r="J135" s="592"/>
      <c r="K135" s="346"/>
      <c r="L135" s="346"/>
      <c r="M135" s="346"/>
      <c r="N135" s="346"/>
      <c r="O135" s="346"/>
      <c r="P135" s="346"/>
      <c r="Q135" s="346"/>
      <c r="R135" s="346"/>
      <c r="S135" s="346"/>
      <c r="T135" s="346"/>
      <c r="U135" s="346"/>
      <c r="V135" s="346"/>
      <c r="W135" s="346"/>
      <c r="X135" s="346"/>
      <c r="Y135" s="346"/>
      <c r="Z135" s="346"/>
      <c r="AA135" s="346"/>
    </row>
    <row r="136" spans="1:27">
      <c r="A136" s="533"/>
      <c r="B136" s="533"/>
      <c r="C136" s="563"/>
      <c r="D136" s="564"/>
      <c r="E136" s="645" t="s">
        <v>678</v>
      </c>
      <c r="F136" s="592">
        <f>SUM(G136:J136)</f>
        <v>35000000</v>
      </c>
      <c r="G136" s="592"/>
      <c r="H136" s="592">
        <v>35000000</v>
      </c>
      <c r="I136" s="592"/>
      <c r="J136" s="592"/>
      <c r="K136" s="346"/>
      <c r="L136" s="346"/>
      <c r="M136" s="346"/>
      <c r="N136" s="346"/>
      <c r="O136" s="346"/>
      <c r="P136" s="346"/>
      <c r="Q136" s="346"/>
      <c r="R136" s="346"/>
      <c r="S136" s="346"/>
      <c r="T136" s="346"/>
      <c r="U136" s="346"/>
      <c r="V136" s="346"/>
      <c r="W136" s="346"/>
      <c r="X136" s="346"/>
      <c r="Y136" s="346"/>
      <c r="Z136" s="346"/>
      <c r="AA136" s="346"/>
    </row>
    <row r="137" spans="1:27">
      <c r="A137" s="533"/>
      <c r="B137" s="533"/>
      <c r="C137" s="563"/>
      <c r="D137" s="564"/>
      <c r="E137" s="556"/>
      <c r="F137" s="592"/>
      <c r="G137" s="592"/>
      <c r="H137" s="592"/>
      <c r="I137" s="592"/>
      <c r="J137" s="592"/>
      <c r="K137" s="346"/>
      <c r="L137" s="346"/>
      <c r="M137" s="346"/>
      <c r="N137" s="346"/>
      <c r="O137" s="346"/>
      <c r="P137" s="346"/>
      <c r="Q137" s="346"/>
      <c r="R137" s="346"/>
      <c r="S137" s="346"/>
      <c r="T137" s="346"/>
      <c r="U137" s="346"/>
      <c r="V137" s="346"/>
      <c r="W137" s="346"/>
      <c r="X137" s="346"/>
      <c r="Y137" s="346"/>
      <c r="Z137" s="346"/>
      <c r="AA137" s="346"/>
    </row>
    <row r="138" spans="1:27" ht="26.4">
      <c r="A138" s="533"/>
      <c r="B138" s="533"/>
      <c r="C138" s="563"/>
      <c r="D138" s="564" t="s">
        <v>600</v>
      </c>
      <c r="E138" s="556" t="s">
        <v>853</v>
      </c>
      <c r="F138" s="647">
        <f>+F139</f>
        <v>325000000</v>
      </c>
      <c r="G138" s="592"/>
      <c r="H138" s="592"/>
      <c r="I138" s="592"/>
      <c r="J138" s="592"/>
      <c r="K138" s="346"/>
      <c r="L138" s="346"/>
      <c r="M138" s="346"/>
      <c r="N138" s="346"/>
      <c r="O138" s="346"/>
      <c r="P138" s="346"/>
      <c r="Q138" s="346"/>
      <c r="R138" s="346"/>
      <c r="S138" s="346"/>
      <c r="T138" s="346"/>
      <c r="U138" s="346"/>
      <c r="V138" s="346"/>
      <c r="W138" s="346"/>
      <c r="X138" s="346"/>
      <c r="Y138" s="346"/>
      <c r="Z138" s="346"/>
      <c r="AA138" s="346"/>
    </row>
    <row r="139" spans="1:27">
      <c r="A139" s="533"/>
      <c r="B139" s="533"/>
      <c r="C139" s="563"/>
      <c r="D139" s="564"/>
      <c r="E139" s="645" t="s">
        <v>675</v>
      </c>
      <c r="F139" s="592">
        <f>SUM(G139:J139)</f>
        <v>325000000</v>
      </c>
      <c r="G139" s="592"/>
      <c r="H139" s="592">
        <v>325000000</v>
      </c>
      <c r="I139" s="592"/>
      <c r="J139" s="592"/>
      <c r="K139" s="346"/>
      <c r="L139" s="346"/>
      <c r="M139" s="346"/>
      <c r="N139" s="346"/>
      <c r="O139" s="346"/>
      <c r="P139" s="346"/>
      <c r="Q139" s="346"/>
      <c r="R139" s="346"/>
      <c r="S139" s="346"/>
      <c r="T139" s="346"/>
      <c r="U139" s="346"/>
      <c r="V139" s="346"/>
      <c r="W139" s="346"/>
      <c r="X139" s="346"/>
      <c r="Y139" s="346"/>
      <c r="Z139" s="346"/>
      <c r="AA139" s="346"/>
    </row>
    <row r="140" spans="1:27">
      <c r="A140" s="533"/>
      <c r="B140" s="533"/>
      <c r="C140" s="563"/>
      <c r="D140" s="564"/>
      <c r="E140" s="645"/>
      <c r="F140" s="592"/>
      <c r="G140" s="592"/>
      <c r="H140" s="592"/>
      <c r="I140" s="592"/>
      <c r="J140" s="592"/>
      <c r="K140" s="346"/>
      <c r="L140" s="346"/>
      <c r="M140" s="346"/>
      <c r="N140" s="346"/>
      <c r="O140" s="346"/>
      <c r="P140" s="346"/>
      <c r="Q140" s="346"/>
      <c r="R140" s="346"/>
      <c r="S140" s="346"/>
      <c r="T140" s="346"/>
      <c r="U140" s="346"/>
      <c r="V140" s="346"/>
      <c r="W140" s="346"/>
      <c r="X140" s="346"/>
      <c r="Y140" s="346"/>
      <c r="Z140" s="346"/>
      <c r="AA140" s="346"/>
    </row>
    <row r="141" spans="1:27">
      <c r="A141" s="533"/>
      <c r="B141" s="533"/>
      <c r="C141" s="563"/>
      <c r="D141" s="564"/>
      <c r="E141" s="649" t="s">
        <v>807</v>
      </c>
      <c r="F141" s="565">
        <f>+F124+F118+F128+F131+F134+F138</f>
        <v>6937999999.9972019</v>
      </c>
      <c r="G141" s="565"/>
      <c r="H141" s="565"/>
      <c r="I141" s="565"/>
      <c r="J141" s="565"/>
      <c r="K141" s="346"/>
      <c r="L141" s="346"/>
      <c r="M141" s="346"/>
      <c r="N141" s="346"/>
      <c r="O141" s="346"/>
      <c r="P141" s="346"/>
      <c r="Q141" s="346"/>
      <c r="R141" s="346"/>
      <c r="S141" s="346"/>
      <c r="T141" s="346"/>
      <c r="U141" s="346"/>
      <c r="V141" s="346"/>
      <c r="W141" s="346"/>
      <c r="X141" s="346"/>
      <c r="Y141" s="346"/>
      <c r="Z141" s="346"/>
      <c r="AA141" s="346"/>
    </row>
    <row r="142" spans="1:27">
      <c r="A142" s="533"/>
      <c r="B142" s="533"/>
      <c r="C142" s="563"/>
      <c r="D142" s="564"/>
      <c r="E142" s="533"/>
      <c r="F142" s="565"/>
      <c r="G142" s="565"/>
      <c r="H142" s="565"/>
      <c r="I142" s="565"/>
      <c r="J142" s="565"/>
      <c r="K142" s="346"/>
      <c r="L142" s="346"/>
      <c r="M142" s="346"/>
      <c r="N142" s="346"/>
      <c r="O142" s="346"/>
      <c r="P142" s="346"/>
      <c r="Q142" s="346"/>
      <c r="R142" s="346"/>
      <c r="S142" s="346"/>
      <c r="T142" s="346"/>
      <c r="U142" s="346"/>
      <c r="V142" s="346"/>
      <c r="W142" s="346"/>
      <c r="X142" s="346"/>
      <c r="Y142" s="346"/>
      <c r="Z142" s="346"/>
      <c r="AA142" s="346"/>
    </row>
    <row r="143" spans="1:27">
      <c r="A143" s="533"/>
      <c r="B143" s="533"/>
      <c r="C143" s="563"/>
      <c r="D143" s="564"/>
      <c r="E143" s="533"/>
      <c r="F143" s="565"/>
      <c r="G143" s="565"/>
      <c r="H143" s="565"/>
      <c r="I143" s="565"/>
      <c r="J143" s="565"/>
      <c r="K143" s="346"/>
      <c r="L143" s="346"/>
      <c r="M143" s="346"/>
      <c r="N143" s="346"/>
      <c r="O143" s="346"/>
      <c r="P143" s="346"/>
      <c r="Q143" s="346"/>
      <c r="R143" s="346"/>
      <c r="S143" s="346"/>
      <c r="T143" s="346"/>
      <c r="U143" s="346"/>
      <c r="V143" s="346"/>
      <c r="W143" s="346"/>
      <c r="X143" s="346"/>
      <c r="Y143" s="346"/>
      <c r="Z143" s="346"/>
      <c r="AA143" s="346"/>
    </row>
    <row r="144" spans="1:27">
      <c r="A144" s="533"/>
      <c r="B144" s="533"/>
      <c r="C144" s="563"/>
      <c r="D144" s="564"/>
      <c r="E144" s="533"/>
      <c r="F144" s="563"/>
      <c r="G144" s="563"/>
      <c r="H144" s="563"/>
      <c r="I144" s="563"/>
      <c r="J144" s="563"/>
      <c r="K144" s="346"/>
      <c r="L144" s="346"/>
      <c r="M144" s="346"/>
      <c r="N144" s="346"/>
      <c r="O144" s="346"/>
      <c r="P144" s="346"/>
      <c r="Q144" s="346"/>
      <c r="R144" s="346"/>
      <c r="S144" s="346"/>
      <c r="T144" s="346"/>
      <c r="U144" s="346"/>
      <c r="V144" s="346"/>
      <c r="W144" s="346"/>
      <c r="X144" s="346"/>
      <c r="Y144" s="346"/>
      <c r="Z144" s="346"/>
      <c r="AA144" s="346"/>
    </row>
    <row r="145" spans="1:27" ht="26.4">
      <c r="A145" s="533" t="s">
        <v>509</v>
      </c>
      <c r="B145" s="533" t="s">
        <v>100</v>
      </c>
      <c r="C145" s="563">
        <f>+INGRESOS!C39</f>
        <v>173160000</v>
      </c>
      <c r="D145" s="564" t="s">
        <v>917</v>
      </c>
      <c r="E145" s="532" t="s">
        <v>277</v>
      </c>
      <c r="F145" s="565">
        <f>+F146</f>
        <v>173160000</v>
      </c>
      <c r="G145" s="592"/>
      <c r="H145" s="563"/>
      <c r="I145" s="563"/>
      <c r="J145" s="563"/>
      <c r="K145" s="346"/>
      <c r="L145" s="346"/>
      <c r="M145" s="346"/>
      <c r="N145" s="346"/>
      <c r="O145" s="346"/>
      <c r="P145" s="346"/>
      <c r="Q145" s="346"/>
      <c r="R145" s="346"/>
      <c r="S145" s="346"/>
      <c r="T145" s="346"/>
      <c r="U145" s="346"/>
      <c r="V145" s="346"/>
      <c r="W145" s="346"/>
      <c r="X145" s="346"/>
      <c r="Y145" s="346"/>
      <c r="Z145" s="346"/>
      <c r="AA145" s="346"/>
    </row>
    <row r="146" spans="1:27">
      <c r="A146" s="533"/>
      <c r="B146" s="533"/>
      <c r="C146" s="563"/>
      <c r="D146" s="564"/>
      <c r="E146" s="648" t="s">
        <v>679</v>
      </c>
      <c r="F146" s="592">
        <f>SUM(G146:J146)</f>
        <v>173160000</v>
      </c>
      <c r="G146" s="592">
        <v>173160000</v>
      </c>
      <c r="H146" s="592"/>
      <c r="I146" s="592"/>
      <c r="J146" s="592"/>
      <c r="K146" s="346"/>
      <c r="L146" s="346"/>
      <c r="M146" s="346"/>
      <c r="N146" s="346"/>
      <c r="O146" s="346"/>
      <c r="P146" s="346"/>
      <c r="Q146" s="346"/>
      <c r="R146" s="346"/>
      <c r="S146" s="346"/>
      <c r="T146" s="346"/>
      <c r="U146" s="346"/>
      <c r="V146" s="346"/>
      <c r="W146" s="346"/>
      <c r="X146" s="346"/>
      <c r="Y146" s="346"/>
      <c r="Z146" s="346"/>
      <c r="AA146" s="346"/>
    </row>
    <row r="147" spans="1:27">
      <c r="A147" s="533"/>
      <c r="B147" s="533"/>
      <c r="C147" s="563"/>
      <c r="D147" s="564"/>
      <c r="E147" s="648"/>
      <c r="F147" s="592"/>
      <c r="G147" s="592"/>
      <c r="H147" s="592"/>
      <c r="I147" s="592"/>
      <c r="J147" s="592"/>
      <c r="K147" s="346"/>
      <c r="L147" s="346"/>
      <c r="M147" s="346"/>
      <c r="N147" s="346"/>
      <c r="O147" s="346"/>
      <c r="P147" s="346"/>
      <c r="Q147" s="346"/>
      <c r="R147" s="346"/>
      <c r="S147" s="346"/>
      <c r="T147" s="346"/>
      <c r="U147" s="346"/>
      <c r="V147" s="346"/>
      <c r="W147" s="346"/>
      <c r="X147" s="346"/>
      <c r="Y147" s="346"/>
      <c r="Z147" s="346"/>
      <c r="AA147" s="346"/>
    </row>
    <row r="148" spans="1:27">
      <c r="A148" s="533"/>
      <c r="B148" s="533"/>
      <c r="C148" s="563"/>
      <c r="D148" s="564"/>
      <c r="E148" s="649" t="s">
        <v>807</v>
      </c>
      <c r="F148" s="565">
        <f>+F145</f>
        <v>173160000</v>
      </c>
      <c r="G148" s="565"/>
      <c r="H148" s="565"/>
      <c r="I148" s="565"/>
      <c r="J148" s="565"/>
      <c r="K148" s="346"/>
      <c r="L148" s="346"/>
      <c r="M148" s="346"/>
      <c r="N148" s="346"/>
      <c r="O148" s="346"/>
      <c r="P148" s="346"/>
      <c r="Q148" s="346"/>
      <c r="R148" s="346"/>
      <c r="S148" s="346"/>
      <c r="T148" s="346"/>
      <c r="U148" s="346"/>
      <c r="V148" s="346"/>
      <c r="W148" s="346"/>
      <c r="X148" s="346"/>
      <c r="Y148" s="346"/>
      <c r="Z148" s="346"/>
      <c r="AA148" s="346"/>
    </row>
    <row r="149" spans="1:27">
      <c r="A149" s="533"/>
      <c r="B149" s="533"/>
      <c r="C149" s="563"/>
      <c r="D149" s="564"/>
      <c r="E149" s="646"/>
      <c r="F149" s="565"/>
      <c r="G149" s="565"/>
      <c r="H149" s="565"/>
      <c r="I149" s="565"/>
      <c r="J149" s="565"/>
      <c r="K149" s="346"/>
      <c r="L149" s="346"/>
      <c r="M149" s="346"/>
      <c r="N149" s="346"/>
      <c r="O149" s="346"/>
      <c r="P149" s="346"/>
      <c r="Q149" s="346"/>
      <c r="R149" s="346"/>
      <c r="S149" s="346"/>
      <c r="T149" s="346"/>
      <c r="U149" s="346"/>
      <c r="V149" s="346"/>
      <c r="W149" s="346"/>
      <c r="X149" s="346"/>
      <c r="Y149" s="346"/>
      <c r="Z149" s="346"/>
      <c r="AA149" s="346"/>
    </row>
    <row r="150" spans="1:27">
      <c r="A150" s="533"/>
      <c r="B150" s="533"/>
      <c r="C150" s="563"/>
      <c r="D150" s="564"/>
      <c r="E150" s="646"/>
      <c r="F150" s="565"/>
      <c r="G150" s="565"/>
      <c r="H150" s="565"/>
      <c r="I150" s="565"/>
      <c r="J150" s="565"/>
      <c r="K150" s="346"/>
      <c r="L150" s="346"/>
      <c r="M150" s="346"/>
      <c r="N150" s="346"/>
      <c r="O150" s="346"/>
      <c r="P150" s="346"/>
      <c r="Q150" s="346"/>
      <c r="R150" s="346"/>
      <c r="S150" s="346"/>
      <c r="T150" s="346"/>
      <c r="U150" s="346"/>
      <c r="V150" s="346"/>
      <c r="W150" s="346"/>
      <c r="X150" s="346"/>
      <c r="Y150" s="346"/>
      <c r="Z150" s="346"/>
      <c r="AA150" s="346"/>
    </row>
    <row r="151" spans="1:27">
      <c r="A151" s="533"/>
      <c r="B151" s="533"/>
      <c r="C151" s="563"/>
      <c r="D151" s="564"/>
      <c r="E151" s="533"/>
      <c r="F151" s="563"/>
      <c r="G151" s="563"/>
      <c r="H151" s="563"/>
      <c r="I151" s="563"/>
      <c r="J151" s="563"/>
      <c r="K151" s="346"/>
      <c r="L151" s="346"/>
      <c r="M151" s="346"/>
      <c r="N151" s="346"/>
      <c r="O151" s="346"/>
      <c r="P151" s="346"/>
      <c r="Q151" s="346"/>
      <c r="R151" s="346"/>
      <c r="S151" s="346"/>
      <c r="T151" s="346"/>
      <c r="U151" s="346"/>
      <c r="V151" s="346"/>
      <c r="W151" s="346"/>
      <c r="X151" s="346"/>
      <c r="Y151" s="346"/>
      <c r="Z151" s="346"/>
      <c r="AA151" s="346"/>
    </row>
    <row r="152" spans="1:27" ht="26.4">
      <c r="A152" s="533" t="s">
        <v>30</v>
      </c>
      <c r="B152" s="533" t="s">
        <v>31</v>
      </c>
      <c r="C152" s="563">
        <f>+INGRESOS!C44</f>
        <v>273922900</v>
      </c>
      <c r="D152" s="564" t="s">
        <v>917</v>
      </c>
      <c r="E152" s="532" t="s">
        <v>277</v>
      </c>
      <c r="F152" s="565">
        <f>+F153</f>
        <v>273922900</v>
      </c>
      <c r="G152" s="592"/>
      <c r="H152" s="563"/>
      <c r="I152" s="563"/>
      <c r="J152" s="563"/>
      <c r="K152" s="346"/>
      <c r="L152" s="346"/>
      <c r="M152" s="346"/>
      <c r="N152" s="346"/>
      <c r="O152" s="346"/>
      <c r="P152" s="346"/>
      <c r="Q152" s="346"/>
      <c r="R152" s="346"/>
      <c r="S152" s="346"/>
      <c r="T152" s="346"/>
      <c r="U152" s="346"/>
      <c r="V152" s="346"/>
      <c r="W152" s="346"/>
      <c r="X152" s="346"/>
      <c r="Y152" s="346"/>
      <c r="Z152" s="346"/>
      <c r="AA152" s="346"/>
    </row>
    <row r="153" spans="1:27">
      <c r="A153" s="533"/>
      <c r="B153" s="533"/>
      <c r="C153" s="563"/>
      <c r="D153" s="564"/>
      <c r="E153" s="648" t="s">
        <v>679</v>
      </c>
      <c r="F153" s="592">
        <f>SUM(G153:J153)</f>
        <v>273922900</v>
      </c>
      <c r="G153" s="592">
        <v>273922900</v>
      </c>
      <c r="H153" s="592"/>
      <c r="I153" s="592"/>
      <c r="J153" s="592"/>
      <c r="K153" s="346"/>
      <c r="L153" s="346"/>
      <c r="M153" s="346"/>
      <c r="N153" s="346"/>
      <c r="O153" s="346"/>
      <c r="P153" s="346"/>
      <c r="Q153" s="346"/>
      <c r="R153" s="346"/>
      <c r="S153" s="346"/>
      <c r="T153" s="346"/>
      <c r="U153" s="346"/>
      <c r="V153" s="346"/>
      <c r="W153" s="346"/>
      <c r="X153" s="346"/>
      <c r="Y153" s="346"/>
      <c r="Z153" s="346"/>
      <c r="AA153" s="346"/>
    </row>
    <row r="154" spans="1:27">
      <c r="A154" s="533"/>
      <c r="B154" s="533"/>
      <c r="C154" s="563"/>
      <c r="D154" s="564"/>
      <c r="E154" s="648"/>
      <c r="F154" s="592"/>
      <c r="G154" s="592"/>
      <c r="H154" s="592"/>
      <c r="I154" s="592"/>
      <c r="J154" s="592"/>
      <c r="K154" s="346"/>
      <c r="L154" s="346"/>
      <c r="M154" s="346"/>
      <c r="N154" s="346"/>
      <c r="O154" s="346"/>
      <c r="P154" s="346"/>
      <c r="Q154" s="346"/>
      <c r="R154" s="346"/>
      <c r="S154" s="346"/>
      <c r="T154" s="346"/>
      <c r="U154" s="346"/>
      <c r="V154" s="346"/>
      <c r="W154" s="346"/>
      <c r="X154" s="346"/>
      <c r="Y154" s="346"/>
      <c r="Z154" s="346"/>
      <c r="AA154" s="346"/>
    </row>
    <row r="155" spans="1:27">
      <c r="A155" s="533"/>
      <c r="B155" s="533"/>
      <c r="C155" s="563"/>
      <c r="D155" s="564"/>
      <c r="E155" s="649" t="s">
        <v>807</v>
      </c>
      <c r="F155" s="565">
        <f>+F152</f>
        <v>273922900</v>
      </c>
      <c r="G155" s="565"/>
      <c r="H155" s="565"/>
      <c r="I155" s="565"/>
      <c r="J155" s="565"/>
      <c r="K155" s="346"/>
      <c r="L155" s="346"/>
      <c r="M155" s="346"/>
      <c r="N155" s="346"/>
      <c r="O155" s="346"/>
      <c r="P155" s="346"/>
      <c r="Q155" s="346"/>
      <c r="R155" s="346"/>
      <c r="S155" s="346"/>
      <c r="T155" s="346"/>
      <c r="U155" s="346"/>
      <c r="V155" s="346"/>
      <c r="W155" s="346"/>
      <c r="X155" s="346"/>
      <c r="Y155" s="346"/>
      <c r="Z155" s="346"/>
      <c r="AA155" s="346"/>
    </row>
    <row r="156" spans="1:27">
      <c r="A156" s="533"/>
      <c r="B156" s="533"/>
      <c r="C156" s="563"/>
      <c r="D156" s="564"/>
      <c r="E156" s="646"/>
      <c r="F156" s="565"/>
      <c r="G156" s="565"/>
      <c r="H156" s="565"/>
      <c r="I156" s="565"/>
      <c r="J156" s="565"/>
      <c r="K156" s="346"/>
      <c r="L156" s="346"/>
      <c r="M156" s="346"/>
      <c r="N156" s="346"/>
      <c r="O156" s="346"/>
      <c r="P156" s="346"/>
      <c r="Q156" s="346"/>
      <c r="R156" s="346"/>
      <c r="S156" s="346"/>
      <c r="T156" s="346"/>
      <c r="U156" s="346"/>
      <c r="V156" s="346"/>
      <c r="W156" s="346"/>
      <c r="X156" s="346"/>
      <c r="Y156" s="346"/>
      <c r="Z156" s="346"/>
      <c r="AA156" s="346"/>
    </row>
    <row r="157" spans="1:27">
      <c r="A157" s="533"/>
      <c r="B157" s="533"/>
      <c r="C157" s="563"/>
      <c r="D157" s="564"/>
      <c r="E157" s="646"/>
      <c r="F157" s="565"/>
      <c r="G157" s="565"/>
      <c r="H157" s="565"/>
      <c r="I157" s="565"/>
      <c r="J157" s="565"/>
      <c r="K157" s="346"/>
      <c r="L157" s="346"/>
      <c r="M157" s="346"/>
      <c r="N157" s="346"/>
      <c r="O157" s="346"/>
      <c r="P157" s="346"/>
      <c r="Q157" s="346"/>
      <c r="R157" s="346"/>
      <c r="S157" s="346"/>
      <c r="T157" s="346"/>
      <c r="U157" s="346"/>
      <c r="V157" s="346"/>
      <c r="W157" s="346"/>
      <c r="X157" s="346"/>
      <c r="Y157" s="346"/>
      <c r="Z157" s="346"/>
      <c r="AA157" s="346"/>
    </row>
    <row r="158" spans="1:27">
      <c r="A158" s="533"/>
      <c r="B158" s="533"/>
      <c r="C158" s="563"/>
      <c r="D158" s="564"/>
      <c r="E158" s="533"/>
      <c r="F158" s="563"/>
      <c r="G158" s="563"/>
      <c r="H158" s="563"/>
      <c r="I158" s="563"/>
      <c r="J158" s="563"/>
      <c r="K158" s="346"/>
      <c r="L158" s="346"/>
      <c r="M158" s="346"/>
      <c r="N158" s="346"/>
      <c r="O158" s="346"/>
      <c r="P158" s="346"/>
      <c r="Q158" s="346"/>
      <c r="R158" s="346"/>
      <c r="S158" s="346"/>
      <c r="T158" s="346"/>
      <c r="U158" s="346"/>
      <c r="V158" s="346"/>
      <c r="W158" s="346"/>
      <c r="X158" s="346"/>
      <c r="Y158" s="346"/>
      <c r="Z158" s="346"/>
      <c r="AA158" s="346"/>
    </row>
    <row r="159" spans="1:27" ht="26.4">
      <c r="A159" s="533" t="s">
        <v>32</v>
      </c>
      <c r="B159" s="533" t="s">
        <v>33</v>
      </c>
      <c r="C159" s="563">
        <f>+INGRESOS!C45</f>
        <v>132223200</v>
      </c>
      <c r="D159" s="564" t="s">
        <v>917</v>
      </c>
      <c r="E159" s="532" t="s">
        <v>277</v>
      </c>
      <c r="F159" s="565">
        <f>SUM(F160:F161)</f>
        <v>96522936</v>
      </c>
      <c r="G159" s="592"/>
      <c r="H159" s="563"/>
      <c r="I159" s="563"/>
      <c r="J159" s="563"/>
      <c r="K159" s="346"/>
      <c r="L159" s="346"/>
      <c r="M159" s="346"/>
      <c r="N159" s="346"/>
      <c r="O159" s="346"/>
      <c r="P159" s="346"/>
      <c r="Q159" s="346"/>
      <c r="R159" s="346"/>
      <c r="S159" s="346"/>
      <c r="T159" s="346"/>
      <c r="U159" s="346"/>
      <c r="V159" s="346"/>
      <c r="W159" s="346"/>
      <c r="X159" s="346"/>
      <c r="Y159" s="346"/>
      <c r="Z159" s="346"/>
      <c r="AA159" s="346"/>
    </row>
    <row r="160" spans="1:27">
      <c r="A160" s="533"/>
      <c r="B160" s="533"/>
      <c r="C160" s="563"/>
      <c r="D160" s="564"/>
      <c r="E160" s="648" t="s">
        <v>854</v>
      </c>
      <c r="F160" s="592">
        <f>SUM(G160:J160)</f>
        <v>13222320</v>
      </c>
      <c r="G160" s="592">
        <v>13222320</v>
      </c>
      <c r="H160" s="592"/>
      <c r="I160" s="592"/>
      <c r="J160" s="592"/>
      <c r="K160" s="346"/>
      <c r="L160" s="346"/>
      <c r="M160" s="346"/>
      <c r="N160" s="346"/>
      <c r="O160" s="346"/>
      <c r="P160" s="346"/>
      <c r="Q160" s="346"/>
      <c r="R160" s="346"/>
      <c r="S160" s="346"/>
      <c r="T160" s="346"/>
      <c r="U160" s="346"/>
      <c r="V160" s="346"/>
      <c r="W160" s="346"/>
      <c r="X160" s="346"/>
      <c r="Y160" s="346"/>
      <c r="Z160" s="346"/>
      <c r="AA160" s="346"/>
    </row>
    <row r="161" spans="1:27" ht="26.4">
      <c r="A161" s="533"/>
      <c r="B161" s="533"/>
      <c r="C161" s="563"/>
      <c r="D161" s="564"/>
      <c r="E161" s="648" t="s">
        <v>855</v>
      </c>
      <c r="F161" s="592">
        <f>SUM(G161:J161)</f>
        <v>83300616</v>
      </c>
      <c r="G161" s="592">
        <v>83300616</v>
      </c>
      <c r="H161" s="592"/>
      <c r="I161" s="592"/>
      <c r="J161" s="592"/>
      <c r="K161" s="346"/>
      <c r="L161" s="346"/>
      <c r="M161" s="346"/>
      <c r="N161" s="346"/>
      <c r="O161" s="346"/>
      <c r="P161" s="346"/>
      <c r="Q161" s="346"/>
      <c r="R161" s="346"/>
      <c r="S161" s="346"/>
      <c r="T161" s="346"/>
      <c r="U161" s="346"/>
      <c r="V161" s="346"/>
      <c r="W161" s="346"/>
      <c r="X161" s="346"/>
      <c r="Y161" s="346"/>
      <c r="Z161" s="346"/>
      <c r="AA161" s="346"/>
    </row>
    <row r="162" spans="1:27">
      <c r="A162" s="533"/>
      <c r="B162" s="533"/>
      <c r="C162" s="563"/>
      <c r="D162" s="564"/>
      <c r="E162" s="648"/>
      <c r="F162" s="592"/>
      <c r="G162" s="592"/>
      <c r="H162" s="592"/>
      <c r="I162" s="592"/>
      <c r="J162" s="592"/>
      <c r="K162" s="346"/>
      <c r="L162" s="346"/>
      <c r="M162" s="346"/>
      <c r="N162" s="346"/>
      <c r="O162" s="346"/>
      <c r="P162" s="346"/>
      <c r="Q162" s="346"/>
      <c r="R162" s="346"/>
      <c r="S162" s="346"/>
      <c r="T162" s="346"/>
      <c r="U162" s="346"/>
      <c r="V162" s="346"/>
      <c r="W162" s="346"/>
      <c r="X162" s="346"/>
      <c r="Y162" s="346"/>
      <c r="Z162" s="346"/>
      <c r="AA162" s="346"/>
    </row>
    <row r="163" spans="1:27">
      <c r="A163" s="533"/>
      <c r="B163" s="533"/>
      <c r="C163" s="563"/>
      <c r="D163" s="564" t="s">
        <v>913</v>
      </c>
      <c r="E163" s="532" t="s">
        <v>856</v>
      </c>
      <c r="F163" s="565">
        <f>SUM(F164:F165)</f>
        <v>35700264</v>
      </c>
      <c r="G163" s="592"/>
      <c r="H163" s="592"/>
      <c r="I163" s="592"/>
      <c r="J163" s="592"/>
      <c r="K163" s="346"/>
      <c r="L163" s="346"/>
      <c r="M163" s="346"/>
      <c r="N163" s="346"/>
      <c r="O163" s="346"/>
      <c r="P163" s="346"/>
      <c r="Q163" s="346"/>
      <c r="R163" s="346"/>
      <c r="S163" s="346"/>
      <c r="T163" s="346"/>
      <c r="U163" s="346"/>
      <c r="V163" s="346"/>
      <c r="W163" s="346"/>
      <c r="X163" s="346"/>
      <c r="Y163" s="346"/>
      <c r="Z163" s="346"/>
      <c r="AA163" s="346"/>
    </row>
    <row r="164" spans="1:27">
      <c r="A164" s="533"/>
      <c r="B164" s="533"/>
      <c r="C164" s="563"/>
      <c r="D164" s="564"/>
      <c r="E164" s="645" t="s">
        <v>675</v>
      </c>
      <c r="F164" s="592">
        <f>SUM(G164:J164)</f>
        <v>29098440</v>
      </c>
      <c r="G164" s="592">
        <v>29098440</v>
      </c>
      <c r="H164" s="592"/>
      <c r="I164" s="592"/>
      <c r="J164" s="592"/>
      <c r="K164" s="346"/>
      <c r="L164" s="346"/>
      <c r="M164" s="346"/>
      <c r="N164" s="346"/>
      <c r="O164" s="346"/>
      <c r="P164" s="346"/>
      <c r="Q164" s="346"/>
      <c r="R164" s="346"/>
      <c r="S164" s="346"/>
      <c r="T164" s="346"/>
      <c r="U164" s="346"/>
      <c r="V164" s="346"/>
      <c r="W164" s="346"/>
      <c r="X164" s="346"/>
      <c r="Y164" s="346"/>
      <c r="Z164" s="346"/>
      <c r="AA164" s="346"/>
    </row>
    <row r="165" spans="1:27">
      <c r="A165" s="533"/>
      <c r="B165" s="533"/>
      <c r="C165" s="563"/>
      <c r="D165" s="564"/>
      <c r="E165" s="645" t="s">
        <v>676</v>
      </c>
      <c r="F165" s="592">
        <f>SUM(G165:J165)</f>
        <v>6601824</v>
      </c>
      <c r="G165" s="592">
        <v>6601824</v>
      </c>
      <c r="H165" s="592"/>
      <c r="I165" s="592"/>
      <c r="J165" s="592"/>
      <c r="K165" s="346"/>
      <c r="L165" s="346"/>
      <c r="M165" s="346"/>
      <c r="N165" s="346"/>
      <c r="O165" s="346"/>
      <c r="P165" s="346"/>
      <c r="Q165" s="346"/>
      <c r="R165" s="346"/>
      <c r="S165" s="346"/>
      <c r="T165" s="346"/>
      <c r="U165" s="346"/>
      <c r="V165" s="346"/>
      <c r="W165" s="346"/>
      <c r="X165" s="346"/>
      <c r="Y165" s="346"/>
      <c r="Z165" s="346"/>
      <c r="AA165" s="346"/>
    </row>
    <row r="166" spans="1:27">
      <c r="A166" s="533"/>
      <c r="B166" s="533"/>
      <c r="C166" s="563"/>
      <c r="D166" s="564"/>
      <c r="E166" s="648"/>
      <c r="F166" s="592"/>
      <c r="G166" s="592"/>
      <c r="H166" s="592"/>
      <c r="I166" s="592"/>
      <c r="J166" s="592"/>
      <c r="K166" s="346"/>
      <c r="L166" s="346"/>
      <c r="M166" s="346"/>
      <c r="N166" s="346"/>
      <c r="O166" s="346"/>
      <c r="P166" s="346"/>
      <c r="Q166" s="346"/>
      <c r="R166" s="346"/>
      <c r="S166" s="346"/>
      <c r="T166" s="346"/>
      <c r="U166" s="346"/>
      <c r="V166" s="346"/>
      <c r="W166" s="346"/>
      <c r="X166" s="346"/>
      <c r="Y166" s="346"/>
      <c r="Z166" s="346"/>
      <c r="AA166" s="346"/>
    </row>
    <row r="167" spans="1:27">
      <c r="A167" s="533"/>
      <c r="B167" s="533"/>
      <c r="C167" s="563"/>
      <c r="D167" s="564"/>
      <c r="E167" s="649" t="s">
        <v>807</v>
      </c>
      <c r="F167" s="651">
        <f>+F163+F159</f>
        <v>132223200</v>
      </c>
      <c r="G167" s="565"/>
      <c r="H167" s="565"/>
      <c r="I167" s="565"/>
      <c r="J167" s="565"/>
      <c r="K167" s="346"/>
      <c r="L167" s="346"/>
      <c r="M167" s="346"/>
      <c r="N167" s="346"/>
      <c r="O167" s="346"/>
      <c r="P167" s="346"/>
      <c r="Q167" s="346"/>
      <c r="R167" s="346"/>
      <c r="S167" s="346"/>
      <c r="T167" s="346"/>
      <c r="U167" s="346"/>
      <c r="V167" s="346"/>
      <c r="W167" s="346"/>
      <c r="X167" s="346"/>
      <c r="Y167" s="346"/>
      <c r="Z167" s="346"/>
      <c r="AA167" s="346"/>
    </row>
    <row r="168" spans="1:27">
      <c r="A168" s="533"/>
      <c r="B168" s="533"/>
      <c r="C168" s="563"/>
      <c r="D168" s="564"/>
      <c r="E168" s="644"/>
      <c r="F168" s="565"/>
      <c r="G168" s="565"/>
      <c r="H168" s="565"/>
      <c r="I168" s="565"/>
      <c r="J168" s="565"/>
      <c r="K168" s="346"/>
      <c r="L168" s="346"/>
      <c r="M168" s="346"/>
      <c r="N168" s="346"/>
      <c r="O168" s="346"/>
      <c r="P168" s="346"/>
      <c r="Q168" s="346"/>
      <c r="R168" s="346"/>
      <c r="S168" s="346"/>
      <c r="T168" s="346"/>
      <c r="U168" s="346"/>
      <c r="V168" s="346"/>
      <c r="W168" s="346"/>
      <c r="X168" s="346"/>
      <c r="Y168" s="346"/>
      <c r="Z168" s="346"/>
      <c r="AA168" s="346"/>
    </row>
    <row r="169" spans="1:27">
      <c r="A169" s="533"/>
      <c r="B169" s="533"/>
      <c r="C169" s="563"/>
      <c r="D169" s="564"/>
      <c r="E169" s="644"/>
      <c r="F169" s="565"/>
      <c r="G169" s="565"/>
      <c r="H169" s="565"/>
      <c r="I169" s="565"/>
      <c r="J169" s="565"/>
      <c r="K169" s="346"/>
      <c r="L169" s="346"/>
      <c r="M169" s="346"/>
      <c r="N169" s="346"/>
      <c r="O169" s="346"/>
      <c r="P169" s="346"/>
      <c r="Q169" s="346"/>
      <c r="R169" s="346"/>
      <c r="S169" s="346"/>
      <c r="T169" s="346"/>
      <c r="U169" s="346"/>
      <c r="V169" s="346"/>
      <c r="W169" s="346"/>
      <c r="X169" s="346"/>
      <c r="Y169" s="346"/>
      <c r="Z169" s="346"/>
      <c r="AA169" s="346"/>
    </row>
    <row r="170" spans="1:27">
      <c r="A170" s="533"/>
      <c r="B170" s="533"/>
      <c r="C170" s="563"/>
      <c r="D170" s="564"/>
      <c r="E170" s="644"/>
      <c r="F170" s="565"/>
      <c r="G170" s="565"/>
      <c r="H170" s="565"/>
      <c r="I170" s="565"/>
      <c r="J170" s="565"/>
      <c r="K170" s="346"/>
      <c r="L170" s="346"/>
      <c r="M170" s="346"/>
      <c r="N170" s="346"/>
      <c r="O170" s="346"/>
      <c r="P170" s="346"/>
      <c r="Q170" s="346"/>
      <c r="R170" s="346"/>
      <c r="S170" s="346"/>
      <c r="T170" s="346"/>
      <c r="U170" s="346"/>
      <c r="V170" s="346"/>
      <c r="W170" s="346"/>
      <c r="X170" s="346"/>
      <c r="Y170" s="346"/>
      <c r="Z170" s="346"/>
      <c r="AA170" s="346"/>
    </row>
    <row r="171" spans="1:27" ht="26.4">
      <c r="A171" s="533" t="s">
        <v>510</v>
      </c>
      <c r="B171" s="533" t="s">
        <v>40</v>
      </c>
      <c r="C171" s="563">
        <f>+INGRESOS!C53</f>
        <v>4086076000</v>
      </c>
      <c r="D171" s="564" t="s">
        <v>917</v>
      </c>
      <c r="E171" s="532" t="s">
        <v>860</v>
      </c>
      <c r="F171" s="565">
        <f>+F172</f>
        <v>408607600</v>
      </c>
      <c r="G171" s="565"/>
      <c r="H171" s="565"/>
      <c r="I171" s="565"/>
      <c r="J171" s="565"/>
      <c r="K171" s="346"/>
      <c r="L171" s="346"/>
      <c r="M171" s="346"/>
      <c r="N171" s="346"/>
      <c r="O171" s="346"/>
      <c r="P171" s="346"/>
      <c r="Q171" s="346"/>
      <c r="R171" s="346"/>
      <c r="S171" s="346"/>
      <c r="T171" s="346"/>
      <c r="U171" s="346"/>
      <c r="V171" s="346"/>
      <c r="W171" s="346"/>
      <c r="X171" s="346"/>
      <c r="Y171" s="346"/>
      <c r="Z171" s="346"/>
      <c r="AA171" s="346"/>
    </row>
    <row r="172" spans="1:27">
      <c r="A172" s="533"/>
      <c r="B172" s="533"/>
      <c r="C172" s="563"/>
      <c r="D172" s="564"/>
      <c r="E172" s="645" t="s">
        <v>675</v>
      </c>
      <c r="F172" s="592">
        <f>SUM(G172:J172)</f>
        <v>408607600</v>
      </c>
      <c r="G172" s="592">
        <v>408607600</v>
      </c>
      <c r="H172" s="592"/>
      <c r="I172" s="592"/>
      <c r="J172" s="592"/>
      <c r="K172" s="346"/>
      <c r="L172" s="346"/>
      <c r="M172" s="346"/>
      <c r="N172" s="346"/>
      <c r="O172" s="346"/>
      <c r="P172" s="346"/>
      <c r="Q172" s="346"/>
      <c r="R172" s="346"/>
      <c r="S172" s="346"/>
      <c r="T172" s="346"/>
      <c r="U172" s="346"/>
      <c r="V172" s="346"/>
      <c r="W172" s="346"/>
      <c r="X172" s="346"/>
      <c r="Y172" s="346"/>
      <c r="Z172" s="346"/>
      <c r="AA172" s="346"/>
    </row>
    <row r="173" spans="1:27">
      <c r="A173" s="533"/>
      <c r="B173" s="533"/>
      <c r="C173" s="563"/>
      <c r="D173" s="564"/>
      <c r="E173" s="645"/>
      <c r="F173" s="592"/>
      <c r="G173" s="592"/>
      <c r="H173" s="592"/>
      <c r="I173" s="592"/>
      <c r="J173" s="592"/>
      <c r="K173" s="346"/>
      <c r="L173" s="346"/>
      <c r="M173" s="346"/>
      <c r="N173" s="346"/>
      <c r="O173" s="346"/>
      <c r="P173" s="346"/>
      <c r="Q173" s="346"/>
      <c r="R173" s="346"/>
      <c r="S173" s="346"/>
      <c r="T173" s="346"/>
      <c r="U173" s="346"/>
      <c r="V173" s="346"/>
      <c r="W173" s="346"/>
      <c r="X173" s="346"/>
      <c r="Y173" s="346"/>
      <c r="Z173" s="346"/>
      <c r="AA173" s="346"/>
    </row>
    <row r="174" spans="1:27">
      <c r="A174" s="533"/>
      <c r="B174" s="533"/>
      <c r="C174" s="563"/>
      <c r="D174" s="564" t="s">
        <v>918</v>
      </c>
      <c r="E174" s="556" t="s">
        <v>851</v>
      </c>
      <c r="F174" s="565">
        <f>SUM(F175:F180)</f>
        <v>3268860799.9999995</v>
      </c>
      <c r="G174" s="592"/>
      <c r="H174" s="592"/>
      <c r="I174" s="592"/>
      <c r="J174" s="592"/>
      <c r="K174" s="524"/>
      <c r="L174" s="346"/>
      <c r="M174" s="346"/>
      <c r="N174" s="346"/>
      <c r="O174" s="346"/>
      <c r="P174" s="346"/>
      <c r="Q174" s="346"/>
      <c r="R174" s="346"/>
      <c r="S174" s="346"/>
      <c r="T174" s="346"/>
      <c r="U174" s="346"/>
      <c r="V174" s="346"/>
      <c r="W174" s="346"/>
      <c r="X174" s="346"/>
      <c r="Y174" s="346"/>
      <c r="Z174" s="346"/>
      <c r="AA174" s="346"/>
    </row>
    <row r="175" spans="1:27">
      <c r="A175" s="533"/>
      <c r="B175" s="533"/>
      <c r="C175" s="563"/>
      <c r="D175" s="564"/>
      <c r="E175" s="645" t="s">
        <v>674</v>
      </c>
      <c r="F175" s="592">
        <f>SUM(G175:J175)</f>
        <v>1309315809.3199999</v>
      </c>
      <c r="G175" s="592">
        <v>1309315809.3199999</v>
      </c>
      <c r="H175" s="592"/>
      <c r="I175" s="592"/>
      <c r="J175" s="592"/>
      <c r="K175" s="346"/>
      <c r="L175" s="346"/>
      <c r="M175" s="346"/>
      <c r="N175" s="346"/>
      <c r="O175" s="346"/>
      <c r="P175" s="346"/>
      <c r="Q175" s="346"/>
      <c r="R175" s="346"/>
      <c r="S175" s="346"/>
      <c r="T175" s="346"/>
      <c r="U175" s="346"/>
      <c r="V175" s="346"/>
      <c r="W175" s="346"/>
      <c r="X175" s="346"/>
      <c r="Y175" s="346"/>
      <c r="Z175" s="346"/>
      <c r="AA175" s="346"/>
    </row>
    <row r="176" spans="1:27">
      <c r="A176" s="533"/>
      <c r="B176" s="533"/>
      <c r="C176" s="563"/>
      <c r="D176" s="564"/>
      <c r="E176" s="645" t="s">
        <v>675</v>
      </c>
      <c r="F176" s="592">
        <f t="shared" ref="F176:F180" si="1">SUM(G176:J176)</f>
        <v>1593394058.8</v>
      </c>
      <c r="G176" s="592">
        <v>1593394058.8</v>
      </c>
      <c r="H176" s="592"/>
      <c r="I176" s="592"/>
      <c r="J176" s="592"/>
      <c r="K176" s="347"/>
      <c r="L176" s="346"/>
      <c r="M176" s="346"/>
      <c r="N176" s="346"/>
      <c r="O176" s="346"/>
      <c r="P176" s="346"/>
      <c r="Q176" s="346"/>
      <c r="R176" s="346"/>
      <c r="S176" s="346"/>
      <c r="T176" s="346"/>
      <c r="U176" s="346"/>
      <c r="V176" s="346"/>
      <c r="W176" s="346"/>
      <c r="X176" s="346"/>
      <c r="Y176" s="346"/>
      <c r="Z176" s="346"/>
      <c r="AA176" s="346"/>
    </row>
    <row r="177" spans="1:27">
      <c r="A177" s="533"/>
      <c r="B177" s="533"/>
      <c r="C177" s="563"/>
      <c r="D177" s="564"/>
      <c r="E177" s="645" t="s">
        <v>676</v>
      </c>
      <c r="F177" s="592">
        <f t="shared" si="1"/>
        <v>263778670</v>
      </c>
      <c r="G177" s="592">
        <v>263778670</v>
      </c>
      <c r="H177" s="592"/>
      <c r="I177" s="592"/>
      <c r="J177" s="592"/>
      <c r="K177" s="346"/>
      <c r="L177" s="346"/>
      <c r="M177" s="346"/>
      <c r="N177" s="346"/>
      <c r="O177" s="346"/>
      <c r="P177" s="346"/>
      <c r="Q177" s="346"/>
      <c r="R177" s="346"/>
      <c r="S177" s="346"/>
      <c r="T177" s="346"/>
      <c r="U177" s="346"/>
      <c r="V177" s="346"/>
      <c r="W177" s="346"/>
      <c r="X177" s="346"/>
      <c r="Y177" s="346"/>
      <c r="Z177" s="346"/>
      <c r="AA177" s="346"/>
    </row>
    <row r="178" spans="1:27">
      <c r="A178" s="533"/>
      <c r="B178" s="533"/>
      <c r="C178" s="563"/>
      <c r="D178" s="564"/>
      <c r="E178" s="652" t="s">
        <v>677</v>
      </c>
      <c r="F178" s="592">
        <f>SUM(G178:J178)</f>
        <v>51939221.409999996</v>
      </c>
      <c r="G178" s="592">
        <v>51939221.409999996</v>
      </c>
      <c r="H178" s="592"/>
      <c r="I178" s="592"/>
      <c r="J178" s="592"/>
      <c r="K178" s="346"/>
      <c r="L178" s="346"/>
      <c r="M178" s="346"/>
      <c r="N178" s="346"/>
      <c r="O178" s="346"/>
      <c r="P178" s="346"/>
      <c r="Q178" s="346"/>
      <c r="R178" s="346"/>
      <c r="S178" s="346"/>
      <c r="T178" s="346"/>
      <c r="U178" s="346"/>
      <c r="V178" s="346"/>
      <c r="W178" s="346"/>
      <c r="X178" s="346"/>
      <c r="Y178" s="346"/>
      <c r="Z178" s="346"/>
      <c r="AA178" s="346"/>
    </row>
    <row r="179" spans="1:27">
      <c r="A179" s="533"/>
      <c r="B179" s="533"/>
      <c r="C179" s="563"/>
      <c r="D179" s="564"/>
      <c r="E179" s="648" t="s">
        <v>679</v>
      </c>
      <c r="F179" s="592">
        <f t="shared" si="1"/>
        <v>10000000</v>
      </c>
      <c r="G179" s="592">
        <v>10000000</v>
      </c>
      <c r="H179" s="592"/>
      <c r="I179" s="592"/>
      <c r="J179" s="592"/>
      <c r="K179" s="346"/>
      <c r="L179" s="346"/>
      <c r="M179" s="346"/>
      <c r="N179" s="346"/>
      <c r="O179" s="346"/>
      <c r="P179" s="346"/>
      <c r="Q179" s="346"/>
      <c r="R179" s="346"/>
      <c r="S179" s="346"/>
      <c r="T179" s="346"/>
      <c r="U179" s="346"/>
      <c r="V179" s="346"/>
      <c r="W179" s="346"/>
      <c r="X179" s="346"/>
      <c r="Y179" s="346"/>
      <c r="Z179" s="346"/>
      <c r="AA179" s="346"/>
    </row>
    <row r="180" spans="1:27">
      <c r="A180" s="533"/>
      <c r="B180" s="533"/>
      <c r="C180" s="563"/>
      <c r="D180" s="564"/>
      <c r="E180" s="648" t="s">
        <v>858</v>
      </c>
      <c r="F180" s="592">
        <f t="shared" si="1"/>
        <v>40433040.469999999</v>
      </c>
      <c r="G180" s="592"/>
      <c r="H180" s="592"/>
      <c r="I180" s="592">
        <v>40433040.469999999</v>
      </c>
      <c r="J180" s="592"/>
      <c r="K180" s="346"/>
      <c r="L180" s="346"/>
      <c r="M180" s="346"/>
      <c r="N180" s="346"/>
      <c r="O180" s="346"/>
      <c r="P180" s="346"/>
      <c r="Q180" s="346"/>
      <c r="R180" s="346"/>
      <c r="S180" s="346"/>
      <c r="T180" s="346"/>
      <c r="U180" s="346"/>
      <c r="V180" s="346"/>
      <c r="W180" s="346"/>
      <c r="X180" s="346"/>
      <c r="Y180" s="346"/>
      <c r="Z180" s="346"/>
      <c r="AA180" s="346"/>
    </row>
    <row r="181" spans="1:27">
      <c r="A181" s="533"/>
      <c r="B181" s="533"/>
      <c r="C181" s="563"/>
      <c r="D181" s="564"/>
      <c r="E181" s="645"/>
      <c r="F181" s="592"/>
      <c r="G181" s="592"/>
      <c r="H181" s="592"/>
      <c r="I181" s="592"/>
      <c r="J181" s="592"/>
      <c r="K181" s="346"/>
      <c r="L181" s="346"/>
      <c r="M181" s="346"/>
      <c r="N181" s="346"/>
      <c r="O181" s="346"/>
      <c r="P181" s="346"/>
      <c r="Q181" s="346"/>
      <c r="R181" s="346"/>
      <c r="S181" s="346"/>
      <c r="T181" s="346"/>
      <c r="U181" s="346"/>
      <c r="V181" s="346"/>
      <c r="W181" s="346"/>
      <c r="X181" s="346"/>
      <c r="Y181" s="346"/>
      <c r="Z181" s="346"/>
      <c r="AA181" s="346"/>
    </row>
    <row r="182" spans="1:27" ht="26.4">
      <c r="A182" s="533"/>
      <c r="B182" s="533"/>
      <c r="C182" s="563"/>
      <c r="D182" s="564" t="s">
        <v>623</v>
      </c>
      <c r="E182" s="532" t="s">
        <v>919</v>
      </c>
      <c r="F182" s="647">
        <f>SUM(F183:F184)</f>
        <v>408607600</v>
      </c>
      <c r="G182" s="592"/>
      <c r="H182" s="592"/>
      <c r="I182" s="592"/>
      <c r="J182" s="592"/>
      <c r="K182" s="346"/>
      <c r="L182" s="346"/>
      <c r="M182" s="346"/>
      <c r="N182" s="346"/>
      <c r="O182" s="346"/>
      <c r="P182" s="346"/>
      <c r="Q182" s="346"/>
      <c r="R182" s="346"/>
      <c r="S182" s="346"/>
      <c r="T182" s="346"/>
      <c r="U182" s="346"/>
      <c r="V182" s="346"/>
      <c r="W182" s="346"/>
      <c r="X182" s="346"/>
      <c r="Y182" s="346"/>
      <c r="Z182" s="346"/>
      <c r="AA182" s="346"/>
    </row>
    <row r="183" spans="1:27">
      <c r="A183" s="533"/>
      <c r="B183" s="533"/>
      <c r="C183" s="563"/>
      <c r="D183" s="564"/>
      <c r="E183" s="645" t="s">
        <v>676</v>
      </c>
      <c r="F183" s="592">
        <f>SUM(G183:J183)</f>
        <v>30715350</v>
      </c>
      <c r="G183" s="592"/>
      <c r="H183" s="592">
        <v>30715350</v>
      </c>
      <c r="I183" s="592"/>
      <c r="J183" s="592"/>
      <c r="K183" s="346"/>
      <c r="L183" s="346"/>
      <c r="M183" s="346"/>
      <c r="N183" s="346"/>
      <c r="O183" s="346"/>
      <c r="P183" s="346"/>
      <c r="Q183" s="346"/>
      <c r="R183" s="346"/>
      <c r="S183" s="346"/>
      <c r="T183" s="346"/>
      <c r="U183" s="346"/>
      <c r="V183" s="346"/>
      <c r="W183" s="346"/>
      <c r="X183" s="346"/>
      <c r="Y183" s="346"/>
      <c r="Z183" s="346"/>
      <c r="AA183" s="346"/>
    </row>
    <row r="184" spans="1:27">
      <c r="A184" s="533"/>
      <c r="B184" s="533"/>
      <c r="C184" s="563"/>
      <c r="D184" s="564"/>
      <c r="E184" s="645" t="s">
        <v>678</v>
      </c>
      <c r="F184" s="592">
        <f>SUM(G184:J184)</f>
        <v>377892250</v>
      </c>
      <c r="G184" s="592"/>
      <c r="H184" s="592">
        <v>377892250</v>
      </c>
      <c r="I184" s="592"/>
      <c r="J184" s="592"/>
      <c r="K184" s="346"/>
      <c r="L184" s="346"/>
      <c r="M184" s="346"/>
      <c r="N184" s="346"/>
      <c r="O184" s="346"/>
      <c r="P184" s="346"/>
      <c r="Q184" s="346"/>
      <c r="R184" s="346"/>
      <c r="S184" s="346"/>
      <c r="T184" s="346"/>
      <c r="U184" s="346"/>
      <c r="V184" s="346"/>
      <c r="W184" s="346"/>
      <c r="X184" s="346"/>
      <c r="Y184" s="346"/>
      <c r="Z184" s="346"/>
      <c r="AA184" s="346"/>
    </row>
    <row r="185" spans="1:27">
      <c r="A185" s="533"/>
      <c r="B185" s="533"/>
      <c r="C185" s="563"/>
      <c r="D185" s="564"/>
      <c r="E185" s="645"/>
      <c r="F185" s="592"/>
      <c r="G185" s="592"/>
      <c r="H185" s="592"/>
      <c r="I185" s="592"/>
      <c r="J185" s="592"/>
      <c r="K185" s="346"/>
      <c r="L185" s="346"/>
      <c r="M185" s="346"/>
      <c r="N185" s="346"/>
      <c r="O185" s="346"/>
      <c r="P185" s="346"/>
      <c r="Q185" s="346"/>
      <c r="R185" s="346"/>
      <c r="S185" s="346"/>
      <c r="T185" s="346"/>
      <c r="U185" s="346"/>
      <c r="V185" s="346"/>
      <c r="W185" s="346"/>
      <c r="X185" s="346"/>
      <c r="Y185" s="346"/>
      <c r="Z185" s="346"/>
      <c r="AA185" s="346"/>
    </row>
    <row r="186" spans="1:27">
      <c r="A186" s="533"/>
      <c r="B186" s="533"/>
      <c r="C186" s="565"/>
      <c r="D186" s="564"/>
      <c r="E186" s="649" t="s">
        <v>807</v>
      </c>
      <c r="F186" s="565">
        <f>+F171+F182+F174</f>
        <v>4086075999.9999995</v>
      </c>
      <c r="G186" s="565"/>
      <c r="H186" s="565"/>
      <c r="I186" s="565"/>
      <c r="J186" s="565"/>
      <c r="K186" s="346"/>
      <c r="L186" s="346"/>
      <c r="M186" s="346"/>
      <c r="N186" s="346"/>
      <c r="O186" s="346"/>
      <c r="P186" s="346"/>
      <c r="Q186" s="346"/>
      <c r="R186" s="346"/>
      <c r="S186" s="346"/>
      <c r="T186" s="346"/>
      <c r="U186" s="346"/>
      <c r="V186" s="346"/>
      <c r="W186" s="346"/>
      <c r="X186" s="346"/>
      <c r="Y186" s="346"/>
      <c r="Z186" s="346"/>
      <c r="AA186" s="346"/>
    </row>
    <row r="187" spans="1:27">
      <c r="A187" s="533"/>
      <c r="B187" s="533"/>
      <c r="C187" s="565"/>
      <c r="D187" s="564"/>
      <c r="E187" s="646"/>
      <c r="F187" s="565"/>
      <c r="G187" s="565"/>
      <c r="H187" s="565"/>
      <c r="I187" s="565"/>
      <c r="J187" s="565"/>
      <c r="K187" s="346"/>
      <c r="L187" s="346"/>
      <c r="M187" s="346"/>
      <c r="N187" s="346"/>
      <c r="O187" s="346"/>
      <c r="P187" s="346"/>
      <c r="Q187" s="346"/>
      <c r="R187" s="346"/>
      <c r="S187" s="346"/>
      <c r="T187" s="346"/>
      <c r="U187" s="346"/>
      <c r="V187" s="346"/>
      <c r="W187" s="346"/>
      <c r="X187" s="346"/>
      <c r="Y187" s="346"/>
      <c r="Z187" s="346"/>
      <c r="AA187" s="346"/>
    </row>
    <row r="188" spans="1:27">
      <c r="A188" s="533"/>
      <c r="B188" s="533"/>
      <c r="C188" s="565"/>
      <c r="D188" s="564"/>
      <c r="E188" s="646"/>
      <c r="F188" s="565"/>
      <c r="G188" s="565"/>
      <c r="H188" s="565"/>
      <c r="I188" s="565"/>
      <c r="J188" s="565"/>
      <c r="K188" s="346"/>
      <c r="L188" s="346"/>
      <c r="M188" s="346"/>
      <c r="N188" s="346"/>
      <c r="O188" s="346"/>
      <c r="P188" s="346"/>
      <c r="Q188" s="346"/>
      <c r="R188" s="346"/>
      <c r="S188" s="346"/>
      <c r="T188" s="346"/>
      <c r="U188" s="346"/>
      <c r="V188" s="346"/>
      <c r="W188" s="346"/>
      <c r="X188" s="346"/>
      <c r="Y188" s="346"/>
      <c r="Z188" s="346"/>
      <c r="AA188" s="346"/>
    </row>
    <row r="189" spans="1:27">
      <c r="A189" s="533"/>
      <c r="B189" s="533"/>
      <c r="C189" s="565"/>
      <c r="D189" s="564"/>
      <c r="E189" s="533"/>
      <c r="F189" s="565"/>
      <c r="G189" s="565"/>
      <c r="H189" s="565"/>
      <c r="I189" s="565"/>
      <c r="J189" s="565"/>
      <c r="K189" s="346"/>
      <c r="L189" s="346"/>
      <c r="M189" s="346"/>
      <c r="N189" s="346"/>
      <c r="O189" s="346"/>
      <c r="P189" s="346"/>
      <c r="Q189" s="346"/>
      <c r="R189" s="346"/>
      <c r="S189" s="346"/>
      <c r="T189" s="346"/>
      <c r="U189" s="346"/>
      <c r="V189" s="346"/>
      <c r="W189" s="346"/>
      <c r="X189" s="346"/>
      <c r="Y189" s="346"/>
      <c r="Z189" s="346"/>
      <c r="AA189" s="346"/>
    </row>
    <row r="190" spans="1:27" ht="26.4">
      <c r="A190" s="533" t="s">
        <v>405</v>
      </c>
      <c r="B190" s="533" t="s">
        <v>406</v>
      </c>
      <c r="C190" s="563">
        <f>+INGRESOS!C54</f>
        <v>185196000</v>
      </c>
      <c r="D190" s="564" t="s">
        <v>917</v>
      </c>
      <c r="E190" s="532" t="s">
        <v>860</v>
      </c>
      <c r="F190" s="565">
        <f>+F191</f>
        <v>18519600</v>
      </c>
      <c r="G190" s="565"/>
      <c r="H190" s="565"/>
      <c r="I190" s="565"/>
      <c r="J190" s="565"/>
      <c r="K190" s="346"/>
      <c r="L190" s="346"/>
      <c r="M190" s="346"/>
      <c r="N190" s="346"/>
      <c r="O190" s="346"/>
      <c r="P190" s="346"/>
      <c r="Q190" s="346"/>
      <c r="R190" s="346"/>
      <c r="S190" s="346"/>
      <c r="T190" s="346"/>
      <c r="U190" s="346"/>
      <c r="V190" s="346"/>
      <c r="W190" s="346"/>
      <c r="X190" s="346"/>
      <c r="Y190" s="346"/>
      <c r="Z190" s="346"/>
      <c r="AA190" s="346"/>
    </row>
    <row r="191" spans="1:27">
      <c r="A191" s="533"/>
      <c r="B191" s="533"/>
      <c r="C191" s="565"/>
      <c r="D191" s="564"/>
      <c r="E191" s="645" t="s">
        <v>675</v>
      </c>
      <c r="F191" s="592">
        <f>SUM(G191:J191)</f>
        <v>18519600</v>
      </c>
      <c r="G191" s="592">
        <v>18519600</v>
      </c>
      <c r="H191" s="565"/>
      <c r="I191" s="565"/>
      <c r="J191" s="565"/>
      <c r="K191" s="346"/>
      <c r="L191" s="346"/>
      <c r="M191" s="346"/>
      <c r="N191" s="346"/>
      <c r="O191" s="346"/>
      <c r="P191" s="346"/>
      <c r="Q191" s="346"/>
      <c r="R191" s="346"/>
      <c r="S191" s="346"/>
      <c r="T191" s="346"/>
      <c r="U191" s="346"/>
      <c r="V191" s="346"/>
      <c r="W191" s="346"/>
      <c r="X191" s="346"/>
      <c r="Y191" s="346"/>
      <c r="Z191" s="346"/>
      <c r="AA191" s="346"/>
    </row>
    <row r="192" spans="1:27">
      <c r="A192" s="533"/>
      <c r="B192" s="533"/>
      <c r="C192" s="565"/>
      <c r="D192" s="564"/>
      <c r="E192" s="533"/>
      <c r="F192" s="592"/>
      <c r="G192" s="565"/>
      <c r="H192" s="565"/>
      <c r="I192" s="565"/>
      <c r="J192" s="565"/>
      <c r="K192" s="346"/>
      <c r="L192" s="346"/>
      <c r="M192" s="346"/>
      <c r="N192" s="346"/>
      <c r="O192" s="346"/>
      <c r="P192" s="346"/>
      <c r="Q192" s="346"/>
      <c r="R192" s="346"/>
      <c r="S192" s="346"/>
      <c r="T192" s="346"/>
      <c r="U192" s="346"/>
      <c r="V192" s="346"/>
      <c r="W192" s="346"/>
      <c r="X192" s="346"/>
      <c r="Y192" s="346"/>
      <c r="Z192" s="346"/>
      <c r="AA192" s="346"/>
    </row>
    <row r="193" spans="1:27" s="527" customFormat="1" ht="26.4">
      <c r="A193" s="533"/>
      <c r="B193" s="533"/>
      <c r="C193" s="565"/>
      <c r="D193" s="564" t="s">
        <v>918</v>
      </c>
      <c r="E193" s="556" t="s">
        <v>920</v>
      </c>
      <c r="F193" s="565">
        <f>SUM(F194:F197)</f>
        <v>148006315.28</v>
      </c>
      <c r="G193" s="592"/>
      <c r="H193" s="592"/>
      <c r="I193" s="565"/>
      <c r="J193" s="565"/>
      <c r="K193" s="526"/>
      <c r="L193" s="526"/>
      <c r="M193" s="526"/>
      <c r="N193" s="526"/>
      <c r="O193" s="526"/>
      <c r="P193" s="526"/>
      <c r="Q193" s="526"/>
      <c r="R193" s="526"/>
      <c r="S193" s="526"/>
      <c r="T193" s="526"/>
      <c r="U193" s="526"/>
      <c r="V193" s="526"/>
      <c r="W193" s="526"/>
      <c r="X193" s="526"/>
      <c r="Y193" s="526"/>
      <c r="Z193" s="526"/>
      <c r="AA193" s="526"/>
    </row>
    <row r="194" spans="1:27" s="527" customFormat="1">
      <c r="A194" s="533"/>
      <c r="B194" s="533"/>
      <c r="C194" s="565"/>
      <c r="D194" s="564"/>
      <c r="E194" s="645" t="s">
        <v>674</v>
      </c>
      <c r="F194" s="592">
        <f>SUM(G194:J194)</f>
        <v>67814648.939999998</v>
      </c>
      <c r="G194" s="592">
        <v>67814648.939999998</v>
      </c>
      <c r="H194" s="592"/>
      <c r="I194" s="565"/>
      <c r="J194" s="565"/>
      <c r="K194" s="526"/>
      <c r="L194" s="526"/>
      <c r="M194" s="526"/>
      <c r="N194" s="526"/>
      <c r="O194" s="526"/>
      <c r="P194" s="526"/>
      <c r="Q194" s="526"/>
      <c r="R194" s="526"/>
      <c r="S194" s="526"/>
      <c r="T194" s="526"/>
      <c r="U194" s="526"/>
      <c r="V194" s="526"/>
      <c r="W194" s="526"/>
      <c r="X194" s="526"/>
      <c r="Y194" s="526"/>
      <c r="Z194" s="526"/>
      <c r="AA194" s="526"/>
    </row>
    <row r="195" spans="1:27" s="527" customFormat="1">
      <c r="A195" s="533"/>
      <c r="B195" s="533"/>
      <c r="C195" s="565"/>
      <c r="D195" s="564"/>
      <c r="E195" s="645" t="s">
        <v>675</v>
      </c>
      <c r="F195" s="592">
        <f t="shared" ref="F195:F197" si="2">SUM(G195:J195)</f>
        <v>73991666.340000004</v>
      </c>
      <c r="G195" s="592">
        <v>73991666.340000004</v>
      </c>
      <c r="H195" s="592"/>
      <c r="I195" s="565"/>
      <c r="J195" s="565"/>
      <c r="K195" s="526"/>
      <c r="L195" s="526"/>
      <c r="M195" s="526"/>
      <c r="N195" s="526"/>
      <c r="O195" s="526"/>
      <c r="P195" s="526"/>
      <c r="Q195" s="526"/>
      <c r="R195" s="526"/>
      <c r="S195" s="526"/>
      <c r="T195" s="526"/>
      <c r="U195" s="526"/>
      <c r="V195" s="526"/>
      <c r="W195" s="526"/>
      <c r="X195" s="526"/>
      <c r="Y195" s="526"/>
      <c r="Z195" s="526"/>
      <c r="AA195" s="526"/>
    </row>
    <row r="196" spans="1:27" s="527" customFormat="1">
      <c r="A196" s="533"/>
      <c r="B196" s="533"/>
      <c r="C196" s="565"/>
      <c r="D196" s="564"/>
      <c r="E196" s="645" t="s">
        <v>676</v>
      </c>
      <c r="F196" s="592">
        <f t="shared" si="2"/>
        <v>4700000</v>
      </c>
      <c r="G196" s="592">
        <v>4700000</v>
      </c>
      <c r="H196" s="592"/>
      <c r="I196" s="565"/>
      <c r="J196" s="565"/>
      <c r="K196" s="526"/>
      <c r="L196" s="526"/>
      <c r="M196" s="526"/>
      <c r="N196" s="526"/>
      <c r="O196" s="526"/>
      <c r="P196" s="526"/>
      <c r="Q196" s="526"/>
      <c r="R196" s="526"/>
      <c r="S196" s="526"/>
      <c r="T196" s="526"/>
      <c r="U196" s="526"/>
      <c r="V196" s="526"/>
      <c r="W196" s="526"/>
      <c r="X196" s="526"/>
      <c r="Y196" s="526"/>
      <c r="Z196" s="526"/>
      <c r="AA196" s="526"/>
    </row>
    <row r="197" spans="1:27" s="527" customFormat="1">
      <c r="A197" s="533"/>
      <c r="B197" s="533"/>
      <c r="C197" s="565"/>
      <c r="D197" s="564"/>
      <c r="E197" s="645" t="s">
        <v>678</v>
      </c>
      <c r="F197" s="592">
        <f t="shared" si="2"/>
        <v>1500000</v>
      </c>
      <c r="G197" s="592"/>
      <c r="H197" s="592">
        <v>1500000</v>
      </c>
      <c r="I197" s="565"/>
      <c r="J197" s="565"/>
      <c r="K197" s="526"/>
      <c r="L197" s="526"/>
      <c r="M197" s="526"/>
      <c r="N197" s="526"/>
      <c r="O197" s="526"/>
      <c r="P197" s="526"/>
      <c r="Q197" s="526"/>
      <c r="R197" s="526"/>
      <c r="S197" s="526"/>
      <c r="T197" s="526"/>
      <c r="U197" s="526"/>
      <c r="V197" s="526"/>
      <c r="W197" s="526"/>
      <c r="X197" s="526"/>
      <c r="Y197" s="526"/>
      <c r="Z197" s="526"/>
      <c r="AA197" s="526"/>
    </row>
    <row r="198" spans="1:27" s="527" customFormat="1">
      <c r="A198" s="533"/>
      <c r="B198" s="533"/>
      <c r="C198" s="565"/>
      <c r="D198" s="564"/>
      <c r="E198" s="645"/>
      <c r="F198" s="592"/>
      <c r="G198" s="592"/>
      <c r="H198" s="592"/>
      <c r="I198" s="565"/>
      <c r="J198" s="565"/>
      <c r="K198" s="526"/>
      <c r="L198" s="526"/>
      <c r="M198" s="526"/>
      <c r="N198" s="526"/>
      <c r="O198" s="526"/>
      <c r="P198" s="526"/>
      <c r="Q198" s="526"/>
      <c r="R198" s="526"/>
      <c r="S198" s="526"/>
      <c r="T198" s="526"/>
      <c r="U198" s="526"/>
      <c r="V198" s="526"/>
      <c r="W198" s="526"/>
      <c r="X198" s="526"/>
      <c r="Y198" s="526"/>
      <c r="Z198" s="526"/>
      <c r="AA198" s="526"/>
    </row>
    <row r="199" spans="1:27" s="527" customFormat="1" ht="39.6">
      <c r="A199" s="533"/>
      <c r="B199" s="533"/>
      <c r="C199" s="565"/>
      <c r="D199" s="564" t="s">
        <v>918</v>
      </c>
      <c r="E199" s="556" t="s">
        <v>921</v>
      </c>
      <c r="F199" s="565">
        <f>+F200</f>
        <v>18670084.719999999</v>
      </c>
      <c r="G199" s="592"/>
      <c r="H199" s="592"/>
      <c r="I199" s="565"/>
      <c r="J199" s="565"/>
      <c r="K199" s="526"/>
      <c r="L199" s="526"/>
      <c r="M199" s="526"/>
      <c r="N199" s="526"/>
      <c r="O199" s="526"/>
      <c r="P199" s="526"/>
      <c r="Q199" s="526"/>
      <c r="R199" s="526"/>
      <c r="S199" s="526"/>
      <c r="T199" s="526"/>
      <c r="U199" s="526"/>
      <c r="V199" s="526"/>
      <c r="W199" s="526"/>
      <c r="X199" s="526"/>
      <c r="Y199" s="526"/>
      <c r="Z199" s="526"/>
      <c r="AA199" s="526"/>
    </row>
    <row r="200" spans="1:27" s="527" customFormat="1">
      <c r="A200" s="533"/>
      <c r="B200" s="533"/>
      <c r="C200" s="565"/>
      <c r="D200" s="564"/>
      <c r="E200" s="645" t="s">
        <v>678</v>
      </c>
      <c r="F200" s="653">
        <f>SUM(G200:J200)</f>
        <v>18670084.719999999</v>
      </c>
      <c r="G200" s="565"/>
      <c r="H200" s="592">
        <v>18670084.719999999</v>
      </c>
      <c r="I200" s="565"/>
      <c r="J200" s="565"/>
      <c r="K200" s="526"/>
      <c r="L200" s="526"/>
      <c r="M200" s="526"/>
      <c r="N200" s="526"/>
      <c r="O200" s="526"/>
      <c r="P200" s="526"/>
      <c r="Q200" s="526"/>
      <c r="R200" s="526"/>
      <c r="S200" s="526"/>
      <c r="T200" s="526"/>
      <c r="U200" s="526"/>
      <c r="V200" s="526"/>
      <c r="W200" s="526"/>
      <c r="X200" s="526"/>
      <c r="Y200" s="526"/>
      <c r="Z200" s="526"/>
      <c r="AA200" s="526"/>
    </row>
    <row r="201" spans="1:27" s="527" customFormat="1">
      <c r="A201" s="533"/>
      <c r="B201" s="533"/>
      <c r="C201" s="565"/>
      <c r="D201" s="564"/>
      <c r="E201" s="533"/>
      <c r="F201" s="592"/>
      <c r="G201" s="565"/>
      <c r="H201" s="565"/>
      <c r="I201" s="565"/>
      <c r="J201" s="565"/>
      <c r="K201" s="526"/>
      <c r="L201" s="526"/>
      <c r="M201" s="526"/>
      <c r="N201" s="526"/>
      <c r="O201" s="526"/>
      <c r="P201" s="526"/>
      <c r="Q201" s="526"/>
      <c r="R201" s="526"/>
      <c r="S201" s="526"/>
      <c r="T201" s="526"/>
      <c r="U201" s="526"/>
      <c r="V201" s="526"/>
      <c r="W201" s="526"/>
      <c r="X201" s="526"/>
      <c r="Y201" s="526"/>
      <c r="Z201" s="526"/>
      <c r="AA201" s="526"/>
    </row>
    <row r="202" spans="1:27" s="527" customFormat="1">
      <c r="A202" s="533"/>
      <c r="B202" s="533"/>
      <c r="C202" s="565"/>
      <c r="D202" s="564"/>
      <c r="E202" s="649" t="s">
        <v>807</v>
      </c>
      <c r="F202" s="565">
        <f>+F190+F193+F199</f>
        <v>185196000</v>
      </c>
      <c r="G202" s="565"/>
      <c r="H202" s="565"/>
      <c r="I202" s="565"/>
      <c r="J202" s="565"/>
      <c r="K202" s="526"/>
      <c r="L202" s="526"/>
      <c r="M202" s="526"/>
      <c r="N202" s="526"/>
      <c r="O202" s="526"/>
      <c r="P202" s="526"/>
      <c r="Q202" s="526"/>
      <c r="R202" s="526"/>
      <c r="S202" s="526"/>
      <c r="T202" s="526"/>
      <c r="U202" s="526"/>
      <c r="V202" s="526"/>
      <c r="W202" s="526"/>
      <c r="X202" s="526"/>
      <c r="Y202" s="526"/>
      <c r="Z202" s="526"/>
      <c r="AA202" s="526"/>
    </row>
    <row r="203" spans="1:27">
      <c r="A203" s="533"/>
      <c r="B203" s="533"/>
      <c r="C203" s="565"/>
      <c r="D203" s="564"/>
      <c r="E203" s="646"/>
      <c r="F203" s="565"/>
      <c r="G203" s="565"/>
      <c r="H203" s="565"/>
      <c r="I203" s="565"/>
      <c r="J203" s="565"/>
      <c r="K203" s="346"/>
      <c r="L203" s="346"/>
      <c r="M203" s="346"/>
      <c r="N203" s="346"/>
      <c r="O203" s="346"/>
      <c r="P203" s="346"/>
      <c r="Q203" s="346"/>
      <c r="R203" s="346"/>
      <c r="S203" s="346"/>
      <c r="T203" s="346"/>
      <c r="U203" s="346"/>
      <c r="V203" s="346"/>
      <c r="W203" s="346"/>
      <c r="X203" s="346"/>
      <c r="Y203" s="346"/>
      <c r="Z203" s="346"/>
      <c r="AA203" s="346"/>
    </row>
    <row r="204" spans="1:27">
      <c r="A204" s="533"/>
      <c r="B204" s="533"/>
      <c r="C204" s="565"/>
      <c r="D204" s="564"/>
      <c r="E204" s="646"/>
      <c r="F204" s="565"/>
      <c r="G204" s="565"/>
      <c r="H204" s="565"/>
      <c r="I204" s="565"/>
      <c r="J204" s="565"/>
      <c r="K204" s="346"/>
      <c r="L204" s="346"/>
      <c r="M204" s="346"/>
      <c r="N204" s="346"/>
      <c r="O204" s="346"/>
      <c r="P204" s="346"/>
      <c r="Q204" s="346"/>
      <c r="R204" s="346"/>
      <c r="S204" s="346"/>
      <c r="T204" s="346"/>
      <c r="U204" s="346"/>
      <c r="V204" s="346"/>
      <c r="W204" s="346"/>
      <c r="X204" s="346"/>
      <c r="Y204" s="346"/>
      <c r="Z204" s="346"/>
      <c r="AA204" s="346"/>
    </row>
    <row r="205" spans="1:27">
      <c r="A205" s="533"/>
      <c r="B205" s="533"/>
      <c r="C205" s="565"/>
      <c r="D205" s="564"/>
      <c r="E205" s="646"/>
      <c r="F205" s="565"/>
      <c r="G205" s="565"/>
      <c r="H205" s="565"/>
      <c r="I205" s="565"/>
      <c r="J205" s="565"/>
      <c r="K205" s="346"/>
      <c r="L205" s="346"/>
      <c r="M205" s="346"/>
      <c r="N205" s="346"/>
      <c r="O205" s="346"/>
      <c r="P205" s="346"/>
      <c r="Q205" s="346"/>
      <c r="R205" s="346"/>
      <c r="S205" s="346"/>
      <c r="T205" s="346"/>
      <c r="U205" s="346"/>
      <c r="V205" s="346"/>
      <c r="W205" s="346"/>
      <c r="X205" s="346"/>
      <c r="Y205" s="346"/>
      <c r="Z205" s="346"/>
      <c r="AA205" s="346"/>
    </row>
    <row r="206" spans="1:27" ht="26.4">
      <c r="A206" s="533" t="s">
        <v>465</v>
      </c>
      <c r="B206" s="533" t="s">
        <v>691</v>
      </c>
      <c r="C206" s="563">
        <f>+INGRESOS!C55</f>
        <v>172933000</v>
      </c>
      <c r="D206" s="564" t="s">
        <v>917</v>
      </c>
      <c r="E206" s="532" t="s">
        <v>860</v>
      </c>
      <c r="F206" s="565">
        <f>+F207</f>
        <v>17194112.399999999</v>
      </c>
      <c r="G206" s="565"/>
      <c r="H206" s="565"/>
      <c r="I206" s="565"/>
      <c r="J206" s="565"/>
      <c r="K206" s="346"/>
      <c r="L206" s="346"/>
      <c r="M206" s="346"/>
      <c r="N206" s="346"/>
      <c r="O206" s="346"/>
      <c r="P206" s="346"/>
      <c r="Q206" s="346"/>
      <c r="R206" s="346"/>
      <c r="S206" s="346"/>
      <c r="T206" s="346"/>
      <c r="U206" s="346"/>
      <c r="V206" s="346"/>
      <c r="W206" s="346"/>
      <c r="X206" s="346"/>
      <c r="Y206" s="346"/>
      <c r="Z206" s="346"/>
      <c r="AA206" s="346"/>
    </row>
    <row r="207" spans="1:27">
      <c r="A207" s="533"/>
      <c r="B207" s="533"/>
      <c r="C207" s="565"/>
      <c r="D207" s="564"/>
      <c r="E207" s="645" t="s">
        <v>675</v>
      </c>
      <c r="F207" s="592">
        <f>SUM(G207:J207)</f>
        <v>17194112.399999999</v>
      </c>
      <c r="G207" s="592">
        <v>17194112.399999999</v>
      </c>
      <c r="H207" s="565"/>
      <c r="I207" s="565"/>
      <c r="J207" s="565"/>
      <c r="K207" s="346"/>
      <c r="L207" s="346"/>
      <c r="M207" s="346"/>
      <c r="N207" s="346"/>
      <c r="O207" s="346"/>
      <c r="P207" s="346"/>
      <c r="Q207" s="346"/>
      <c r="R207" s="346"/>
      <c r="S207" s="346"/>
      <c r="T207" s="346"/>
      <c r="U207" s="346"/>
      <c r="V207" s="346"/>
      <c r="W207" s="346"/>
      <c r="X207" s="346"/>
      <c r="Y207" s="346"/>
      <c r="Z207" s="346"/>
      <c r="AA207" s="346"/>
    </row>
    <row r="208" spans="1:27">
      <c r="A208" s="533"/>
      <c r="B208" s="533"/>
      <c r="C208" s="565"/>
      <c r="D208" s="564"/>
      <c r="E208" s="646"/>
      <c r="F208" s="565"/>
      <c r="G208" s="565"/>
      <c r="H208" s="565"/>
      <c r="I208" s="565"/>
      <c r="J208" s="565"/>
      <c r="K208" s="346"/>
      <c r="L208" s="346"/>
      <c r="M208" s="346"/>
      <c r="N208" s="346"/>
      <c r="O208" s="346"/>
      <c r="P208" s="346"/>
      <c r="Q208" s="346"/>
      <c r="R208" s="346"/>
      <c r="S208" s="346"/>
      <c r="T208" s="346"/>
      <c r="U208" s="346"/>
      <c r="V208" s="346"/>
      <c r="W208" s="346"/>
      <c r="X208" s="346"/>
      <c r="Y208" s="346"/>
      <c r="Z208" s="346"/>
      <c r="AA208" s="346"/>
    </row>
    <row r="209" spans="1:27" ht="26.4">
      <c r="A209" s="533"/>
      <c r="B209" s="533"/>
      <c r="C209" s="565"/>
      <c r="D209" s="564" t="s">
        <v>918</v>
      </c>
      <c r="E209" s="532" t="s">
        <v>922</v>
      </c>
      <c r="F209" s="654">
        <f>SUM(F210:F213)</f>
        <v>122113799.39</v>
      </c>
      <c r="G209" s="565"/>
      <c r="H209" s="565"/>
      <c r="I209" s="565"/>
      <c r="J209" s="565"/>
      <c r="K209" s="346"/>
      <c r="L209" s="346"/>
      <c r="M209" s="346"/>
      <c r="N209" s="346"/>
      <c r="O209" s="346"/>
      <c r="P209" s="346"/>
      <c r="Q209" s="346"/>
      <c r="R209" s="346"/>
      <c r="S209" s="346"/>
      <c r="T209" s="346"/>
      <c r="U209" s="346"/>
      <c r="V209" s="346"/>
      <c r="W209" s="346"/>
      <c r="X209" s="346"/>
      <c r="Y209" s="346"/>
      <c r="Z209" s="346"/>
      <c r="AA209" s="346"/>
    </row>
    <row r="210" spans="1:27">
      <c r="A210" s="533"/>
      <c r="B210" s="533"/>
      <c r="C210" s="565"/>
      <c r="D210" s="564"/>
      <c r="E210" s="645" t="s">
        <v>674</v>
      </c>
      <c r="F210" s="653">
        <f>SUM(G210:J210)</f>
        <v>39842726.960000001</v>
      </c>
      <c r="G210" s="653">
        <v>39842726.960000001</v>
      </c>
      <c r="H210" s="565"/>
      <c r="I210" s="565"/>
      <c r="J210" s="565"/>
      <c r="K210" s="346"/>
      <c r="L210" s="346"/>
      <c r="M210" s="346"/>
      <c r="N210" s="346"/>
      <c r="O210" s="346"/>
      <c r="P210" s="346"/>
      <c r="Q210" s="346"/>
      <c r="R210" s="346"/>
      <c r="S210" s="346"/>
      <c r="T210" s="346"/>
      <c r="U210" s="346"/>
      <c r="V210" s="346"/>
      <c r="W210" s="346"/>
      <c r="X210" s="346"/>
      <c r="Y210" s="346"/>
      <c r="Z210" s="346"/>
      <c r="AA210" s="346"/>
    </row>
    <row r="211" spans="1:27">
      <c r="A211" s="533"/>
      <c r="B211" s="533"/>
      <c r="C211" s="565"/>
      <c r="D211" s="564"/>
      <c r="E211" s="645" t="s">
        <v>675</v>
      </c>
      <c r="F211" s="653">
        <f>SUM(G211:J211)</f>
        <v>49271072.43</v>
      </c>
      <c r="G211" s="653">
        <v>49271072.43</v>
      </c>
      <c r="H211" s="565"/>
      <c r="I211" s="565"/>
      <c r="J211" s="565"/>
      <c r="K211" s="346"/>
      <c r="L211" s="346"/>
      <c r="M211" s="346"/>
      <c r="N211" s="346"/>
      <c r="O211" s="346"/>
      <c r="P211" s="346"/>
      <c r="Q211" s="346"/>
      <c r="R211" s="346"/>
      <c r="S211" s="346"/>
      <c r="T211" s="346"/>
      <c r="U211" s="346"/>
      <c r="V211" s="346"/>
      <c r="W211" s="346"/>
      <c r="X211" s="346"/>
      <c r="Y211" s="346"/>
      <c r="Z211" s="346"/>
      <c r="AA211" s="346"/>
    </row>
    <row r="212" spans="1:27">
      <c r="A212" s="533"/>
      <c r="B212" s="533"/>
      <c r="C212" s="565"/>
      <c r="D212" s="564"/>
      <c r="E212" s="645" t="s">
        <v>676</v>
      </c>
      <c r="F212" s="653">
        <f>SUM(G212:J212)</f>
        <v>5000000</v>
      </c>
      <c r="G212" s="653">
        <v>5000000</v>
      </c>
      <c r="H212" s="565"/>
      <c r="I212" s="565"/>
      <c r="J212" s="565"/>
      <c r="K212" s="346"/>
      <c r="L212" s="346"/>
      <c r="M212" s="346"/>
      <c r="N212" s="346"/>
      <c r="O212" s="346"/>
      <c r="P212" s="346"/>
      <c r="Q212" s="346"/>
      <c r="R212" s="346"/>
      <c r="S212" s="346"/>
      <c r="T212" s="346"/>
      <c r="U212" s="346"/>
      <c r="V212" s="346"/>
      <c r="W212" s="346"/>
      <c r="X212" s="346"/>
      <c r="Y212" s="346"/>
      <c r="Z212" s="346"/>
      <c r="AA212" s="346"/>
    </row>
    <row r="213" spans="1:27" s="527" customFormat="1">
      <c r="A213" s="533"/>
      <c r="B213" s="533"/>
      <c r="C213" s="565"/>
      <c r="D213" s="564"/>
      <c r="E213" s="645" t="s">
        <v>678</v>
      </c>
      <c r="F213" s="653">
        <f>SUM(G213:J213)</f>
        <v>28000000</v>
      </c>
      <c r="G213" s="653"/>
      <c r="H213" s="653">
        <v>28000000</v>
      </c>
      <c r="I213" s="565"/>
      <c r="J213" s="565"/>
      <c r="K213" s="526"/>
      <c r="L213" s="526"/>
      <c r="M213" s="526"/>
      <c r="N213" s="526"/>
      <c r="O213" s="526"/>
      <c r="P213" s="526"/>
      <c r="Q213" s="526"/>
      <c r="R213" s="526"/>
      <c r="S213" s="526"/>
      <c r="T213" s="526"/>
      <c r="U213" s="526"/>
      <c r="V213" s="526"/>
      <c r="W213" s="526"/>
      <c r="X213" s="526"/>
      <c r="Y213" s="526"/>
      <c r="Z213" s="526"/>
      <c r="AA213" s="526"/>
    </row>
    <row r="214" spans="1:27" s="527" customFormat="1">
      <c r="A214" s="533"/>
      <c r="B214" s="533"/>
      <c r="C214" s="565"/>
      <c r="D214" s="564"/>
      <c r="E214" s="655"/>
      <c r="F214" s="656"/>
      <c r="G214" s="565"/>
      <c r="H214" s="565"/>
      <c r="I214" s="565"/>
      <c r="J214" s="565"/>
      <c r="K214" s="526"/>
      <c r="L214" s="526"/>
      <c r="M214" s="526"/>
      <c r="N214" s="526"/>
      <c r="O214" s="526"/>
      <c r="P214" s="526"/>
      <c r="Q214" s="526"/>
      <c r="R214" s="526"/>
      <c r="S214" s="526"/>
      <c r="T214" s="526"/>
      <c r="U214" s="526"/>
      <c r="V214" s="526"/>
      <c r="W214" s="526"/>
      <c r="X214" s="526"/>
      <c r="Y214" s="526"/>
      <c r="Z214" s="526"/>
      <c r="AA214" s="526"/>
    </row>
    <row r="215" spans="1:27" s="527" customFormat="1" ht="26.4">
      <c r="A215" s="533"/>
      <c r="B215" s="533"/>
      <c r="C215" s="565"/>
      <c r="D215" s="564" t="s">
        <v>918</v>
      </c>
      <c r="E215" s="532" t="s">
        <v>923</v>
      </c>
      <c r="F215" s="654">
        <f>SUM(F216:F216)</f>
        <v>33625088.210000001</v>
      </c>
      <c r="G215" s="565"/>
      <c r="H215" s="565"/>
      <c r="I215" s="565"/>
      <c r="J215" s="565"/>
      <c r="K215" s="526"/>
      <c r="L215" s="526"/>
      <c r="M215" s="526"/>
      <c r="N215" s="526"/>
      <c r="O215" s="526"/>
      <c r="P215" s="526"/>
      <c r="Q215" s="526"/>
      <c r="R215" s="526"/>
      <c r="S215" s="526"/>
      <c r="T215" s="526"/>
      <c r="U215" s="526"/>
      <c r="V215" s="526"/>
      <c r="W215" s="526"/>
      <c r="X215" s="526"/>
      <c r="Y215" s="526"/>
      <c r="Z215" s="526"/>
      <c r="AA215" s="526"/>
    </row>
    <row r="216" spans="1:27">
      <c r="A216" s="533"/>
      <c r="B216" s="533"/>
      <c r="C216" s="565"/>
      <c r="D216" s="564"/>
      <c r="E216" s="645" t="s">
        <v>678</v>
      </c>
      <c r="F216" s="653">
        <f>SUM(G216:J216)</f>
        <v>33625088.210000001</v>
      </c>
      <c r="G216" s="565"/>
      <c r="H216" s="653">
        <v>33625088.210000001</v>
      </c>
      <c r="I216" s="565"/>
      <c r="J216" s="565"/>
      <c r="K216" s="346"/>
      <c r="L216" s="346"/>
      <c r="M216" s="346"/>
      <c r="N216" s="346"/>
      <c r="O216" s="346"/>
      <c r="P216" s="346"/>
      <c r="Q216" s="346"/>
      <c r="R216" s="346"/>
      <c r="S216" s="346"/>
      <c r="T216" s="346"/>
      <c r="U216" s="346"/>
      <c r="V216" s="346"/>
      <c r="W216" s="346"/>
      <c r="X216" s="346"/>
      <c r="Y216" s="346"/>
      <c r="Z216" s="346"/>
      <c r="AA216" s="346"/>
    </row>
    <row r="217" spans="1:27">
      <c r="A217" s="533"/>
      <c r="B217" s="533"/>
      <c r="C217" s="565"/>
      <c r="D217" s="564"/>
      <c r="E217" s="646"/>
      <c r="F217" s="565"/>
      <c r="G217" s="565"/>
      <c r="H217" s="565"/>
      <c r="I217" s="565"/>
      <c r="J217" s="565"/>
      <c r="K217" s="346"/>
      <c r="L217" s="346"/>
      <c r="M217" s="346"/>
      <c r="N217" s="346"/>
      <c r="O217" s="346"/>
      <c r="P217" s="346"/>
      <c r="Q217" s="346"/>
      <c r="R217" s="346"/>
      <c r="S217" s="346"/>
      <c r="T217" s="346"/>
      <c r="U217" s="346"/>
      <c r="V217" s="346"/>
      <c r="W217" s="346"/>
      <c r="X217" s="346"/>
      <c r="Y217" s="346"/>
      <c r="Z217" s="346"/>
      <c r="AA217" s="346"/>
    </row>
    <row r="218" spans="1:27">
      <c r="A218" s="533"/>
      <c r="B218" s="533"/>
      <c r="C218" s="565"/>
      <c r="D218" s="564"/>
      <c r="E218" s="649" t="s">
        <v>807</v>
      </c>
      <c r="F218" s="565">
        <f>+F206+F209+F215</f>
        <v>172933000</v>
      </c>
      <c r="G218" s="565"/>
      <c r="H218" s="565"/>
      <c r="I218" s="565"/>
      <c r="J218" s="565"/>
      <c r="K218" s="346"/>
      <c r="L218" s="346"/>
      <c r="M218" s="346"/>
      <c r="N218" s="346"/>
      <c r="O218" s="346"/>
      <c r="P218" s="346"/>
      <c r="Q218" s="346"/>
      <c r="R218" s="346"/>
      <c r="S218" s="346"/>
      <c r="T218" s="346"/>
      <c r="U218" s="346"/>
      <c r="V218" s="346"/>
      <c r="W218" s="346"/>
      <c r="X218" s="346"/>
      <c r="Y218" s="346"/>
      <c r="Z218" s="346"/>
      <c r="AA218" s="346"/>
    </row>
    <row r="219" spans="1:27">
      <c r="A219" s="533"/>
      <c r="B219" s="533"/>
      <c r="C219" s="565"/>
      <c r="D219" s="564"/>
      <c r="E219" s="646"/>
      <c r="F219" s="565"/>
      <c r="G219" s="565"/>
      <c r="H219" s="565"/>
      <c r="I219" s="565"/>
      <c r="J219" s="565"/>
      <c r="K219" s="346"/>
      <c r="L219" s="346"/>
      <c r="M219" s="346"/>
      <c r="N219" s="346"/>
      <c r="O219" s="346"/>
      <c r="P219" s="346"/>
      <c r="Q219" s="346"/>
      <c r="R219" s="346"/>
      <c r="S219" s="346"/>
      <c r="T219" s="346"/>
      <c r="U219" s="346"/>
      <c r="V219" s="346"/>
      <c r="W219" s="346"/>
      <c r="X219" s="346"/>
      <c r="Y219" s="346"/>
      <c r="Z219" s="346"/>
      <c r="AA219" s="346"/>
    </row>
    <row r="220" spans="1:27">
      <c r="A220" s="533"/>
      <c r="B220" s="533"/>
      <c r="C220" s="565"/>
      <c r="D220" s="564"/>
      <c r="E220" s="646"/>
      <c r="F220" s="565"/>
      <c r="G220" s="565"/>
      <c r="H220" s="565"/>
      <c r="I220" s="565"/>
      <c r="J220" s="565"/>
      <c r="K220" s="346"/>
      <c r="L220" s="346"/>
      <c r="M220" s="346"/>
      <c r="N220" s="346"/>
      <c r="O220" s="346"/>
      <c r="P220" s="346"/>
      <c r="Q220" s="346"/>
      <c r="R220" s="346"/>
      <c r="S220" s="346"/>
      <c r="T220" s="346"/>
      <c r="U220" s="346"/>
      <c r="V220" s="346"/>
      <c r="W220" s="346"/>
      <c r="X220" s="346"/>
      <c r="Y220" s="346"/>
      <c r="Z220" s="346"/>
      <c r="AA220" s="346"/>
    </row>
    <row r="221" spans="1:27">
      <c r="A221" s="533"/>
      <c r="B221" s="533"/>
      <c r="C221" s="565"/>
      <c r="D221" s="564"/>
      <c r="E221" s="646"/>
      <c r="F221" s="565"/>
      <c r="G221" s="565"/>
      <c r="H221" s="565"/>
      <c r="I221" s="565"/>
      <c r="J221" s="565"/>
      <c r="K221" s="346"/>
      <c r="L221" s="346"/>
      <c r="M221" s="346"/>
      <c r="N221" s="346"/>
      <c r="O221" s="346"/>
      <c r="P221" s="346"/>
      <c r="Q221" s="346"/>
      <c r="R221" s="346"/>
      <c r="S221" s="346"/>
      <c r="T221" s="346"/>
      <c r="U221" s="346"/>
      <c r="V221" s="346"/>
      <c r="W221" s="346"/>
      <c r="X221" s="346"/>
      <c r="Y221" s="346"/>
      <c r="Z221" s="346"/>
      <c r="AA221" s="346"/>
    </row>
    <row r="222" spans="1:27" ht="26.4">
      <c r="A222" s="533" t="s">
        <v>47</v>
      </c>
      <c r="B222" s="533" t="s">
        <v>48</v>
      </c>
      <c r="C222" s="563">
        <f>+INGRESOS!C61</f>
        <v>341609600</v>
      </c>
      <c r="D222" s="564" t="s">
        <v>924</v>
      </c>
      <c r="E222" s="532" t="s">
        <v>859</v>
      </c>
      <c r="F222" s="565">
        <f>SUM(F223:F225)</f>
        <v>301609600</v>
      </c>
      <c r="G222" s="565"/>
      <c r="H222" s="565"/>
      <c r="I222" s="565"/>
      <c r="J222" s="565"/>
      <c r="K222" s="346"/>
      <c r="L222" s="346"/>
      <c r="M222" s="346"/>
      <c r="N222" s="346"/>
      <c r="O222" s="346"/>
      <c r="P222" s="346"/>
      <c r="Q222" s="346"/>
      <c r="R222" s="346"/>
      <c r="S222" s="346"/>
      <c r="T222" s="346"/>
      <c r="U222" s="346"/>
      <c r="V222" s="346"/>
      <c r="W222" s="346"/>
      <c r="X222" s="346"/>
      <c r="Y222" s="346"/>
      <c r="Z222" s="346"/>
      <c r="AA222" s="346"/>
    </row>
    <row r="223" spans="1:27">
      <c r="A223" s="533"/>
      <c r="B223" s="533"/>
      <c r="C223" s="565"/>
      <c r="D223" s="564"/>
      <c r="E223" s="645" t="s">
        <v>674</v>
      </c>
      <c r="F223" s="650">
        <f>SUM(G223:J223)</f>
        <v>239804880.55000001</v>
      </c>
      <c r="G223" s="650">
        <v>239804880.55000001</v>
      </c>
      <c r="H223" s="565"/>
      <c r="I223" s="565"/>
      <c r="J223" s="565"/>
      <c r="K223" s="346"/>
      <c r="L223" s="346"/>
      <c r="M223" s="346"/>
      <c r="N223" s="346"/>
      <c r="O223" s="346"/>
      <c r="P223" s="346"/>
      <c r="Q223" s="346"/>
      <c r="R223" s="346"/>
      <c r="S223" s="346"/>
      <c r="T223" s="346"/>
      <c r="U223" s="346"/>
      <c r="V223" s="346"/>
      <c r="W223" s="346"/>
      <c r="X223" s="346"/>
      <c r="Y223" s="346"/>
      <c r="Z223" s="346"/>
      <c r="AA223" s="346"/>
    </row>
    <row r="224" spans="1:27">
      <c r="A224" s="533"/>
      <c r="B224" s="533"/>
      <c r="C224" s="565"/>
      <c r="D224" s="564"/>
      <c r="E224" s="645" t="s">
        <v>675</v>
      </c>
      <c r="F224" s="650">
        <f>SUM(G224:J224)</f>
        <v>55554719.450000003</v>
      </c>
      <c r="G224" s="650">
        <v>55554719.450000003</v>
      </c>
      <c r="H224" s="565"/>
      <c r="I224" s="565"/>
      <c r="J224" s="565"/>
      <c r="K224" s="346"/>
      <c r="L224" s="346"/>
      <c r="M224" s="346"/>
      <c r="N224" s="346"/>
      <c r="O224" s="346"/>
      <c r="P224" s="346"/>
      <c r="Q224" s="346"/>
      <c r="R224" s="346"/>
      <c r="S224" s="346"/>
      <c r="T224" s="346"/>
      <c r="U224" s="346"/>
      <c r="V224" s="346"/>
      <c r="W224" s="346"/>
      <c r="X224" s="346"/>
      <c r="Y224" s="346"/>
      <c r="Z224" s="346"/>
      <c r="AA224" s="346"/>
    </row>
    <row r="225" spans="1:27">
      <c r="A225" s="533"/>
      <c r="B225" s="533"/>
      <c r="C225" s="565"/>
      <c r="D225" s="564"/>
      <c r="E225" s="645" t="s">
        <v>676</v>
      </c>
      <c r="F225" s="650">
        <f>SUM(G225:J225)</f>
        <v>6250000</v>
      </c>
      <c r="G225" s="650">
        <v>6250000</v>
      </c>
      <c r="H225" s="565"/>
      <c r="I225" s="565"/>
      <c r="J225" s="565"/>
      <c r="K225" s="346"/>
      <c r="L225" s="346"/>
      <c r="M225" s="346"/>
      <c r="N225" s="346"/>
      <c r="O225" s="346"/>
      <c r="P225" s="346"/>
      <c r="Q225" s="346"/>
      <c r="R225" s="346"/>
      <c r="S225" s="346"/>
      <c r="T225" s="346"/>
      <c r="U225" s="346"/>
      <c r="V225" s="346"/>
      <c r="W225" s="346"/>
      <c r="X225" s="346"/>
      <c r="Y225" s="346"/>
      <c r="Z225" s="346"/>
      <c r="AA225" s="346"/>
    </row>
    <row r="226" spans="1:27">
      <c r="A226" s="533"/>
      <c r="B226" s="533"/>
      <c r="C226" s="565"/>
      <c r="D226" s="564"/>
      <c r="E226" s="645"/>
      <c r="F226" s="650"/>
      <c r="G226" s="565"/>
      <c r="H226" s="565"/>
      <c r="I226" s="565"/>
      <c r="J226" s="565"/>
      <c r="K226" s="346"/>
      <c r="L226" s="346"/>
      <c r="M226" s="346"/>
      <c r="N226" s="346"/>
      <c r="O226" s="346"/>
      <c r="P226" s="346"/>
      <c r="Q226" s="346"/>
      <c r="R226" s="346"/>
      <c r="S226" s="346"/>
      <c r="T226" s="346"/>
      <c r="U226" s="346"/>
      <c r="V226" s="346"/>
      <c r="W226" s="346"/>
      <c r="X226" s="346"/>
      <c r="Y226" s="346"/>
      <c r="Z226" s="346"/>
      <c r="AA226" s="346"/>
    </row>
    <row r="227" spans="1:27" ht="26.4">
      <c r="A227" s="533"/>
      <c r="B227" s="533"/>
      <c r="C227" s="563"/>
      <c r="D227" s="564" t="s">
        <v>924</v>
      </c>
      <c r="E227" s="532" t="s">
        <v>925</v>
      </c>
      <c r="F227" s="565">
        <f>+F228</f>
        <v>40000000</v>
      </c>
      <c r="G227" s="565"/>
      <c r="H227" s="650"/>
      <c r="I227" s="565"/>
      <c r="J227" s="565"/>
      <c r="K227" s="346"/>
      <c r="L227" s="346"/>
      <c r="M227" s="346"/>
      <c r="N227" s="346"/>
      <c r="O227" s="346"/>
      <c r="P227" s="346"/>
      <c r="Q227" s="346"/>
      <c r="R227" s="346"/>
      <c r="S227" s="346"/>
      <c r="T227" s="346"/>
      <c r="U227" s="346"/>
      <c r="V227" s="346"/>
      <c r="W227" s="346"/>
      <c r="X227" s="346"/>
      <c r="Y227" s="346"/>
      <c r="Z227" s="346"/>
      <c r="AA227" s="346"/>
    </row>
    <row r="228" spans="1:27">
      <c r="A228" s="533"/>
      <c r="B228" s="533"/>
      <c r="C228" s="563"/>
      <c r="D228" s="564"/>
      <c r="E228" s="652" t="s">
        <v>675</v>
      </c>
      <c r="F228" s="650">
        <f>SUM(G228:J228)</f>
        <v>40000000</v>
      </c>
      <c r="G228" s="650">
        <v>40000000</v>
      </c>
      <c r="H228" s="650"/>
      <c r="I228" s="565"/>
      <c r="J228" s="565"/>
      <c r="K228" s="346"/>
      <c r="L228" s="346"/>
      <c r="M228" s="346"/>
      <c r="N228" s="346"/>
      <c r="O228" s="346"/>
      <c r="P228" s="346"/>
      <c r="Q228" s="346"/>
      <c r="R228" s="346"/>
      <c r="S228" s="346"/>
      <c r="T228" s="346"/>
      <c r="U228" s="346"/>
      <c r="V228" s="346"/>
      <c r="W228" s="346"/>
      <c r="X228" s="346"/>
      <c r="Y228" s="346"/>
      <c r="Z228" s="346"/>
      <c r="AA228" s="346"/>
    </row>
    <row r="229" spans="1:27">
      <c r="A229" s="533"/>
      <c r="B229" s="533"/>
      <c r="C229" s="563"/>
      <c r="D229" s="564"/>
      <c r="E229" s="556"/>
      <c r="F229" s="565"/>
      <c r="G229" s="565"/>
      <c r="H229" s="650"/>
      <c r="I229" s="565"/>
      <c r="J229" s="565"/>
      <c r="K229" s="346"/>
      <c r="L229" s="346"/>
      <c r="M229" s="346"/>
      <c r="N229" s="346"/>
      <c r="O229" s="346"/>
      <c r="P229" s="346"/>
      <c r="Q229" s="346"/>
      <c r="R229" s="346"/>
      <c r="S229" s="346"/>
      <c r="T229" s="346"/>
      <c r="U229" s="346"/>
      <c r="V229" s="346"/>
      <c r="W229" s="346"/>
      <c r="X229" s="346"/>
      <c r="Y229" s="346"/>
      <c r="Z229" s="346"/>
      <c r="AA229" s="346"/>
    </row>
    <row r="230" spans="1:27">
      <c r="A230" s="533"/>
      <c r="B230" s="533"/>
      <c r="C230" s="565"/>
      <c r="D230" s="564"/>
      <c r="E230" s="649" t="s">
        <v>807</v>
      </c>
      <c r="F230" s="565">
        <f>+F222+F227</f>
        <v>341609600</v>
      </c>
      <c r="G230" s="565"/>
      <c r="H230" s="565"/>
      <c r="I230" s="565"/>
      <c r="J230" s="565"/>
      <c r="K230" s="346"/>
      <c r="L230" s="346"/>
      <c r="M230" s="346"/>
      <c r="N230" s="346"/>
      <c r="O230" s="346"/>
      <c r="P230" s="346"/>
      <c r="Q230" s="346"/>
      <c r="R230" s="346"/>
      <c r="S230" s="346"/>
      <c r="T230" s="346"/>
      <c r="U230" s="346"/>
      <c r="V230" s="346"/>
      <c r="W230" s="346"/>
      <c r="X230" s="346"/>
      <c r="Y230" s="346"/>
      <c r="Z230" s="346"/>
      <c r="AA230" s="346"/>
    </row>
    <row r="231" spans="1:27">
      <c r="A231" s="533"/>
      <c r="B231" s="533"/>
      <c r="C231" s="565"/>
      <c r="D231" s="564"/>
      <c r="E231" s="646"/>
      <c r="F231" s="565"/>
      <c r="G231" s="565"/>
      <c r="H231" s="565"/>
      <c r="I231" s="565"/>
      <c r="J231" s="565"/>
      <c r="K231" s="346"/>
      <c r="L231" s="346"/>
      <c r="M231" s="346"/>
      <c r="N231" s="346"/>
      <c r="O231" s="346"/>
      <c r="P231" s="346"/>
      <c r="Q231" s="346"/>
      <c r="R231" s="346"/>
      <c r="S231" s="346"/>
      <c r="T231" s="346"/>
      <c r="U231" s="346"/>
      <c r="V231" s="346"/>
      <c r="W231" s="346"/>
      <c r="X231" s="346"/>
      <c r="Y231" s="346"/>
      <c r="Z231" s="346"/>
      <c r="AA231" s="346"/>
    </row>
    <row r="232" spans="1:27">
      <c r="A232" s="533"/>
      <c r="B232" s="533"/>
      <c r="C232" s="565"/>
      <c r="D232" s="564"/>
      <c r="E232" s="646"/>
      <c r="F232" s="565"/>
      <c r="G232" s="565"/>
      <c r="H232" s="565"/>
      <c r="I232" s="565"/>
      <c r="J232" s="565"/>
      <c r="K232" s="346"/>
      <c r="L232" s="346"/>
      <c r="M232" s="346"/>
      <c r="N232" s="346"/>
      <c r="O232" s="346"/>
      <c r="P232" s="346"/>
      <c r="Q232" s="346"/>
      <c r="R232" s="346"/>
      <c r="S232" s="346"/>
      <c r="T232" s="346"/>
      <c r="U232" s="346"/>
      <c r="V232" s="346"/>
      <c r="W232" s="346"/>
      <c r="X232" s="346"/>
      <c r="Y232" s="346"/>
      <c r="Z232" s="346"/>
      <c r="AA232" s="346"/>
    </row>
    <row r="233" spans="1:27">
      <c r="A233" s="533"/>
      <c r="B233" s="533"/>
      <c r="C233" s="565"/>
      <c r="D233" s="564"/>
      <c r="E233" s="646"/>
      <c r="F233" s="565"/>
      <c r="G233" s="565"/>
      <c r="H233" s="565"/>
      <c r="I233" s="565"/>
      <c r="J233" s="565"/>
      <c r="K233" s="346"/>
      <c r="L233" s="346"/>
      <c r="M233" s="346"/>
      <c r="N233" s="346"/>
      <c r="O233" s="346"/>
      <c r="P233" s="346"/>
      <c r="Q233" s="346"/>
      <c r="R233" s="346"/>
      <c r="S233" s="346"/>
      <c r="T233" s="346"/>
      <c r="U233" s="346"/>
      <c r="V233" s="346"/>
      <c r="W233" s="346"/>
      <c r="X233" s="346"/>
      <c r="Y233" s="346"/>
      <c r="Z233" s="346"/>
      <c r="AA233" s="346"/>
    </row>
    <row r="234" spans="1:27" ht="26.4">
      <c r="A234" s="533" t="s">
        <v>379</v>
      </c>
      <c r="B234" s="533" t="s">
        <v>449</v>
      </c>
      <c r="C234" s="563">
        <f>+INGRESOS!C62</f>
        <v>234600</v>
      </c>
      <c r="D234" s="564" t="s">
        <v>907</v>
      </c>
      <c r="E234" s="532" t="s">
        <v>849</v>
      </c>
      <c r="F234" s="565">
        <f>+F235</f>
        <v>234600</v>
      </c>
      <c r="G234" s="565"/>
      <c r="H234" s="565"/>
      <c r="I234" s="565"/>
      <c r="J234" s="565"/>
      <c r="K234" s="346"/>
      <c r="L234" s="346"/>
      <c r="M234" s="346"/>
      <c r="N234" s="346"/>
      <c r="O234" s="346"/>
      <c r="P234" s="346"/>
      <c r="Q234" s="346"/>
      <c r="R234" s="346"/>
      <c r="S234" s="346"/>
      <c r="T234" s="346"/>
      <c r="U234" s="346"/>
      <c r="V234" s="346"/>
      <c r="W234" s="346"/>
      <c r="X234" s="346"/>
      <c r="Y234" s="346"/>
      <c r="Z234" s="346"/>
      <c r="AA234" s="346"/>
    </row>
    <row r="235" spans="1:27">
      <c r="A235" s="533"/>
      <c r="B235" s="533"/>
      <c r="C235" s="565"/>
      <c r="D235" s="564"/>
      <c r="E235" s="645" t="s">
        <v>675</v>
      </c>
      <c r="F235" s="650">
        <f>SUM(G235:J235)</f>
        <v>234600</v>
      </c>
      <c r="G235" s="650">
        <v>234600</v>
      </c>
      <c r="H235" s="565"/>
      <c r="I235" s="565"/>
      <c r="J235" s="565"/>
      <c r="K235" s="346"/>
      <c r="L235" s="346"/>
      <c r="M235" s="346"/>
      <c r="N235" s="346"/>
      <c r="O235" s="346"/>
      <c r="P235" s="346"/>
      <c r="Q235" s="346"/>
      <c r="R235" s="346"/>
      <c r="S235" s="346"/>
      <c r="T235" s="346"/>
      <c r="U235" s="346"/>
      <c r="V235" s="346"/>
      <c r="W235" s="346"/>
      <c r="X235" s="346"/>
      <c r="Y235" s="346"/>
      <c r="Z235" s="346"/>
      <c r="AA235" s="346"/>
    </row>
    <row r="236" spans="1:27">
      <c r="A236" s="533"/>
      <c r="B236" s="533"/>
      <c r="C236" s="565"/>
      <c r="D236" s="564"/>
      <c r="E236" s="646"/>
      <c r="F236" s="565"/>
      <c r="G236" s="565"/>
      <c r="H236" s="565"/>
      <c r="I236" s="565"/>
      <c r="J236" s="565"/>
      <c r="K236" s="346"/>
      <c r="L236" s="346"/>
      <c r="M236" s="346"/>
      <c r="N236" s="346"/>
      <c r="O236" s="346"/>
      <c r="P236" s="346"/>
      <c r="Q236" s="346"/>
      <c r="R236" s="346"/>
      <c r="S236" s="346"/>
      <c r="T236" s="346"/>
      <c r="U236" s="346"/>
      <c r="V236" s="346"/>
      <c r="W236" s="346"/>
      <c r="X236" s="346"/>
      <c r="Y236" s="346"/>
      <c r="Z236" s="346"/>
      <c r="AA236" s="346"/>
    </row>
    <row r="237" spans="1:27">
      <c r="A237" s="533"/>
      <c r="B237" s="533"/>
      <c r="C237" s="565"/>
      <c r="D237" s="564"/>
      <c r="E237" s="649" t="s">
        <v>807</v>
      </c>
      <c r="F237" s="565">
        <f>+F234</f>
        <v>234600</v>
      </c>
      <c r="G237" s="565"/>
      <c r="H237" s="565"/>
      <c r="I237" s="565"/>
      <c r="J237" s="565"/>
      <c r="K237" s="346"/>
      <c r="L237" s="346"/>
      <c r="M237" s="346"/>
      <c r="N237" s="346"/>
      <c r="O237" s="346"/>
      <c r="P237" s="346"/>
      <c r="Q237" s="346"/>
      <c r="R237" s="346"/>
      <c r="S237" s="346"/>
      <c r="T237" s="346"/>
      <c r="U237" s="346"/>
      <c r="V237" s="346"/>
      <c r="W237" s="346"/>
      <c r="X237" s="346"/>
      <c r="Y237" s="346"/>
      <c r="Z237" s="346"/>
      <c r="AA237" s="346"/>
    </row>
    <row r="238" spans="1:27">
      <c r="A238" s="533"/>
      <c r="B238" s="533"/>
      <c r="C238" s="565"/>
      <c r="D238" s="564"/>
      <c r="E238" s="646"/>
      <c r="F238" s="565"/>
      <c r="G238" s="565"/>
      <c r="H238" s="565"/>
      <c r="I238" s="565"/>
      <c r="J238" s="565"/>
      <c r="K238" s="346"/>
      <c r="L238" s="346"/>
      <c r="M238" s="346"/>
      <c r="N238" s="346"/>
      <c r="O238" s="346"/>
      <c r="P238" s="346"/>
      <c r="Q238" s="346"/>
      <c r="R238" s="346"/>
      <c r="S238" s="346"/>
      <c r="T238" s="346"/>
      <c r="U238" s="346"/>
      <c r="V238" s="346"/>
      <c r="W238" s="346"/>
      <c r="X238" s="346"/>
      <c r="Y238" s="346"/>
      <c r="Z238" s="346"/>
      <c r="AA238" s="346"/>
    </row>
    <row r="239" spans="1:27">
      <c r="A239" s="533"/>
      <c r="B239" s="533"/>
      <c r="C239" s="565"/>
      <c r="D239" s="564"/>
      <c r="E239" s="646"/>
      <c r="F239" s="565"/>
      <c r="G239" s="565"/>
      <c r="H239" s="565"/>
      <c r="I239" s="565"/>
      <c r="J239" s="565"/>
      <c r="K239" s="346"/>
      <c r="L239" s="346"/>
      <c r="M239" s="346"/>
      <c r="N239" s="346"/>
      <c r="O239" s="346"/>
      <c r="P239" s="346"/>
      <c r="Q239" s="346"/>
      <c r="R239" s="346"/>
      <c r="S239" s="346"/>
      <c r="T239" s="346"/>
      <c r="U239" s="346"/>
      <c r="V239" s="346"/>
      <c r="W239" s="346"/>
      <c r="X239" s="346"/>
      <c r="Y239" s="346"/>
      <c r="Z239" s="346"/>
      <c r="AA239" s="346"/>
    </row>
    <row r="240" spans="1:27">
      <c r="A240" s="533"/>
      <c r="B240" s="533"/>
      <c r="C240" s="565"/>
      <c r="D240" s="564"/>
      <c r="E240" s="646"/>
      <c r="F240" s="565"/>
      <c r="G240" s="565"/>
      <c r="H240" s="565"/>
      <c r="I240" s="565"/>
      <c r="J240" s="565"/>
      <c r="K240" s="346"/>
      <c r="L240" s="346"/>
      <c r="M240" s="346"/>
      <c r="N240" s="346"/>
      <c r="O240" s="346"/>
      <c r="P240" s="346"/>
      <c r="Q240" s="346"/>
      <c r="R240" s="346"/>
      <c r="S240" s="346"/>
      <c r="T240" s="346"/>
      <c r="U240" s="346"/>
      <c r="V240" s="346"/>
      <c r="W240" s="346"/>
      <c r="X240" s="346"/>
      <c r="Y240" s="346"/>
      <c r="Z240" s="346"/>
      <c r="AA240" s="346"/>
    </row>
    <row r="241" spans="1:27" ht="26.4">
      <c r="A241" s="533" t="s">
        <v>389</v>
      </c>
      <c r="B241" s="533" t="s">
        <v>390</v>
      </c>
      <c r="C241" s="563">
        <f>+INGRESOS!C68</f>
        <v>598737300</v>
      </c>
      <c r="D241" s="564" t="s">
        <v>917</v>
      </c>
      <c r="E241" s="532" t="s">
        <v>860</v>
      </c>
      <c r="F241" s="565">
        <f>+F242</f>
        <v>59873730</v>
      </c>
      <c r="G241" s="565"/>
      <c r="H241" s="565"/>
      <c r="I241" s="565"/>
      <c r="J241" s="565"/>
      <c r="K241" s="346"/>
      <c r="L241" s="346"/>
      <c r="M241" s="346"/>
      <c r="N241" s="346"/>
      <c r="O241" s="346"/>
      <c r="P241" s="346"/>
      <c r="Q241" s="346"/>
      <c r="R241" s="346"/>
      <c r="S241" s="346"/>
      <c r="T241" s="346"/>
      <c r="U241" s="346"/>
      <c r="V241" s="346"/>
      <c r="W241" s="346"/>
      <c r="X241" s="346"/>
      <c r="Y241" s="346"/>
      <c r="Z241" s="346"/>
      <c r="AA241" s="346"/>
    </row>
    <row r="242" spans="1:27">
      <c r="A242" s="533"/>
      <c r="B242" s="533"/>
      <c r="C242" s="565"/>
      <c r="D242" s="564"/>
      <c r="E242" s="645" t="s">
        <v>675</v>
      </c>
      <c r="F242" s="650">
        <f>SUM(G242:J242)</f>
        <v>59873730</v>
      </c>
      <c r="G242" s="650">
        <v>59873730</v>
      </c>
      <c r="H242" s="565"/>
      <c r="I242" s="565"/>
      <c r="J242" s="565"/>
      <c r="K242" s="346"/>
      <c r="L242" s="346"/>
      <c r="M242" s="346"/>
      <c r="N242" s="346"/>
      <c r="O242" s="346"/>
      <c r="P242" s="346"/>
      <c r="Q242" s="346"/>
      <c r="R242" s="346"/>
      <c r="S242" s="346"/>
      <c r="T242" s="346"/>
      <c r="U242" s="346"/>
      <c r="V242" s="346"/>
      <c r="W242" s="346"/>
      <c r="X242" s="346"/>
      <c r="Y242" s="346"/>
      <c r="Z242" s="346"/>
      <c r="AA242" s="346"/>
    </row>
    <row r="243" spans="1:27">
      <c r="A243" s="533"/>
      <c r="B243" s="533"/>
      <c r="C243" s="565"/>
      <c r="D243" s="564"/>
      <c r="E243" s="646"/>
      <c r="F243" s="565"/>
      <c r="G243" s="565"/>
      <c r="H243" s="565"/>
      <c r="I243" s="565"/>
      <c r="J243" s="565"/>
      <c r="K243" s="346"/>
      <c r="L243" s="346"/>
      <c r="M243" s="346"/>
      <c r="N243" s="346"/>
      <c r="O243" s="346"/>
      <c r="P243" s="346"/>
      <c r="Q243" s="346"/>
      <c r="R243" s="346"/>
      <c r="S243" s="346"/>
      <c r="T243" s="346"/>
      <c r="U243" s="346"/>
      <c r="V243" s="346"/>
      <c r="W243" s="346"/>
      <c r="X243" s="346"/>
      <c r="Y243" s="346"/>
      <c r="Z243" s="346"/>
      <c r="AA243" s="346"/>
    </row>
    <row r="244" spans="1:27">
      <c r="A244" s="533"/>
      <c r="B244" s="533"/>
      <c r="C244" s="565"/>
      <c r="D244" s="564" t="s">
        <v>906</v>
      </c>
      <c r="E244" s="556" t="s">
        <v>861</v>
      </c>
      <c r="F244" s="565">
        <f>SUM(F245:F246)</f>
        <v>478989840</v>
      </c>
      <c r="G244" s="565"/>
      <c r="H244" s="565"/>
      <c r="I244" s="565"/>
      <c r="J244" s="565"/>
      <c r="K244" s="346"/>
      <c r="L244" s="346"/>
      <c r="M244" s="346"/>
      <c r="N244" s="346"/>
      <c r="O244" s="346"/>
      <c r="P244" s="346"/>
      <c r="Q244" s="346"/>
      <c r="R244" s="346"/>
      <c r="S244" s="346"/>
      <c r="T244" s="346"/>
      <c r="U244" s="346"/>
      <c r="V244" s="346"/>
      <c r="W244" s="346"/>
      <c r="X244" s="346"/>
      <c r="Y244" s="346"/>
      <c r="Z244" s="346"/>
      <c r="AA244" s="346"/>
    </row>
    <row r="245" spans="1:27">
      <c r="A245" s="533"/>
      <c r="B245" s="533"/>
      <c r="C245" s="565"/>
      <c r="D245" s="564"/>
      <c r="E245" s="645" t="s">
        <v>674</v>
      </c>
      <c r="F245" s="650">
        <f>SUM(G245:J245)</f>
        <v>223250856.05000001</v>
      </c>
      <c r="G245" s="650">
        <v>223250856.05000001</v>
      </c>
      <c r="H245" s="565"/>
      <c r="I245" s="565"/>
      <c r="J245" s="565"/>
      <c r="K245" s="346"/>
      <c r="L245" s="346"/>
      <c r="M245" s="346"/>
      <c r="N245" s="346"/>
      <c r="O245" s="346"/>
      <c r="P245" s="346"/>
      <c r="Q245" s="346"/>
      <c r="R245" s="346"/>
      <c r="S245" s="346"/>
      <c r="T245" s="346"/>
      <c r="U245" s="346"/>
      <c r="V245" s="346"/>
      <c r="W245" s="346"/>
      <c r="X245" s="346"/>
      <c r="Y245" s="346"/>
      <c r="Z245" s="346"/>
      <c r="AA245" s="346"/>
    </row>
    <row r="246" spans="1:27">
      <c r="A246" s="533"/>
      <c r="B246" s="533"/>
      <c r="C246" s="565"/>
      <c r="D246" s="564"/>
      <c r="E246" s="645" t="s">
        <v>675</v>
      </c>
      <c r="F246" s="650">
        <f>SUM(G246:J246)</f>
        <v>255738983.94999999</v>
      </c>
      <c r="G246" s="650">
        <v>255738983.94999999</v>
      </c>
      <c r="H246" s="565"/>
      <c r="I246" s="565"/>
      <c r="J246" s="565"/>
      <c r="K246" s="346"/>
      <c r="L246" s="346"/>
      <c r="M246" s="346"/>
      <c r="N246" s="346"/>
      <c r="O246" s="346"/>
      <c r="P246" s="346"/>
      <c r="Q246" s="346"/>
      <c r="R246" s="346"/>
      <c r="S246" s="346"/>
      <c r="T246" s="346"/>
      <c r="U246" s="346"/>
      <c r="V246" s="346"/>
      <c r="W246" s="346"/>
      <c r="X246" s="346"/>
      <c r="Y246" s="346"/>
      <c r="Z246" s="346"/>
      <c r="AA246" s="346"/>
    </row>
    <row r="247" spans="1:27">
      <c r="A247" s="533"/>
      <c r="B247" s="533"/>
      <c r="C247" s="565"/>
      <c r="D247" s="564"/>
      <c r="E247" s="645"/>
      <c r="F247" s="650"/>
      <c r="G247" s="650"/>
      <c r="H247" s="565"/>
      <c r="I247" s="565"/>
      <c r="J247" s="565"/>
      <c r="K247" s="346"/>
      <c r="L247" s="346"/>
      <c r="M247" s="346"/>
      <c r="N247" s="346"/>
      <c r="O247" s="346"/>
      <c r="P247" s="346"/>
      <c r="Q247" s="346"/>
      <c r="R247" s="346"/>
      <c r="S247" s="346"/>
      <c r="T247" s="346"/>
      <c r="U247" s="346"/>
      <c r="V247" s="346"/>
      <c r="W247" s="346"/>
      <c r="X247" s="346"/>
      <c r="Y247" s="346"/>
      <c r="Z247" s="346"/>
      <c r="AA247" s="346"/>
    </row>
    <row r="248" spans="1:27" ht="26.4">
      <c r="A248" s="533"/>
      <c r="B248" s="533"/>
      <c r="C248" s="565"/>
      <c r="D248" s="564" t="s">
        <v>906</v>
      </c>
      <c r="E248" s="532" t="s">
        <v>926</v>
      </c>
      <c r="F248" s="565">
        <f>SUM(F249)</f>
        <v>59873730</v>
      </c>
      <c r="G248" s="650"/>
      <c r="H248" s="565"/>
      <c r="I248" s="565"/>
      <c r="J248" s="565"/>
      <c r="K248" s="346"/>
      <c r="L248" s="346"/>
      <c r="M248" s="346"/>
      <c r="N248" s="346"/>
      <c r="O248" s="346"/>
      <c r="P248" s="346"/>
      <c r="Q248" s="346"/>
      <c r="R248" s="346"/>
      <c r="S248" s="346"/>
      <c r="T248" s="346"/>
      <c r="U248" s="346"/>
      <c r="V248" s="346"/>
      <c r="W248" s="346"/>
      <c r="X248" s="346"/>
      <c r="Y248" s="346"/>
      <c r="Z248" s="346"/>
      <c r="AA248" s="346"/>
    </row>
    <row r="249" spans="1:27">
      <c r="A249" s="533"/>
      <c r="B249" s="533"/>
      <c r="C249" s="565"/>
      <c r="D249" s="564"/>
      <c r="E249" s="652" t="s">
        <v>858</v>
      </c>
      <c r="F249" s="650">
        <f>SUM(G249:J249)</f>
        <v>59873730</v>
      </c>
      <c r="G249" s="565"/>
      <c r="H249" s="650"/>
      <c r="I249" s="650">
        <v>59873730</v>
      </c>
      <c r="J249" s="565"/>
      <c r="K249" s="346"/>
      <c r="L249" s="346"/>
      <c r="M249" s="346"/>
      <c r="N249" s="346"/>
      <c r="O249" s="346"/>
      <c r="P249" s="346"/>
      <c r="Q249" s="346"/>
      <c r="R249" s="346"/>
      <c r="S249" s="346"/>
      <c r="T249" s="346"/>
      <c r="U249" s="346"/>
      <c r="V249" s="346"/>
      <c r="W249" s="346"/>
      <c r="X249" s="346"/>
      <c r="Y249" s="346"/>
      <c r="Z249" s="346"/>
      <c r="AA249" s="346"/>
    </row>
    <row r="250" spans="1:27">
      <c r="A250" s="533"/>
      <c r="B250" s="533"/>
      <c r="C250" s="565"/>
      <c r="D250" s="564"/>
      <c r="E250" s="646"/>
      <c r="F250" s="565"/>
      <c r="G250" s="565"/>
      <c r="H250" s="565"/>
      <c r="I250" s="565"/>
      <c r="J250" s="565"/>
      <c r="K250" s="346"/>
      <c r="L250" s="346"/>
      <c r="M250" s="346"/>
      <c r="N250" s="346"/>
      <c r="O250" s="346"/>
      <c r="P250" s="346"/>
      <c r="Q250" s="346"/>
      <c r="R250" s="346"/>
      <c r="S250" s="346"/>
      <c r="T250" s="346"/>
      <c r="U250" s="346"/>
      <c r="V250" s="346"/>
      <c r="W250" s="346"/>
      <c r="X250" s="346"/>
      <c r="Y250" s="346"/>
      <c r="Z250" s="346"/>
      <c r="AA250" s="346"/>
    </row>
    <row r="251" spans="1:27">
      <c r="A251" s="533"/>
      <c r="B251" s="533"/>
      <c r="C251" s="565"/>
      <c r="D251" s="564"/>
      <c r="E251" s="649" t="s">
        <v>807</v>
      </c>
      <c r="F251" s="565">
        <f>+F241+F244+F248</f>
        <v>598737300</v>
      </c>
      <c r="G251" s="565"/>
      <c r="H251" s="565"/>
      <c r="I251" s="565"/>
      <c r="J251" s="565"/>
      <c r="K251" s="346"/>
      <c r="L251" s="346"/>
      <c r="M251" s="346"/>
      <c r="N251" s="346"/>
      <c r="O251" s="346"/>
      <c r="P251" s="346"/>
      <c r="Q251" s="346"/>
      <c r="R251" s="346"/>
      <c r="S251" s="346"/>
      <c r="T251" s="346"/>
      <c r="U251" s="346"/>
      <c r="V251" s="346"/>
      <c r="W251" s="346"/>
      <c r="X251" s="346"/>
      <c r="Y251" s="346"/>
      <c r="Z251" s="346"/>
      <c r="AA251" s="346"/>
    </row>
    <row r="252" spans="1:27">
      <c r="A252" s="533"/>
      <c r="B252" s="533"/>
      <c r="C252" s="565"/>
      <c r="D252" s="564"/>
      <c r="E252" s="646"/>
      <c r="F252" s="565"/>
      <c r="G252" s="565"/>
      <c r="H252" s="565"/>
      <c r="I252" s="565"/>
      <c r="J252" s="565"/>
      <c r="K252" s="346"/>
      <c r="L252" s="346"/>
      <c r="M252" s="346"/>
      <c r="N252" s="346"/>
      <c r="O252" s="346"/>
      <c r="P252" s="346"/>
      <c r="Q252" s="346"/>
      <c r="R252" s="346"/>
      <c r="S252" s="346"/>
      <c r="T252" s="346"/>
      <c r="U252" s="346"/>
      <c r="V252" s="346"/>
      <c r="W252" s="346"/>
      <c r="X252" s="346"/>
      <c r="Y252" s="346"/>
      <c r="Z252" s="346"/>
      <c r="AA252" s="346"/>
    </row>
    <row r="253" spans="1:27">
      <c r="A253" s="533"/>
      <c r="B253" s="533"/>
      <c r="C253" s="565"/>
      <c r="D253" s="564"/>
      <c r="E253" s="646"/>
      <c r="F253" s="565"/>
      <c r="G253" s="565"/>
      <c r="H253" s="565"/>
      <c r="I253" s="565"/>
      <c r="J253" s="565"/>
      <c r="K253" s="346"/>
      <c r="L253" s="346"/>
      <c r="M253" s="346"/>
      <c r="N253" s="346"/>
      <c r="O253" s="346"/>
      <c r="P253" s="346"/>
      <c r="Q253" s="346"/>
      <c r="R253" s="346"/>
      <c r="S253" s="346"/>
      <c r="T253" s="346"/>
      <c r="U253" s="346"/>
      <c r="V253" s="346"/>
      <c r="W253" s="346"/>
      <c r="X253" s="346"/>
      <c r="Y253" s="346"/>
      <c r="Z253" s="346"/>
      <c r="AA253" s="346"/>
    </row>
    <row r="254" spans="1:27">
      <c r="A254" s="533"/>
      <c r="B254" s="533"/>
      <c r="C254" s="565"/>
      <c r="D254" s="564"/>
      <c r="E254" s="646"/>
      <c r="F254" s="565"/>
      <c r="G254" s="565"/>
      <c r="H254" s="565"/>
      <c r="I254" s="565"/>
      <c r="J254" s="565"/>
      <c r="K254" s="346"/>
      <c r="L254" s="346"/>
      <c r="M254" s="346"/>
      <c r="N254" s="346"/>
      <c r="O254" s="346"/>
      <c r="P254" s="346"/>
      <c r="Q254" s="346"/>
      <c r="R254" s="346"/>
      <c r="S254" s="346"/>
      <c r="T254" s="346"/>
      <c r="U254" s="346"/>
      <c r="V254" s="346"/>
      <c r="W254" s="346"/>
      <c r="X254" s="346"/>
      <c r="Y254" s="346"/>
      <c r="Z254" s="346"/>
      <c r="AA254" s="346"/>
    </row>
    <row r="255" spans="1:27" ht="26.4">
      <c r="A255" s="533" t="s">
        <v>51</v>
      </c>
      <c r="B255" s="533" t="s">
        <v>52</v>
      </c>
      <c r="C255" s="563">
        <f>+INGRESOS!C69</f>
        <v>121077500</v>
      </c>
      <c r="D255" s="564" t="s">
        <v>918</v>
      </c>
      <c r="E255" s="556" t="s">
        <v>851</v>
      </c>
      <c r="F255" s="565">
        <f>SUM(F256:F257)</f>
        <v>108969750</v>
      </c>
      <c r="G255" s="650"/>
      <c r="H255" s="650"/>
      <c r="I255" s="565"/>
      <c r="J255" s="565"/>
      <c r="K255" s="346"/>
      <c r="L255" s="346"/>
      <c r="M255" s="346"/>
      <c r="N255" s="346"/>
      <c r="O255" s="346"/>
      <c r="P255" s="346"/>
      <c r="Q255" s="346"/>
      <c r="R255" s="346"/>
      <c r="S255" s="346"/>
      <c r="T255" s="346"/>
      <c r="U255" s="346"/>
      <c r="V255" s="346"/>
      <c r="W255" s="346"/>
      <c r="X255" s="346"/>
      <c r="Y255" s="346"/>
      <c r="Z255" s="346"/>
      <c r="AA255" s="346"/>
    </row>
    <row r="256" spans="1:27">
      <c r="A256" s="533"/>
      <c r="B256" s="533"/>
      <c r="C256" s="563"/>
      <c r="D256" s="564"/>
      <c r="E256" s="645" t="s">
        <v>675</v>
      </c>
      <c r="F256" s="650">
        <f>SUM(G256:J256)</f>
        <v>56969750</v>
      </c>
      <c r="G256" s="650">
        <v>56969750</v>
      </c>
      <c r="H256" s="650"/>
      <c r="I256" s="565"/>
      <c r="J256" s="565"/>
      <c r="K256" s="346"/>
      <c r="L256" s="346"/>
      <c r="M256" s="346"/>
      <c r="N256" s="346"/>
      <c r="O256" s="346"/>
      <c r="P256" s="346"/>
      <c r="Q256" s="346"/>
      <c r="R256" s="346"/>
      <c r="S256" s="346"/>
      <c r="T256" s="346"/>
      <c r="U256" s="346"/>
      <c r="V256" s="346"/>
      <c r="W256" s="346"/>
      <c r="X256" s="346"/>
      <c r="Y256" s="346"/>
      <c r="Z256" s="346"/>
      <c r="AA256" s="346"/>
    </row>
    <row r="257" spans="1:27">
      <c r="A257" s="533"/>
      <c r="B257" s="533"/>
      <c r="C257" s="565"/>
      <c r="D257" s="564"/>
      <c r="E257" s="645" t="s">
        <v>678</v>
      </c>
      <c r="F257" s="650">
        <f>SUM(G257:J257)</f>
        <v>52000000</v>
      </c>
      <c r="G257" s="650"/>
      <c r="H257" s="650">
        <v>52000000</v>
      </c>
      <c r="I257" s="565"/>
      <c r="J257" s="565"/>
      <c r="K257" s="346"/>
      <c r="L257" s="346"/>
      <c r="M257" s="346"/>
      <c r="N257" s="346"/>
      <c r="O257" s="346"/>
      <c r="P257" s="346"/>
      <c r="Q257" s="346"/>
      <c r="R257" s="346"/>
      <c r="S257" s="346"/>
      <c r="T257" s="346"/>
      <c r="U257" s="346"/>
      <c r="V257" s="346"/>
      <c r="W257" s="346"/>
      <c r="X257" s="346"/>
      <c r="Y257" s="346"/>
      <c r="Z257" s="346"/>
      <c r="AA257" s="346"/>
    </row>
    <row r="258" spans="1:27">
      <c r="A258" s="533"/>
      <c r="B258" s="533"/>
      <c r="C258" s="565"/>
      <c r="D258" s="564"/>
      <c r="E258" s="646"/>
      <c r="F258" s="565"/>
      <c r="G258" s="650"/>
      <c r="H258" s="650"/>
      <c r="I258" s="565"/>
      <c r="J258" s="565"/>
      <c r="K258" s="346"/>
      <c r="L258" s="346"/>
      <c r="M258" s="346"/>
      <c r="N258" s="346"/>
      <c r="O258" s="346"/>
      <c r="P258" s="346"/>
      <c r="Q258" s="346"/>
      <c r="R258" s="346"/>
      <c r="S258" s="346"/>
      <c r="T258" s="346"/>
      <c r="U258" s="346"/>
      <c r="V258" s="346"/>
      <c r="W258" s="346"/>
      <c r="X258" s="346"/>
      <c r="Y258" s="346"/>
      <c r="Z258" s="346"/>
      <c r="AA258" s="346"/>
    </row>
    <row r="259" spans="1:27" ht="26.4">
      <c r="A259" s="533"/>
      <c r="B259" s="533"/>
      <c r="C259" s="565"/>
      <c r="D259" s="564" t="s">
        <v>623</v>
      </c>
      <c r="E259" s="532" t="s">
        <v>919</v>
      </c>
      <c r="F259" s="565">
        <f>+F260</f>
        <v>12107750</v>
      </c>
      <c r="G259" s="565"/>
      <c r="H259" s="650"/>
      <c r="I259" s="565"/>
      <c r="J259" s="565"/>
      <c r="K259" s="346"/>
      <c r="L259" s="346"/>
      <c r="M259" s="346"/>
      <c r="N259" s="346"/>
      <c r="O259" s="346"/>
      <c r="P259" s="346"/>
      <c r="Q259" s="346"/>
      <c r="R259" s="346"/>
      <c r="S259" s="346"/>
      <c r="T259" s="346"/>
      <c r="U259" s="346"/>
      <c r="V259" s="346"/>
      <c r="W259" s="346"/>
      <c r="X259" s="346"/>
      <c r="Y259" s="346"/>
      <c r="Z259" s="346"/>
      <c r="AA259" s="346"/>
    </row>
    <row r="260" spans="1:27">
      <c r="A260" s="533"/>
      <c r="B260" s="533"/>
      <c r="C260" s="565"/>
      <c r="D260" s="564"/>
      <c r="E260" s="645" t="s">
        <v>678</v>
      </c>
      <c r="F260" s="650">
        <f>SUM(G260:J260)</f>
        <v>12107750</v>
      </c>
      <c r="G260" s="565"/>
      <c r="H260" s="650">
        <v>12107750</v>
      </c>
      <c r="I260" s="565"/>
      <c r="J260" s="565"/>
      <c r="K260" s="346"/>
      <c r="L260" s="346"/>
      <c r="M260" s="346"/>
      <c r="N260" s="346"/>
      <c r="O260" s="346"/>
      <c r="P260" s="346"/>
      <c r="Q260" s="346"/>
      <c r="R260" s="346"/>
      <c r="S260" s="346"/>
      <c r="T260" s="346"/>
      <c r="U260" s="346"/>
      <c r="V260" s="346"/>
      <c r="W260" s="346"/>
      <c r="X260" s="346"/>
      <c r="Y260" s="346"/>
      <c r="Z260" s="346"/>
      <c r="AA260" s="346"/>
    </row>
    <row r="261" spans="1:27">
      <c r="A261" s="533"/>
      <c r="B261" s="533"/>
      <c r="C261" s="565"/>
      <c r="D261" s="564"/>
      <c r="E261" s="646"/>
      <c r="F261" s="565"/>
      <c r="G261" s="565"/>
      <c r="H261" s="650"/>
      <c r="I261" s="565"/>
      <c r="J261" s="565"/>
      <c r="K261" s="346"/>
      <c r="L261" s="346"/>
      <c r="M261" s="346"/>
      <c r="N261" s="346"/>
      <c r="O261" s="346"/>
      <c r="P261" s="346"/>
      <c r="Q261" s="346"/>
      <c r="R261" s="346"/>
      <c r="S261" s="346"/>
      <c r="T261" s="346"/>
      <c r="U261" s="346"/>
      <c r="V261" s="346"/>
      <c r="W261" s="346"/>
      <c r="X261" s="346"/>
      <c r="Y261" s="346"/>
      <c r="Z261" s="346"/>
      <c r="AA261" s="346"/>
    </row>
    <row r="262" spans="1:27">
      <c r="A262" s="533"/>
      <c r="B262" s="533"/>
      <c r="C262" s="565"/>
      <c r="D262" s="564"/>
      <c r="E262" s="649" t="s">
        <v>807</v>
      </c>
      <c r="F262" s="565">
        <f>+F255+F259</f>
        <v>121077500</v>
      </c>
      <c r="G262" s="565"/>
      <c r="H262" s="565"/>
      <c r="I262" s="565"/>
      <c r="J262" s="565"/>
      <c r="K262" s="346"/>
      <c r="L262" s="346"/>
      <c r="M262" s="346"/>
      <c r="N262" s="346"/>
      <c r="O262" s="346"/>
      <c r="P262" s="346"/>
      <c r="Q262" s="346"/>
      <c r="R262" s="346"/>
      <c r="S262" s="346"/>
      <c r="T262" s="346"/>
      <c r="U262" s="346"/>
      <c r="V262" s="346"/>
      <c r="W262" s="346"/>
      <c r="X262" s="346"/>
      <c r="Y262" s="346"/>
      <c r="Z262" s="346"/>
      <c r="AA262" s="346"/>
    </row>
    <row r="263" spans="1:27">
      <c r="A263" s="533"/>
      <c r="B263" s="533"/>
      <c r="C263" s="565"/>
      <c r="D263" s="564"/>
      <c r="E263" s="646"/>
      <c r="F263" s="565"/>
      <c r="G263" s="565"/>
      <c r="H263" s="565"/>
      <c r="I263" s="565"/>
      <c r="J263" s="565"/>
      <c r="K263" s="346"/>
      <c r="L263" s="346"/>
      <c r="M263" s="346"/>
      <c r="N263" s="346"/>
      <c r="O263" s="346"/>
      <c r="P263" s="346"/>
      <c r="Q263" s="346"/>
      <c r="R263" s="346"/>
      <c r="S263" s="346"/>
      <c r="T263" s="346"/>
      <c r="U263" s="346"/>
      <c r="V263" s="346"/>
      <c r="W263" s="346"/>
      <c r="X263" s="346"/>
      <c r="Y263" s="346"/>
      <c r="Z263" s="346"/>
      <c r="AA263" s="346"/>
    </row>
    <row r="264" spans="1:27">
      <c r="A264" s="533"/>
      <c r="B264" s="533"/>
      <c r="C264" s="565"/>
      <c r="D264" s="564"/>
      <c r="E264" s="646"/>
      <c r="F264" s="565"/>
      <c r="G264" s="565"/>
      <c r="H264" s="565"/>
      <c r="I264" s="565"/>
      <c r="J264" s="565"/>
      <c r="K264" s="346"/>
      <c r="L264" s="346"/>
      <c r="M264" s="346"/>
      <c r="N264" s="346"/>
      <c r="O264" s="346"/>
      <c r="P264" s="346"/>
      <c r="Q264" s="346"/>
      <c r="R264" s="346"/>
      <c r="S264" s="346"/>
      <c r="T264" s="346"/>
      <c r="U264" s="346"/>
      <c r="V264" s="346"/>
      <c r="W264" s="346"/>
      <c r="X264" s="346"/>
      <c r="Y264" s="346"/>
      <c r="Z264" s="346"/>
      <c r="AA264" s="346"/>
    </row>
    <row r="265" spans="1:27">
      <c r="A265" s="533"/>
      <c r="B265" s="533"/>
      <c r="C265" s="565"/>
      <c r="D265" s="564"/>
      <c r="E265" s="646"/>
      <c r="F265" s="565"/>
      <c r="G265" s="565"/>
      <c r="H265" s="565"/>
      <c r="I265" s="565"/>
      <c r="J265" s="565"/>
      <c r="K265" s="346"/>
      <c r="L265" s="346"/>
      <c r="M265" s="346"/>
      <c r="N265" s="346"/>
      <c r="O265" s="346"/>
      <c r="P265" s="346"/>
      <c r="Q265" s="346"/>
      <c r="R265" s="346"/>
      <c r="S265" s="346"/>
      <c r="T265" s="346"/>
      <c r="U265" s="346"/>
      <c r="V265" s="346"/>
      <c r="W265" s="346"/>
      <c r="X265" s="346"/>
      <c r="Y265" s="346"/>
      <c r="Z265" s="346"/>
      <c r="AA265" s="346"/>
    </row>
    <row r="266" spans="1:27" ht="26.4">
      <c r="A266" s="533" t="s">
        <v>55</v>
      </c>
      <c r="B266" s="533" t="s">
        <v>56</v>
      </c>
      <c r="C266" s="563">
        <f>+INGRESOS!C71</f>
        <v>2049264600</v>
      </c>
      <c r="D266" s="564" t="s">
        <v>917</v>
      </c>
      <c r="E266" s="532" t="s">
        <v>860</v>
      </c>
      <c r="F266" s="565">
        <f>+F267</f>
        <v>204926460</v>
      </c>
      <c r="G266" s="565"/>
      <c r="H266" s="565"/>
      <c r="I266" s="565"/>
      <c r="J266" s="565"/>
      <c r="K266" s="346"/>
      <c r="L266" s="346"/>
      <c r="M266" s="346"/>
      <c r="N266" s="346"/>
      <c r="O266" s="346"/>
      <c r="P266" s="346"/>
      <c r="Q266" s="346"/>
      <c r="R266" s="346"/>
      <c r="S266" s="346"/>
      <c r="T266" s="346"/>
      <c r="U266" s="346"/>
      <c r="V266" s="346"/>
      <c r="W266" s="346"/>
      <c r="X266" s="346"/>
      <c r="Y266" s="346"/>
      <c r="Z266" s="346"/>
      <c r="AA266" s="346"/>
    </row>
    <row r="267" spans="1:27">
      <c r="A267" s="533"/>
      <c r="B267" s="533"/>
      <c r="C267" s="565"/>
      <c r="D267" s="564"/>
      <c r="E267" s="645" t="s">
        <v>675</v>
      </c>
      <c r="F267" s="650">
        <f>SUM(G267:J267)</f>
        <v>204926460</v>
      </c>
      <c r="G267" s="650">
        <v>204926460</v>
      </c>
      <c r="H267" s="565"/>
      <c r="I267" s="565"/>
      <c r="J267" s="565"/>
      <c r="K267" s="346"/>
      <c r="L267" s="346"/>
      <c r="M267" s="346"/>
      <c r="N267" s="346"/>
      <c r="O267" s="346"/>
      <c r="P267" s="346"/>
      <c r="Q267" s="346"/>
      <c r="R267" s="346"/>
      <c r="S267" s="346"/>
      <c r="T267" s="346"/>
      <c r="U267" s="346"/>
      <c r="V267" s="346"/>
      <c r="W267" s="346"/>
      <c r="X267" s="346"/>
      <c r="Y267" s="346"/>
      <c r="Z267" s="346"/>
      <c r="AA267" s="346"/>
    </row>
    <row r="268" spans="1:27">
      <c r="A268" s="533"/>
      <c r="B268" s="533"/>
      <c r="C268" s="565"/>
      <c r="D268" s="564"/>
      <c r="E268" s="646"/>
      <c r="F268" s="565"/>
      <c r="G268" s="565"/>
      <c r="H268" s="565"/>
      <c r="I268" s="565"/>
      <c r="J268" s="565"/>
      <c r="K268" s="346"/>
      <c r="L268" s="346"/>
      <c r="M268" s="346"/>
      <c r="N268" s="346"/>
      <c r="O268" s="346"/>
      <c r="P268" s="346"/>
      <c r="Q268" s="346"/>
      <c r="R268" s="346"/>
      <c r="S268" s="346"/>
      <c r="T268" s="346"/>
      <c r="U268" s="346"/>
      <c r="V268" s="346"/>
      <c r="W268" s="346"/>
      <c r="X268" s="346"/>
      <c r="Y268" s="346"/>
      <c r="Z268" s="346"/>
      <c r="AA268" s="346"/>
    </row>
    <row r="269" spans="1:27">
      <c r="A269" s="533"/>
      <c r="B269" s="533"/>
      <c r="C269" s="565"/>
      <c r="D269" s="564" t="s">
        <v>908</v>
      </c>
      <c r="E269" s="532" t="s">
        <v>808</v>
      </c>
      <c r="F269" s="565">
        <f>SUM(F270:F275)</f>
        <v>1603655684.95</v>
      </c>
      <c r="G269" s="565"/>
      <c r="H269" s="565"/>
      <c r="I269" s="565"/>
      <c r="J269" s="565"/>
      <c r="K269" s="346"/>
      <c r="L269" s="346"/>
      <c r="M269" s="346"/>
      <c r="N269" s="346"/>
      <c r="O269" s="346"/>
      <c r="P269" s="346"/>
      <c r="Q269" s="346"/>
      <c r="R269" s="346"/>
      <c r="S269" s="346"/>
      <c r="T269" s="346"/>
      <c r="U269" s="346"/>
      <c r="V269" s="346"/>
      <c r="W269" s="346"/>
      <c r="X269" s="346"/>
      <c r="Y269" s="346"/>
      <c r="Z269" s="346"/>
      <c r="AA269" s="346"/>
    </row>
    <row r="270" spans="1:27">
      <c r="A270" s="533"/>
      <c r="B270" s="533"/>
      <c r="C270" s="565"/>
      <c r="D270" s="564"/>
      <c r="E270" s="645" t="s">
        <v>674</v>
      </c>
      <c r="F270" s="650">
        <f t="shared" ref="F270:F275" si="3">SUM(G270:J270)</f>
        <v>1039695142.8</v>
      </c>
      <c r="G270" s="650">
        <v>1039695142.8</v>
      </c>
      <c r="H270" s="650"/>
      <c r="I270" s="565"/>
      <c r="J270" s="565"/>
      <c r="K270" s="346"/>
      <c r="L270" s="346"/>
      <c r="M270" s="346"/>
      <c r="N270" s="346"/>
      <c r="O270" s="346"/>
      <c r="P270" s="346"/>
      <c r="Q270" s="346"/>
      <c r="R270" s="346"/>
      <c r="S270" s="346"/>
      <c r="T270" s="346"/>
      <c r="U270" s="346"/>
      <c r="V270" s="346"/>
      <c r="W270" s="346"/>
      <c r="X270" s="346"/>
      <c r="Y270" s="346"/>
      <c r="Z270" s="346"/>
      <c r="AA270" s="346"/>
    </row>
    <row r="271" spans="1:27">
      <c r="A271" s="533"/>
      <c r="B271" s="533"/>
      <c r="C271" s="565"/>
      <c r="D271" s="564"/>
      <c r="E271" s="645" t="s">
        <v>675</v>
      </c>
      <c r="F271" s="650">
        <f t="shared" si="3"/>
        <v>185653646.47999999</v>
      </c>
      <c r="G271" s="650">
        <v>185653646.47999999</v>
      </c>
      <c r="H271" s="650"/>
      <c r="I271" s="565"/>
      <c r="J271" s="565"/>
      <c r="K271" s="346"/>
      <c r="L271" s="346"/>
      <c r="M271" s="346"/>
      <c r="N271" s="346"/>
      <c r="O271" s="346"/>
      <c r="P271" s="346"/>
      <c r="Q271" s="346"/>
      <c r="R271" s="346"/>
      <c r="S271" s="346"/>
      <c r="T271" s="346"/>
      <c r="U271" s="346"/>
      <c r="V271" s="346"/>
      <c r="W271" s="346"/>
      <c r="X271" s="346"/>
      <c r="Y271" s="346"/>
      <c r="Z271" s="346"/>
      <c r="AA271" s="346"/>
    </row>
    <row r="272" spans="1:27">
      <c r="A272" s="533"/>
      <c r="B272" s="533"/>
      <c r="C272" s="565"/>
      <c r="D272" s="564"/>
      <c r="E272" s="645" t="s">
        <v>676</v>
      </c>
      <c r="F272" s="650">
        <f t="shared" si="3"/>
        <v>223847241.78</v>
      </c>
      <c r="G272" s="650">
        <v>223847241.78</v>
      </c>
      <c r="H272" s="650"/>
      <c r="I272" s="565"/>
      <c r="J272" s="565"/>
      <c r="K272" s="346"/>
      <c r="L272" s="346"/>
      <c r="M272" s="346"/>
      <c r="N272" s="346"/>
      <c r="O272" s="346"/>
      <c r="P272" s="346"/>
      <c r="Q272" s="346"/>
      <c r="R272" s="346"/>
      <c r="S272" s="346"/>
      <c r="T272" s="346"/>
      <c r="U272" s="346"/>
      <c r="V272" s="346"/>
      <c r="W272" s="346"/>
      <c r="X272" s="346"/>
      <c r="Y272" s="346"/>
      <c r="Z272" s="346"/>
      <c r="AA272" s="346"/>
    </row>
    <row r="273" spans="1:27">
      <c r="A273" s="533"/>
      <c r="B273" s="533"/>
      <c r="C273" s="565"/>
      <c r="D273" s="564"/>
      <c r="E273" s="645" t="s">
        <v>677</v>
      </c>
      <c r="F273" s="650">
        <f t="shared" si="3"/>
        <v>8720317.2200000007</v>
      </c>
      <c r="G273" s="650">
        <v>8720317.2200000007</v>
      </c>
      <c r="H273" s="650"/>
      <c r="I273" s="650"/>
      <c r="J273" s="565"/>
      <c r="K273" s="346"/>
      <c r="L273" s="346"/>
      <c r="M273" s="346"/>
      <c r="N273" s="346"/>
      <c r="O273" s="346"/>
      <c r="P273" s="346"/>
      <c r="Q273" s="346"/>
      <c r="R273" s="346"/>
      <c r="S273" s="346"/>
      <c r="T273" s="346"/>
      <c r="U273" s="346"/>
      <c r="V273" s="346"/>
      <c r="W273" s="346"/>
      <c r="X273" s="346"/>
      <c r="Y273" s="346"/>
      <c r="Z273" s="346"/>
      <c r="AA273" s="346"/>
    </row>
    <row r="274" spans="1:27">
      <c r="A274" s="533"/>
      <c r="B274" s="533"/>
      <c r="C274" s="565"/>
      <c r="D274" s="564"/>
      <c r="E274" s="645" t="s">
        <v>678</v>
      </c>
      <c r="F274" s="650">
        <f t="shared" si="3"/>
        <v>130639336.67</v>
      </c>
      <c r="G274" s="650"/>
      <c r="H274" s="650">
        <v>130639336.67</v>
      </c>
      <c r="I274" s="565"/>
      <c r="J274" s="565"/>
      <c r="K274" s="346"/>
      <c r="L274" s="346"/>
      <c r="M274" s="346"/>
      <c r="N274" s="346"/>
      <c r="O274" s="346"/>
      <c r="P274" s="346"/>
      <c r="Q274" s="346"/>
      <c r="R274" s="346"/>
      <c r="S274" s="346"/>
      <c r="T274" s="346"/>
      <c r="U274" s="346"/>
      <c r="V274" s="346"/>
      <c r="W274" s="346"/>
      <c r="X274" s="346"/>
      <c r="Y274" s="346"/>
      <c r="Z274" s="346"/>
      <c r="AA274" s="346"/>
    </row>
    <row r="275" spans="1:27">
      <c r="A275" s="533"/>
      <c r="B275" s="533"/>
      <c r="C275" s="565"/>
      <c r="D275" s="564"/>
      <c r="E275" s="645" t="s">
        <v>679</v>
      </c>
      <c r="F275" s="650">
        <f t="shared" si="3"/>
        <v>15100000</v>
      </c>
      <c r="G275" s="650">
        <v>15100000</v>
      </c>
      <c r="H275" s="650"/>
      <c r="I275" s="565"/>
      <c r="J275" s="565"/>
      <c r="K275" s="346"/>
      <c r="L275" s="346"/>
      <c r="M275" s="346"/>
      <c r="N275" s="346"/>
      <c r="O275" s="346"/>
      <c r="P275" s="346"/>
      <c r="Q275" s="346"/>
      <c r="R275" s="346"/>
      <c r="S275" s="346"/>
      <c r="T275" s="346"/>
      <c r="U275" s="346"/>
      <c r="V275" s="346"/>
      <c r="W275" s="346"/>
      <c r="X275" s="346"/>
      <c r="Y275" s="346"/>
      <c r="Z275" s="346"/>
      <c r="AA275" s="346"/>
    </row>
    <row r="276" spans="1:27">
      <c r="A276" s="533"/>
      <c r="B276" s="533"/>
      <c r="C276" s="565"/>
      <c r="D276" s="564"/>
      <c r="E276" s="645"/>
      <c r="F276" s="650"/>
      <c r="G276" s="650"/>
      <c r="H276" s="650"/>
      <c r="I276" s="565"/>
      <c r="J276" s="565"/>
      <c r="K276" s="346"/>
      <c r="L276" s="346"/>
      <c r="M276" s="346"/>
      <c r="N276" s="346"/>
      <c r="O276" s="346"/>
      <c r="P276" s="346"/>
      <c r="Q276" s="346"/>
      <c r="R276" s="346"/>
      <c r="S276" s="346"/>
      <c r="T276" s="346"/>
      <c r="U276" s="346"/>
      <c r="V276" s="346"/>
      <c r="W276" s="346"/>
      <c r="X276" s="346"/>
      <c r="Y276" s="346"/>
      <c r="Z276" s="346"/>
      <c r="AA276" s="346"/>
    </row>
    <row r="277" spans="1:27" ht="26.4">
      <c r="A277" s="533"/>
      <c r="B277" s="533"/>
      <c r="C277" s="565"/>
      <c r="D277" s="564" t="s">
        <v>908</v>
      </c>
      <c r="E277" s="532" t="s">
        <v>927</v>
      </c>
      <c r="F277" s="565">
        <f>+F278</f>
        <v>240682455.05000001</v>
      </c>
      <c r="G277" s="650"/>
      <c r="H277" s="650"/>
      <c r="I277" s="565"/>
      <c r="J277" s="565"/>
      <c r="K277" s="346"/>
      <c r="L277" s="346"/>
      <c r="M277" s="346"/>
      <c r="N277" s="346"/>
      <c r="O277" s="346"/>
      <c r="P277" s="346"/>
      <c r="Q277" s="346"/>
      <c r="R277" s="346"/>
      <c r="S277" s="346"/>
      <c r="T277" s="346"/>
      <c r="U277" s="346"/>
      <c r="V277" s="346"/>
      <c r="W277" s="346"/>
      <c r="X277" s="346"/>
      <c r="Y277" s="346"/>
      <c r="Z277" s="346"/>
      <c r="AA277" s="346"/>
    </row>
    <row r="278" spans="1:27">
      <c r="A278" s="533"/>
      <c r="B278" s="533"/>
      <c r="C278" s="565"/>
      <c r="D278" s="564"/>
      <c r="E278" s="645" t="s">
        <v>858</v>
      </c>
      <c r="F278" s="650">
        <f>SUM(G278:J278)</f>
        <v>240682455.05000001</v>
      </c>
      <c r="G278" s="650"/>
      <c r="H278" s="650"/>
      <c r="I278" s="650">
        <v>240682455.05000001</v>
      </c>
      <c r="J278" s="565"/>
      <c r="K278" s="346"/>
      <c r="L278" s="346"/>
      <c r="M278" s="346"/>
      <c r="N278" s="346"/>
      <c r="O278" s="346"/>
      <c r="P278" s="346"/>
      <c r="Q278" s="346"/>
      <c r="R278" s="346"/>
      <c r="S278" s="346"/>
      <c r="T278" s="346"/>
      <c r="U278" s="346"/>
      <c r="V278" s="346"/>
      <c r="W278" s="346"/>
      <c r="X278" s="346"/>
      <c r="Y278" s="346"/>
      <c r="Z278" s="346"/>
      <c r="AA278" s="346"/>
    </row>
    <row r="279" spans="1:27">
      <c r="A279" s="533"/>
      <c r="B279" s="533"/>
      <c r="C279" s="565"/>
      <c r="D279" s="564"/>
      <c r="E279" s="657"/>
      <c r="F279" s="565"/>
      <c r="G279" s="565"/>
      <c r="H279" s="565"/>
      <c r="I279" s="565"/>
      <c r="J279" s="565"/>
      <c r="K279" s="346"/>
      <c r="L279" s="346"/>
      <c r="M279" s="346"/>
      <c r="N279" s="346"/>
      <c r="O279" s="346"/>
      <c r="P279" s="346"/>
      <c r="Q279" s="346"/>
      <c r="R279" s="346"/>
      <c r="S279" s="346"/>
      <c r="T279" s="346"/>
      <c r="U279" s="346"/>
      <c r="V279" s="346"/>
      <c r="W279" s="346"/>
      <c r="X279" s="346"/>
      <c r="Y279" s="346"/>
      <c r="Z279" s="346"/>
      <c r="AA279" s="346"/>
    </row>
    <row r="280" spans="1:27">
      <c r="A280" s="533"/>
      <c r="B280" s="533"/>
      <c r="C280" s="565"/>
      <c r="D280" s="564"/>
      <c r="E280" s="649" t="s">
        <v>807</v>
      </c>
      <c r="F280" s="565">
        <f>+F266+F269+F277</f>
        <v>2049264600</v>
      </c>
      <c r="G280" s="565"/>
      <c r="H280" s="565"/>
      <c r="I280" s="565"/>
      <c r="J280" s="565"/>
      <c r="K280" s="346"/>
      <c r="L280" s="346"/>
      <c r="M280" s="346"/>
      <c r="N280" s="346"/>
      <c r="O280" s="346"/>
      <c r="P280" s="346"/>
      <c r="Q280" s="346"/>
      <c r="R280" s="346"/>
      <c r="S280" s="346"/>
      <c r="T280" s="346"/>
      <c r="U280" s="346"/>
      <c r="V280" s="346"/>
      <c r="W280" s="346"/>
      <c r="X280" s="346"/>
      <c r="Y280" s="346"/>
      <c r="Z280" s="346"/>
      <c r="AA280" s="346"/>
    </row>
    <row r="281" spans="1:27">
      <c r="A281" s="533"/>
      <c r="B281" s="533"/>
      <c r="C281" s="565"/>
      <c r="D281" s="564"/>
      <c r="E281" s="646"/>
      <c r="F281" s="565"/>
      <c r="G281" s="565"/>
      <c r="H281" s="565"/>
      <c r="I281" s="565"/>
      <c r="J281" s="565"/>
      <c r="K281" s="346"/>
      <c r="L281" s="346"/>
      <c r="M281" s="346"/>
      <c r="N281" s="346"/>
      <c r="O281" s="346"/>
      <c r="P281" s="346"/>
      <c r="Q281" s="346"/>
      <c r="R281" s="346"/>
      <c r="S281" s="346"/>
      <c r="T281" s="346"/>
      <c r="U281" s="346"/>
      <c r="V281" s="346"/>
      <c r="W281" s="346"/>
      <c r="X281" s="346"/>
      <c r="Y281" s="346"/>
      <c r="Z281" s="346"/>
      <c r="AA281" s="346"/>
    </row>
    <row r="282" spans="1:27">
      <c r="A282" s="533"/>
      <c r="B282" s="533"/>
      <c r="C282" s="565"/>
      <c r="D282" s="564"/>
      <c r="E282" s="646"/>
      <c r="F282" s="565"/>
      <c r="G282" s="565"/>
      <c r="H282" s="565"/>
      <c r="I282" s="565"/>
      <c r="J282" s="565"/>
      <c r="K282" s="346"/>
      <c r="L282" s="346"/>
      <c r="M282" s="346"/>
      <c r="N282" s="346"/>
      <c r="O282" s="346"/>
      <c r="P282" s="346"/>
      <c r="Q282" s="346"/>
      <c r="R282" s="346"/>
      <c r="S282" s="346"/>
      <c r="T282" s="346"/>
      <c r="U282" s="346"/>
      <c r="V282" s="346"/>
      <c r="W282" s="346"/>
      <c r="X282" s="346"/>
      <c r="Y282" s="346"/>
      <c r="Z282" s="346"/>
      <c r="AA282" s="346"/>
    </row>
    <row r="283" spans="1:27">
      <c r="A283" s="533"/>
      <c r="B283" s="533"/>
      <c r="C283" s="565"/>
      <c r="D283" s="564"/>
      <c r="E283" s="646"/>
      <c r="F283" s="565"/>
      <c r="G283" s="565"/>
      <c r="H283" s="565"/>
      <c r="I283" s="565"/>
      <c r="J283" s="565"/>
      <c r="K283" s="346"/>
      <c r="L283" s="346"/>
      <c r="M283" s="346"/>
      <c r="N283" s="346"/>
      <c r="O283" s="346"/>
      <c r="P283" s="346"/>
      <c r="Q283" s="346"/>
      <c r="R283" s="346"/>
      <c r="S283" s="346"/>
      <c r="T283" s="346"/>
      <c r="U283" s="346"/>
      <c r="V283" s="346"/>
      <c r="W283" s="346"/>
      <c r="X283" s="346"/>
      <c r="Y283" s="346"/>
      <c r="Z283" s="346"/>
      <c r="AA283" s="346"/>
    </row>
    <row r="284" spans="1:27" ht="26.4">
      <c r="A284" s="533" t="s">
        <v>57</v>
      </c>
      <c r="B284" s="533" t="s">
        <v>58</v>
      </c>
      <c r="C284" s="563">
        <f>+INGRESOS!C72</f>
        <v>641169300</v>
      </c>
      <c r="D284" s="564" t="s">
        <v>917</v>
      </c>
      <c r="E284" s="532" t="s">
        <v>860</v>
      </c>
      <c r="F284" s="565">
        <f>+F285</f>
        <v>64116930</v>
      </c>
      <c r="G284" s="565"/>
      <c r="H284" s="565"/>
      <c r="I284" s="565"/>
      <c r="J284" s="565"/>
      <c r="K284" s="346"/>
      <c r="L284" s="346"/>
      <c r="M284" s="346"/>
      <c r="N284" s="346"/>
      <c r="O284" s="346"/>
      <c r="P284" s="346"/>
      <c r="Q284" s="346"/>
      <c r="R284" s="346"/>
      <c r="S284" s="346"/>
      <c r="T284" s="346"/>
      <c r="U284" s="346"/>
      <c r="V284" s="346"/>
      <c r="W284" s="346"/>
      <c r="X284" s="346"/>
      <c r="Y284" s="346"/>
      <c r="Z284" s="346"/>
      <c r="AA284" s="346"/>
    </row>
    <row r="285" spans="1:27">
      <c r="A285" s="533"/>
      <c r="B285" s="533"/>
      <c r="C285" s="565"/>
      <c r="D285" s="564"/>
      <c r="E285" s="645" t="s">
        <v>675</v>
      </c>
      <c r="F285" s="650">
        <f>SUM(G285:J285)</f>
        <v>64116930</v>
      </c>
      <c r="G285" s="650">
        <v>64116930</v>
      </c>
      <c r="H285" s="565"/>
      <c r="I285" s="565"/>
      <c r="J285" s="565"/>
      <c r="K285" s="346"/>
      <c r="L285" s="346"/>
      <c r="M285" s="346"/>
      <c r="N285" s="346"/>
      <c r="O285" s="346"/>
      <c r="P285" s="346"/>
      <c r="Q285" s="346"/>
      <c r="R285" s="346"/>
      <c r="S285" s="346"/>
      <c r="T285" s="346"/>
      <c r="U285" s="346"/>
      <c r="V285" s="346"/>
      <c r="W285" s="346"/>
      <c r="X285" s="346"/>
      <c r="Y285" s="346"/>
      <c r="Z285" s="346"/>
      <c r="AA285" s="346"/>
    </row>
    <row r="286" spans="1:27">
      <c r="A286" s="533"/>
      <c r="B286" s="533"/>
      <c r="C286" s="565"/>
      <c r="D286" s="564"/>
      <c r="E286" s="645"/>
      <c r="F286" s="565"/>
      <c r="G286" s="650"/>
      <c r="H286" s="565"/>
      <c r="I286" s="565"/>
      <c r="J286" s="565"/>
      <c r="K286" s="346"/>
      <c r="L286" s="346"/>
      <c r="M286" s="346"/>
      <c r="N286" s="346"/>
      <c r="O286" s="346"/>
      <c r="P286" s="346"/>
      <c r="Q286" s="346"/>
      <c r="R286" s="346"/>
      <c r="S286" s="346"/>
      <c r="T286" s="346"/>
      <c r="U286" s="346"/>
      <c r="V286" s="346"/>
      <c r="W286" s="346"/>
      <c r="X286" s="346"/>
      <c r="Y286" s="346"/>
      <c r="Z286" s="346"/>
      <c r="AA286" s="346"/>
    </row>
    <row r="287" spans="1:27">
      <c r="A287" s="533"/>
      <c r="B287" s="533"/>
      <c r="C287" s="565"/>
      <c r="D287" s="564" t="s">
        <v>911</v>
      </c>
      <c r="E287" s="532" t="s">
        <v>928</v>
      </c>
      <c r="F287" s="565">
        <f>SUM(F288:F288)</f>
        <v>507052370</v>
      </c>
      <c r="G287" s="650"/>
      <c r="H287" s="565"/>
      <c r="I287" s="565"/>
      <c r="J287" s="565"/>
      <c r="K287" s="346"/>
      <c r="L287" s="346"/>
      <c r="M287" s="346"/>
      <c r="N287" s="346"/>
      <c r="O287" s="346"/>
      <c r="P287" s="346"/>
      <c r="Q287" s="346"/>
      <c r="R287" s="346"/>
      <c r="S287" s="346"/>
      <c r="T287" s="346"/>
      <c r="U287" s="346"/>
      <c r="V287" s="346"/>
      <c r="W287" s="346"/>
      <c r="X287" s="346"/>
      <c r="Y287" s="346"/>
      <c r="Z287" s="346"/>
      <c r="AA287" s="346"/>
    </row>
    <row r="288" spans="1:27">
      <c r="A288" s="533"/>
      <c r="B288" s="533"/>
      <c r="C288" s="565"/>
      <c r="D288" s="564"/>
      <c r="E288" s="645" t="s">
        <v>674</v>
      </c>
      <c r="F288" s="650">
        <f>SUM(G288:J288)</f>
        <v>507052370</v>
      </c>
      <c r="G288" s="650">
        <v>507052370</v>
      </c>
      <c r="H288" s="565"/>
      <c r="I288" s="565"/>
      <c r="J288" s="565"/>
      <c r="K288" s="346"/>
      <c r="L288" s="346"/>
      <c r="M288" s="346"/>
      <c r="N288" s="346"/>
      <c r="O288" s="346"/>
      <c r="P288" s="346"/>
      <c r="Q288" s="346"/>
      <c r="R288" s="346"/>
      <c r="S288" s="346"/>
      <c r="T288" s="346"/>
      <c r="U288" s="346"/>
      <c r="V288" s="346"/>
      <c r="W288" s="346"/>
      <c r="X288" s="346"/>
      <c r="Y288" s="346"/>
      <c r="Z288" s="346"/>
      <c r="AA288" s="346"/>
    </row>
    <row r="289" spans="1:27">
      <c r="A289" s="533"/>
      <c r="B289" s="533"/>
      <c r="C289" s="565"/>
      <c r="D289" s="564"/>
      <c r="E289" s="645"/>
      <c r="F289" s="565"/>
      <c r="G289" s="650"/>
      <c r="H289" s="565"/>
      <c r="I289" s="565"/>
      <c r="J289" s="565"/>
      <c r="K289" s="346"/>
      <c r="L289" s="346"/>
      <c r="M289" s="346"/>
      <c r="N289" s="346"/>
      <c r="O289" s="346"/>
      <c r="P289" s="346"/>
      <c r="Q289" s="346"/>
      <c r="R289" s="346"/>
      <c r="S289" s="346"/>
      <c r="T289" s="346"/>
      <c r="U289" s="346"/>
      <c r="V289" s="346"/>
      <c r="W289" s="346"/>
      <c r="X289" s="346"/>
      <c r="Y289" s="346"/>
      <c r="Z289" s="346"/>
      <c r="AA289" s="346"/>
    </row>
    <row r="290" spans="1:27" ht="26.4">
      <c r="A290" s="533"/>
      <c r="B290" s="533"/>
      <c r="C290" s="565"/>
      <c r="D290" s="564" t="s">
        <v>911</v>
      </c>
      <c r="E290" s="532" t="s">
        <v>929</v>
      </c>
      <c r="F290" s="565">
        <f>SUM(F291)</f>
        <v>70000000</v>
      </c>
      <c r="G290" s="650"/>
      <c r="H290" s="565"/>
      <c r="I290" s="565"/>
      <c r="J290" s="565"/>
      <c r="K290" s="346"/>
      <c r="L290" s="346"/>
      <c r="M290" s="346"/>
      <c r="N290" s="346"/>
      <c r="O290" s="346"/>
      <c r="P290" s="346"/>
      <c r="Q290" s="346"/>
      <c r="R290" s="346"/>
      <c r="S290" s="346"/>
      <c r="T290" s="346"/>
      <c r="U290" s="346"/>
      <c r="V290" s="346"/>
      <c r="W290" s="346"/>
      <c r="X290" s="346"/>
      <c r="Y290" s="346"/>
      <c r="Z290" s="346"/>
      <c r="AA290" s="346"/>
    </row>
    <row r="291" spans="1:27">
      <c r="A291" s="533"/>
      <c r="B291" s="533"/>
      <c r="C291" s="565"/>
      <c r="D291" s="564"/>
      <c r="E291" s="645" t="s">
        <v>678</v>
      </c>
      <c r="F291" s="650">
        <f>SUM(G291:J291)</f>
        <v>70000000</v>
      </c>
      <c r="G291" s="650"/>
      <c r="H291" s="650">
        <v>70000000</v>
      </c>
      <c r="I291" s="565"/>
      <c r="J291" s="565"/>
      <c r="K291" s="346"/>
      <c r="L291" s="346"/>
      <c r="M291" s="346"/>
      <c r="N291" s="346"/>
      <c r="O291" s="346"/>
      <c r="P291" s="346"/>
      <c r="Q291" s="346"/>
      <c r="R291" s="346"/>
      <c r="S291" s="346"/>
      <c r="T291" s="346"/>
      <c r="U291" s="346"/>
      <c r="V291" s="346"/>
      <c r="W291" s="346"/>
      <c r="X291" s="346"/>
      <c r="Y291" s="346"/>
      <c r="Z291" s="346"/>
      <c r="AA291" s="346"/>
    </row>
    <row r="292" spans="1:27">
      <c r="A292" s="533"/>
      <c r="B292" s="533"/>
      <c r="C292" s="565"/>
      <c r="D292" s="564"/>
      <c r="E292" s="645"/>
      <c r="F292" s="650"/>
      <c r="G292" s="650"/>
      <c r="H292" s="565"/>
      <c r="I292" s="565"/>
      <c r="J292" s="565"/>
      <c r="K292" s="346"/>
      <c r="L292" s="346"/>
      <c r="M292" s="346"/>
      <c r="N292" s="346"/>
      <c r="O292" s="346"/>
      <c r="P292" s="346"/>
      <c r="Q292" s="346"/>
      <c r="R292" s="346"/>
      <c r="S292" s="346"/>
      <c r="T292" s="346"/>
      <c r="U292" s="346"/>
      <c r="V292" s="346"/>
      <c r="W292" s="346"/>
      <c r="X292" s="346"/>
      <c r="Y292" s="346"/>
      <c r="Z292" s="346"/>
      <c r="AA292" s="346"/>
    </row>
    <row r="293" spans="1:27">
      <c r="A293" s="533"/>
      <c r="B293" s="533"/>
      <c r="C293" s="565"/>
      <c r="D293" s="564"/>
      <c r="E293" s="649" t="s">
        <v>807</v>
      </c>
      <c r="F293" s="565">
        <f>+F284+F287+F290</f>
        <v>641169300</v>
      </c>
      <c r="G293" s="650"/>
      <c r="H293" s="565"/>
      <c r="I293" s="565"/>
      <c r="J293" s="565"/>
      <c r="K293" s="346"/>
      <c r="L293" s="346"/>
      <c r="M293" s="346"/>
      <c r="N293" s="346"/>
      <c r="O293" s="346"/>
      <c r="P293" s="346"/>
      <c r="Q293" s="346"/>
      <c r="R293" s="346"/>
      <c r="S293" s="346"/>
      <c r="T293" s="346"/>
      <c r="U293" s="346"/>
      <c r="V293" s="346"/>
      <c r="W293" s="346"/>
      <c r="X293" s="346"/>
      <c r="Y293" s="346"/>
      <c r="Z293" s="346"/>
      <c r="AA293" s="346"/>
    </row>
    <row r="294" spans="1:27">
      <c r="A294" s="533"/>
      <c r="B294" s="533"/>
      <c r="C294" s="565"/>
      <c r="D294" s="564"/>
      <c r="E294" s="646"/>
      <c r="F294" s="565"/>
      <c r="G294" s="565"/>
      <c r="H294" s="565"/>
      <c r="I294" s="565"/>
      <c r="J294" s="565"/>
      <c r="K294" s="346"/>
      <c r="L294" s="346"/>
      <c r="M294" s="346"/>
      <c r="N294" s="346"/>
      <c r="O294" s="346"/>
      <c r="P294" s="346"/>
      <c r="Q294" s="346"/>
      <c r="R294" s="346"/>
      <c r="S294" s="346"/>
      <c r="T294" s="346"/>
      <c r="U294" s="346"/>
      <c r="V294" s="346"/>
      <c r="W294" s="346"/>
      <c r="X294" s="346"/>
      <c r="Y294" s="346"/>
      <c r="Z294" s="346"/>
      <c r="AA294" s="346"/>
    </row>
    <row r="295" spans="1:27">
      <c r="A295" s="533"/>
      <c r="B295" s="533"/>
      <c r="C295" s="565"/>
      <c r="D295" s="564"/>
      <c r="E295" s="646"/>
      <c r="F295" s="565"/>
      <c r="G295" s="565"/>
      <c r="H295" s="565"/>
      <c r="I295" s="565"/>
      <c r="J295" s="565"/>
      <c r="K295" s="346"/>
      <c r="L295" s="346"/>
      <c r="M295" s="346"/>
      <c r="N295" s="346"/>
      <c r="O295" s="346"/>
      <c r="P295" s="346"/>
      <c r="Q295" s="346"/>
      <c r="R295" s="346"/>
      <c r="S295" s="346"/>
      <c r="T295" s="346"/>
      <c r="U295" s="346"/>
      <c r="V295" s="346"/>
      <c r="W295" s="346"/>
      <c r="X295" s="346"/>
      <c r="Y295" s="346"/>
      <c r="Z295" s="346"/>
      <c r="AA295" s="346"/>
    </row>
    <row r="296" spans="1:27">
      <c r="A296" s="533"/>
      <c r="B296" s="533"/>
      <c r="C296" s="565"/>
      <c r="D296" s="564"/>
      <c r="E296" s="646"/>
      <c r="F296" s="565"/>
      <c r="G296" s="565"/>
      <c r="H296" s="565"/>
      <c r="I296" s="565"/>
      <c r="J296" s="565"/>
      <c r="K296" s="346"/>
      <c r="L296" s="346"/>
      <c r="M296" s="346"/>
      <c r="N296" s="346"/>
      <c r="O296" s="346"/>
      <c r="P296" s="346"/>
      <c r="Q296" s="346"/>
      <c r="R296" s="346"/>
      <c r="S296" s="346"/>
      <c r="T296" s="346"/>
      <c r="U296" s="346"/>
      <c r="V296" s="346"/>
      <c r="W296" s="346"/>
      <c r="X296" s="346"/>
      <c r="Y296" s="346"/>
      <c r="Z296" s="346"/>
      <c r="AA296" s="346"/>
    </row>
    <row r="297" spans="1:27" ht="26.4">
      <c r="A297" s="533" t="s">
        <v>59</v>
      </c>
      <c r="B297" s="533" t="s">
        <v>60</v>
      </c>
      <c r="C297" s="563">
        <f>+INGRESOS!C73</f>
        <v>576917300</v>
      </c>
      <c r="D297" s="564" t="s">
        <v>917</v>
      </c>
      <c r="E297" s="532" t="s">
        <v>860</v>
      </c>
      <c r="F297" s="565">
        <f>+F298</f>
        <v>57691730</v>
      </c>
      <c r="G297" s="565"/>
      <c r="H297" s="565"/>
      <c r="I297" s="565"/>
      <c r="J297" s="565"/>
      <c r="K297" s="346"/>
      <c r="L297" s="346"/>
      <c r="M297" s="346"/>
      <c r="N297" s="346"/>
      <c r="O297" s="346"/>
      <c r="P297" s="346"/>
      <c r="Q297" s="346"/>
      <c r="R297" s="346"/>
      <c r="S297" s="346"/>
      <c r="T297" s="346"/>
      <c r="U297" s="346"/>
      <c r="V297" s="346"/>
      <c r="W297" s="346"/>
      <c r="X297" s="346"/>
      <c r="Y297" s="346"/>
      <c r="Z297" s="346"/>
      <c r="AA297" s="346"/>
    </row>
    <row r="298" spans="1:27">
      <c r="A298" s="533"/>
      <c r="B298" s="533"/>
      <c r="C298" s="565"/>
      <c r="D298" s="564"/>
      <c r="E298" s="645" t="s">
        <v>675</v>
      </c>
      <c r="F298" s="650">
        <f>SUM(G298:J298)</f>
        <v>57691730</v>
      </c>
      <c r="G298" s="650">
        <v>57691730</v>
      </c>
      <c r="H298" s="565"/>
      <c r="I298" s="565"/>
      <c r="J298" s="565"/>
      <c r="K298" s="346"/>
      <c r="L298" s="346"/>
      <c r="M298" s="346"/>
      <c r="N298" s="346"/>
      <c r="O298" s="346"/>
      <c r="P298" s="346"/>
      <c r="Q298" s="346"/>
      <c r="R298" s="346"/>
      <c r="S298" s="346"/>
      <c r="T298" s="346"/>
      <c r="U298" s="346"/>
      <c r="V298" s="346"/>
      <c r="W298" s="346"/>
      <c r="X298" s="346"/>
      <c r="Y298" s="346"/>
      <c r="Z298" s="346"/>
      <c r="AA298" s="346"/>
    </row>
    <row r="299" spans="1:27">
      <c r="A299" s="533"/>
      <c r="B299" s="533"/>
      <c r="C299" s="565"/>
      <c r="D299" s="564"/>
      <c r="E299" s="646"/>
      <c r="F299" s="565"/>
      <c r="G299" s="565"/>
      <c r="H299" s="565"/>
      <c r="I299" s="565"/>
      <c r="J299" s="565"/>
      <c r="K299" s="346"/>
      <c r="L299" s="346"/>
      <c r="M299" s="346"/>
      <c r="N299" s="346"/>
      <c r="O299" s="346"/>
      <c r="P299" s="346"/>
      <c r="Q299" s="346"/>
      <c r="R299" s="346"/>
      <c r="S299" s="346"/>
      <c r="T299" s="346"/>
      <c r="U299" s="346"/>
      <c r="V299" s="346"/>
      <c r="W299" s="346"/>
      <c r="X299" s="346"/>
      <c r="Y299" s="346"/>
      <c r="Z299" s="346"/>
      <c r="AA299" s="346"/>
    </row>
    <row r="300" spans="1:27">
      <c r="A300" s="533"/>
      <c r="B300" s="533"/>
      <c r="C300" s="565"/>
      <c r="D300" s="564" t="s">
        <v>908</v>
      </c>
      <c r="E300" s="532" t="s">
        <v>808</v>
      </c>
      <c r="F300" s="565">
        <f>SUM(F301:F302)</f>
        <v>461533840</v>
      </c>
      <c r="G300" s="565"/>
      <c r="H300" s="565"/>
      <c r="I300" s="565"/>
      <c r="J300" s="565"/>
      <c r="K300" s="346"/>
      <c r="L300" s="346"/>
      <c r="M300" s="346"/>
      <c r="N300" s="346"/>
      <c r="O300" s="346"/>
      <c r="P300" s="346"/>
      <c r="Q300" s="346"/>
      <c r="R300" s="346"/>
      <c r="S300" s="346"/>
      <c r="T300" s="346"/>
      <c r="U300" s="346"/>
      <c r="V300" s="346"/>
      <c r="W300" s="346"/>
      <c r="X300" s="346"/>
      <c r="Y300" s="346"/>
      <c r="Z300" s="346"/>
      <c r="AA300" s="346"/>
    </row>
    <row r="301" spans="1:27">
      <c r="A301" s="533"/>
      <c r="B301" s="533"/>
      <c r="C301" s="565"/>
      <c r="D301" s="564"/>
      <c r="E301" s="645" t="s">
        <v>674</v>
      </c>
      <c r="F301" s="650">
        <f>SUM(G301:J301)</f>
        <v>20431770.149999999</v>
      </c>
      <c r="G301" s="650">
        <v>20431770.149999999</v>
      </c>
      <c r="H301" s="565"/>
      <c r="I301" s="565"/>
      <c r="J301" s="565"/>
      <c r="K301" s="346"/>
      <c r="L301" s="346"/>
      <c r="M301" s="346"/>
      <c r="N301" s="346"/>
      <c r="O301" s="346"/>
      <c r="P301" s="346"/>
      <c r="Q301" s="346"/>
      <c r="R301" s="346"/>
      <c r="S301" s="346"/>
      <c r="T301" s="346"/>
      <c r="U301" s="346"/>
      <c r="V301" s="346"/>
      <c r="W301" s="346"/>
      <c r="X301" s="346"/>
      <c r="Y301" s="346"/>
      <c r="Z301" s="346"/>
      <c r="AA301" s="346"/>
    </row>
    <row r="302" spans="1:27">
      <c r="A302" s="533"/>
      <c r="B302" s="533"/>
      <c r="C302" s="565"/>
      <c r="D302" s="564"/>
      <c r="E302" s="645" t="s">
        <v>675</v>
      </c>
      <c r="F302" s="650">
        <f>SUM(G302:J302)</f>
        <v>441102069.85000002</v>
      </c>
      <c r="G302" s="650">
        <v>441102069.85000002</v>
      </c>
      <c r="H302" s="565"/>
      <c r="I302" s="565"/>
      <c r="J302" s="565"/>
      <c r="K302" s="346"/>
      <c r="L302" s="346"/>
      <c r="M302" s="346"/>
      <c r="N302" s="346"/>
      <c r="O302" s="346"/>
      <c r="P302" s="346"/>
      <c r="Q302" s="346"/>
      <c r="R302" s="346"/>
      <c r="S302" s="346"/>
      <c r="T302" s="346"/>
      <c r="U302" s="346"/>
      <c r="V302" s="346"/>
      <c r="W302" s="346"/>
      <c r="X302" s="346"/>
      <c r="Y302" s="346"/>
      <c r="Z302" s="346"/>
      <c r="AA302" s="346"/>
    </row>
    <row r="303" spans="1:27">
      <c r="A303" s="533"/>
      <c r="B303" s="533"/>
      <c r="C303" s="565"/>
      <c r="D303" s="564"/>
      <c r="E303" s="646"/>
      <c r="F303" s="565"/>
      <c r="G303" s="565"/>
      <c r="H303" s="565"/>
      <c r="I303" s="565"/>
      <c r="J303" s="565"/>
      <c r="K303" s="346"/>
      <c r="L303" s="346"/>
      <c r="M303" s="346"/>
      <c r="N303" s="346"/>
      <c r="O303" s="346"/>
      <c r="P303" s="346"/>
      <c r="Q303" s="346"/>
      <c r="R303" s="346"/>
      <c r="S303" s="346"/>
      <c r="T303" s="346"/>
      <c r="U303" s="346"/>
      <c r="V303" s="346"/>
      <c r="W303" s="346"/>
      <c r="X303" s="346"/>
      <c r="Y303" s="346"/>
      <c r="Z303" s="346"/>
      <c r="AA303" s="346"/>
    </row>
    <row r="304" spans="1:27" ht="26.4">
      <c r="A304" s="533"/>
      <c r="B304" s="533"/>
      <c r="C304" s="565"/>
      <c r="D304" s="564" t="s">
        <v>908</v>
      </c>
      <c r="E304" s="532" t="s">
        <v>930</v>
      </c>
      <c r="F304" s="565">
        <f>SUM(F305:F306)</f>
        <v>57691730</v>
      </c>
      <c r="G304" s="565"/>
      <c r="H304" s="565"/>
      <c r="I304" s="565"/>
      <c r="J304" s="565"/>
      <c r="K304" s="346"/>
      <c r="L304" s="346"/>
      <c r="M304" s="346"/>
      <c r="N304" s="346"/>
      <c r="O304" s="346"/>
      <c r="P304" s="346"/>
      <c r="Q304" s="346"/>
      <c r="R304" s="346"/>
      <c r="S304" s="346"/>
      <c r="T304" s="346"/>
      <c r="U304" s="346"/>
      <c r="V304" s="346"/>
      <c r="W304" s="346"/>
      <c r="X304" s="346"/>
      <c r="Y304" s="346"/>
      <c r="Z304" s="346"/>
      <c r="AA304" s="346"/>
    </row>
    <row r="305" spans="1:27">
      <c r="A305" s="533"/>
      <c r="B305" s="533"/>
      <c r="C305" s="565"/>
      <c r="D305" s="564"/>
      <c r="E305" s="645" t="s">
        <v>675</v>
      </c>
      <c r="F305" s="650">
        <f>SUM(G305:J305)</f>
        <v>30000000</v>
      </c>
      <c r="G305" s="650">
        <v>30000000</v>
      </c>
      <c r="H305" s="565"/>
      <c r="I305" s="565"/>
      <c r="J305" s="565"/>
      <c r="K305" s="346"/>
      <c r="L305" s="346"/>
      <c r="M305" s="346"/>
      <c r="N305" s="346"/>
      <c r="O305" s="346"/>
      <c r="P305" s="346"/>
      <c r="Q305" s="346"/>
      <c r="R305" s="346"/>
      <c r="S305" s="346"/>
      <c r="T305" s="346"/>
      <c r="U305" s="346"/>
      <c r="V305" s="346"/>
      <c r="W305" s="346"/>
      <c r="X305" s="346"/>
      <c r="Y305" s="346"/>
      <c r="Z305" s="346"/>
      <c r="AA305" s="346"/>
    </row>
    <row r="306" spans="1:27">
      <c r="A306" s="533"/>
      <c r="B306" s="533"/>
      <c r="C306" s="565"/>
      <c r="D306" s="564"/>
      <c r="E306" s="645" t="s">
        <v>678</v>
      </c>
      <c r="F306" s="650">
        <f>SUM(G306:J306)</f>
        <v>27691730</v>
      </c>
      <c r="G306" s="565"/>
      <c r="H306" s="650">
        <v>27691730</v>
      </c>
      <c r="I306" s="565"/>
      <c r="J306" s="565"/>
      <c r="K306" s="346"/>
      <c r="L306" s="346"/>
      <c r="M306" s="346"/>
      <c r="N306" s="346"/>
      <c r="O306" s="346"/>
      <c r="P306" s="346"/>
      <c r="Q306" s="346"/>
      <c r="R306" s="346"/>
      <c r="S306" s="346"/>
      <c r="T306" s="346"/>
      <c r="U306" s="346"/>
      <c r="V306" s="346"/>
      <c r="W306" s="346"/>
      <c r="X306" s="346"/>
      <c r="Y306" s="346"/>
      <c r="Z306" s="346"/>
      <c r="AA306" s="346"/>
    </row>
    <row r="307" spans="1:27">
      <c r="A307" s="533"/>
      <c r="B307" s="533"/>
      <c r="C307" s="565"/>
      <c r="D307" s="564"/>
      <c r="E307" s="645"/>
      <c r="F307" s="650"/>
      <c r="G307" s="565"/>
      <c r="H307" s="565"/>
      <c r="I307" s="565"/>
      <c r="J307" s="565"/>
      <c r="K307" s="346"/>
      <c r="L307" s="346"/>
      <c r="M307" s="346"/>
      <c r="N307" s="346"/>
      <c r="O307" s="346"/>
      <c r="P307" s="346"/>
      <c r="Q307" s="346"/>
      <c r="R307" s="346"/>
      <c r="S307" s="346"/>
      <c r="T307" s="346"/>
      <c r="U307" s="346"/>
      <c r="V307" s="346"/>
      <c r="W307" s="346"/>
      <c r="X307" s="346"/>
      <c r="Y307" s="346"/>
      <c r="Z307" s="346"/>
      <c r="AA307" s="346"/>
    </row>
    <row r="308" spans="1:27">
      <c r="A308" s="533"/>
      <c r="B308" s="533"/>
      <c r="C308" s="565"/>
      <c r="D308" s="564"/>
      <c r="E308" s="649" t="s">
        <v>807</v>
      </c>
      <c r="F308" s="565">
        <f>+F297+F300+F304</f>
        <v>576917300</v>
      </c>
      <c r="G308" s="565"/>
      <c r="H308" s="565"/>
      <c r="I308" s="565"/>
      <c r="J308" s="565"/>
      <c r="K308" s="346"/>
      <c r="L308" s="346"/>
      <c r="M308" s="346"/>
      <c r="N308" s="346"/>
      <c r="O308" s="346"/>
      <c r="P308" s="346"/>
      <c r="Q308" s="346"/>
      <c r="R308" s="346"/>
      <c r="S308" s="346"/>
      <c r="T308" s="346"/>
      <c r="U308" s="346"/>
      <c r="V308" s="346"/>
      <c r="W308" s="346"/>
      <c r="X308" s="346"/>
      <c r="Y308" s="346"/>
      <c r="Z308" s="346"/>
      <c r="AA308" s="346"/>
    </row>
    <row r="309" spans="1:27">
      <c r="A309" s="533"/>
      <c r="B309" s="533"/>
      <c r="C309" s="565"/>
      <c r="D309" s="564"/>
      <c r="E309" s="646"/>
      <c r="F309" s="565"/>
      <c r="G309" s="565"/>
      <c r="H309" s="565"/>
      <c r="I309" s="565"/>
      <c r="J309" s="565"/>
      <c r="K309" s="346"/>
      <c r="L309" s="346"/>
      <c r="M309" s="346"/>
      <c r="N309" s="346"/>
      <c r="O309" s="346"/>
      <c r="P309" s="346"/>
      <c r="Q309" s="346"/>
      <c r="R309" s="346"/>
      <c r="S309" s="346"/>
      <c r="T309" s="346"/>
      <c r="U309" s="346"/>
      <c r="V309" s="346"/>
      <c r="W309" s="346"/>
      <c r="X309" s="346"/>
      <c r="Y309" s="346"/>
      <c r="Z309" s="346"/>
      <c r="AA309" s="346"/>
    </row>
    <row r="310" spans="1:27">
      <c r="A310" s="533"/>
      <c r="B310" s="533"/>
      <c r="C310" s="565"/>
      <c r="D310" s="564"/>
      <c r="E310" s="658"/>
      <c r="F310" s="565"/>
      <c r="G310" s="565"/>
      <c r="H310" s="565"/>
      <c r="I310" s="565"/>
      <c r="J310" s="565"/>
      <c r="K310" s="346"/>
      <c r="L310" s="346"/>
      <c r="M310" s="346"/>
      <c r="N310" s="346"/>
      <c r="O310" s="346"/>
      <c r="P310" s="346"/>
      <c r="Q310" s="346"/>
      <c r="R310" s="346"/>
      <c r="S310" s="346"/>
      <c r="T310" s="346"/>
      <c r="U310" s="346"/>
      <c r="V310" s="346"/>
      <c r="W310" s="346"/>
      <c r="X310" s="346"/>
      <c r="Y310" s="346"/>
      <c r="Z310" s="346"/>
      <c r="AA310" s="346"/>
    </row>
    <row r="311" spans="1:27">
      <c r="A311" s="533"/>
      <c r="B311" s="533"/>
      <c r="C311" s="565"/>
      <c r="D311" s="564"/>
      <c r="E311" s="646"/>
      <c r="F311" s="565"/>
      <c r="G311" s="565"/>
      <c r="H311" s="565"/>
      <c r="I311" s="565"/>
      <c r="J311" s="565"/>
      <c r="K311" s="346"/>
      <c r="L311" s="346"/>
      <c r="M311" s="346"/>
      <c r="N311" s="346"/>
      <c r="O311" s="346"/>
      <c r="P311" s="346"/>
      <c r="Q311" s="346"/>
      <c r="R311" s="346"/>
      <c r="S311" s="346"/>
      <c r="T311" s="346"/>
      <c r="U311" s="346"/>
      <c r="V311" s="346"/>
      <c r="W311" s="346"/>
      <c r="X311" s="346"/>
      <c r="Y311" s="346"/>
      <c r="Z311" s="346"/>
      <c r="AA311" s="346"/>
    </row>
    <row r="312" spans="1:27" ht="26.4">
      <c r="A312" s="533" t="s">
        <v>369</v>
      </c>
      <c r="B312" s="533" t="s">
        <v>370</v>
      </c>
      <c r="C312" s="563">
        <f>+INGRESOS!C74</f>
        <v>693733400</v>
      </c>
      <c r="D312" s="564" t="s">
        <v>917</v>
      </c>
      <c r="E312" s="532" t="s">
        <v>860</v>
      </c>
      <c r="F312" s="565">
        <f>+F313</f>
        <v>69373340</v>
      </c>
      <c r="G312" s="565"/>
      <c r="H312" s="565"/>
      <c r="I312" s="565"/>
      <c r="J312" s="565"/>
      <c r="K312" s="346"/>
      <c r="L312" s="346"/>
      <c r="M312" s="346"/>
      <c r="N312" s="346"/>
      <c r="O312" s="346"/>
      <c r="P312" s="346"/>
      <c r="Q312" s="346"/>
      <c r="R312" s="346"/>
      <c r="S312" s="346"/>
      <c r="T312" s="346"/>
      <c r="U312" s="346"/>
      <c r="V312" s="346"/>
      <c r="W312" s="346"/>
      <c r="X312" s="346"/>
      <c r="Y312" s="346"/>
      <c r="Z312" s="346"/>
      <c r="AA312" s="346"/>
    </row>
    <row r="313" spans="1:27">
      <c r="A313" s="533"/>
      <c r="B313" s="533"/>
      <c r="C313" s="565"/>
      <c r="D313" s="564"/>
      <c r="E313" s="645" t="s">
        <v>675</v>
      </c>
      <c r="F313" s="650">
        <f>SUM(G313:J313)</f>
        <v>69373340</v>
      </c>
      <c r="G313" s="650">
        <v>69373340</v>
      </c>
      <c r="H313" s="565"/>
      <c r="I313" s="565"/>
      <c r="J313" s="565"/>
      <c r="K313" s="346"/>
      <c r="L313" s="346"/>
      <c r="M313" s="346"/>
      <c r="N313" s="346"/>
      <c r="O313" s="346"/>
      <c r="P313" s="346"/>
      <c r="Q313" s="346"/>
      <c r="R313" s="346"/>
      <c r="S313" s="346"/>
      <c r="T313" s="346"/>
      <c r="U313" s="346"/>
      <c r="V313" s="346"/>
      <c r="W313" s="346"/>
      <c r="X313" s="346"/>
      <c r="Y313" s="346"/>
      <c r="Z313" s="346"/>
      <c r="AA313" s="346"/>
    </row>
    <row r="314" spans="1:27">
      <c r="A314" s="533"/>
      <c r="B314" s="533"/>
      <c r="C314" s="565"/>
      <c r="D314" s="564"/>
      <c r="E314" s="646"/>
      <c r="F314" s="565"/>
      <c r="G314" s="565"/>
      <c r="H314" s="565"/>
      <c r="I314" s="565"/>
      <c r="J314" s="565"/>
      <c r="K314" s="346"/>
      <c r="L314" s="346"/>
      <c r="M314" s="346"/>
      <c r="N314" s="346"/>
      <c r="O314" s="346"/>
      <c r="P314" s="346"/>
      <c r="Q314" s="346"/>
      <c r="R314" s="346"/>
      <c r="S314" s="346"/>
      <c r="T314" s="346"/>
      <c r="U314" s="346"/>
      <c r="V314" s="346"/>
      <c r="W314" s="346"/>
      <c r="X314" s="346"/>
      <c r="Y314" s="346"/>
      <c r="Z314" s="346"/>
      <c r="AA314" s="346"/>
    </row>
    <row r="315" spans="1:27" ht="26.4">
      <c r="A315" s="533"/>
      <c r="B315" s="533"/>
      <c r="C315" s="565"/>
      <c r="D315" s="564" t="s">
        <v>931</v>
      </c>
      <c r="E315" s="532" t="s">
        <v>862</v>
      </c>
      <c r="F315" s="565">
        <f>SUM(F316:F319)</f>
        <v>327886823.02999997</v>
      </c>
      <c r="G315" s="565"/>
      <c r="H315" s="565"/>
      <c r="I315" s="565"/>
      <c r="J315" s="565"/>
      <c r="K315" s="346"/>
      <c r="L315" s="346"/>
      <c r="M315" s="346"/>
      <c r="N315" s="346"/>
      <c r="O315" s="346"/>
      <c r="P315" s="346"/>
      <c r="Q315" s="346"/>
      <c r="R315" s="346"/>
      <c r="S315" s="346"/>
      <c r="T315" s="346"/>
      <c r="U315" s="346"/>
      <c r="V315" s="346"/>
      <c r="W315" s="346"/>
      <c r="X315" s="346"/>
      <c r="Y315" s="346"/>
      <c r="Z315" s="346"/>
      <c r="AA315" s="346"/>
    </row>
    <row r="316" spans="1:27">
      <c r="A316" s="533"/>
      <c r="B316" s="533"/>
      <c r="C316" s="565"/>
      <c r="D316" s="564"/>
      <c r="E316" s="645" t="s">
        <v>674</v>
      </c>
      <c r="F316" s="650">
        <f>SUM(G316:J316)</f>
        <v>156410379.27000001</v>
      </c>
      <c r="G316" s="650">
        <v>156410379.27000001</v>
      </c>
      <c r="H316" s="565"/>
      <c r="I316" s="565"/>
      <c r="J316" s="565"/>
      <c r="K316" s="346"/>
      <c r="L316" s="346"/>
      <c r="M316" s="346"/>
      <c r="N316" s="346"/>
      <c r="O316" s="346"/>
      <c r="P316" s="346"/>
      <c r="Q316" s="346"/>
      <c r="R316" s="346"/>
      <c r="S316" s="346"/>
      <c r="T316" s="346"/>
      <c r="U316" s="346"/>
      <c r="V316" s="346"/>
      <c r="W316" s="346"/>
      <c r="X316" s="346"/>
      <c r="Y316" s="346"/>
      <c r="Z316" s="346"/>
      <c r="AA316" s="346"/>
    </row>
    <row r="317" spans="1:27">
      <c r="A317" s="533"/>
      <c r="B317" s="533"/>
      <c r="C317" s="565"/>
      <c r="D317" s="564"/>
      <c r="E317" s="645" t="s">
        <v>675</v>
      </c>
      <c r="F317" s="650">
        <f>SUM(G317:J317)</f>
        <v>160608294.62</v>
      </c>
      <c r="G317" s="650">
        <v>160608294.62</v>
      </c>
      <c r="H317" s="565"/>
      <c r="I317" s="565"/>
      <c r="J317" s="565"/>
      <c r="K317" s="346"/>
      <c r="L317" s="346"/>
      <c r="M317" s="346"/>
      <c r="N317" s="346"/>
      <c r="O317" s="346"/>
      <c r="P317" s="346"/>
      <c r="Q317" s="346"/>
      <c r="R317" s="346"/>
      <c r="S317" s="346"/>
      <c r="T317" s="346"/>
      <c r="U317" s="346"/>
      <c r="V317" s="346"/>
      <c r="W317" s="346"/>
      <c r="X317" s="346"/>
      <c r="Y317" s="346"/>
      <c r="Z317" s="346"/>
      <c r="AA317" s="346"/>
    </row>
    <row r="318" spans="1:27">
      <c r="A318" s="533"/>
      <c r="B318" s="533"/>
      <c r="C318" s="565"/>
      <c r="D318" s="564"/>
      <c r="E318" s="648" t="s">
        <v>676</v>
      </c>
      <c r="F318" s="650">
        <f>SUM(G318:J318)</f>
        <v>9368149.1400000006</v>
      </c>
      <c r="G318" s="650">
        <v>9368149.1400000006</v>
      </c>
      <c r="H318" s="565"/>
      <c r="I318" s="565"/>
      <c r="J318" s="565"/>
      <c r="K318" s="346"/>
      <c r="L318" s="346"/>
      <c r="M318" s="346"/>
      <c r="N318" s="346"/>
      <c r="O318" s="346"/>
      <c r="P318" s="346"/>
      <c r="Q318" s="346"/>
      <c r="R318" s="346"/>
      <c r="S318" s="346"/>
      <c r="T318" s="346"/>
      <c r="U318" s="346"/>
      <c r="V318" s="346"/>
      <c r="W318" s="346"/>
      <c r="X318" s="346"/>
      <c r="Y318" s="346"/>
      <c r="Z318" s="346"/>
      <c r="AA318" s="346"/>
    </row>
    <row r="319" spans="1:27">
      <c r="A319" s="533"/>
      <c r="B319" s="533"/>
      <c r="C319" s="565"/>
      <c r="D319" s="564"/>
      <c r="E319" s="645" t="s">
        <v>678</v>
      </c>
      <c r="F319" s="650">
        <f>SUM(G319:J319)</f>
        <v>1500000</v>
      </c>
      <c r="G319" s="650"/>
      <c r="H319" s="650">
        <v>1500000</v>
      </c>
      <c r="I319" s="565"/>
      <c r="J319" s="565"/>
      <c r="K319" s="346"/>
      <c r="L319" s="346"/>
      <c r="M319" s="346"/>
      <c r="N319" s="346"/>
      <c r="O319" s="346"/>
      <c r="P319" s="346"/>
      <c r="Q319" s="346"/>
      <c r="R319" s="346"/>
      <c r="S319" s="346"/>
      <c r="T319" s="346"/>
      <c r="U319" s="346"/>
      <c r="V319" s="346"/>
      <c r="W319" s="346"/>
      <c r="X319" s="346"/>
      <c r="Y319" s="346"/>
      <c r="Z319" s="346"/>
      <c r="AA319" s="346"/>
    </row>
    <row r="320" spans="1:27">
      <c r="A320" s="533"/>
      <c r="B320" s="533"/>
      <c r="C320" s="565"/>
      <c r="D320" s="564"/>
      <c r="E320" s="646"/>
      <c r="F320" s="565"/>
      <c r="G320" s="565"/>
      <c r="H320" s="650"/>
      <c r="I320" s="565"/>
      <c r="J320" s="565"/>
      <c r="K320" s="346"/>
      <c r="L320" s="346"/>
      <c r="M320" s="346"/>
      <c r="N320" s="346"/>
      <c r="O320" s="346"/>
      <c r="P320" s="346"/>
      <c r="Q320" s="346"/>
      <c r="R320" s="346"/>
      <c r="S320" s="346"/>
      <c r="T320" s="346"/>
      <c r="U320" s="346"/>
      <c r="V320" s="346"/>
      <c r="W320" s="346"/>
      <c r="X320" s="346"/>
      <c r="Y320" s="346"/>
      <c r="Z320" s="346"/>
      <c r="AA320" s="346"/>
    </row>
    <row r="321" spans="1:27" ht="39.6">
      <c r="A321" s="533"/>
      <c r="B321" s="533"/>
      <c r="C321" s="565"/>
      <c r="D321" s="564" t="s">
        <v>601</v>
      </c>
      <c r="E321" s="532" t="s">
        <v>932</v>
      </c>
      <c r="F321" s="565">
        <f>SUM(F322:F323)</f>
        <v>296473236.97000003</v>
      </c>
      <c r="G321" s="565"/>
      <c r="H321" s="650"/>
      <c r="I321" s="565"/>
      <c r="J321" s="565"/>
      <c r="K321" s="346"/>
      <c r="L321" s="346"/>
      <c r="M321" s="346"/>
      <c r="N321" s="346"/>
      <c r="O321" s="346"/>
      <c r="P321" s="346"/>
      <c r="Q321" s="346"/>
      <c r="R321" s="346"/>
      <c r="S321" s="346"/>
      <c r="T321" s="346"/>
      <c r="U321" s="346"/>
      <c r="V321" s="346"/>
      <c r="W321" s="346"/>
      <c r="X321" s="346"/>
      <c r="Y321" s="346"/>
      <c r="Z321" s="346"/>
      <c r="AA321" s="346"/>
    </row>
    <row r="322" spans="1:27">
      <c r="A322" s="533"/>
      <c r="B322" s="533"/>
      <c r="C322" s="565"/>
      <c r="D322" s="564"/>
      <c r="E322" s="645" t="s">
        <v>675</v>
      </c>
      <c r="F322" s="650">
        <f>SUM(G322:J322)</f>
        <v>48000000</v>
      </c>
      <c r="G322" s="650"/>
      <c r="H322" s="650">
        <v>48000000</v>
      </c>
      <c r="I322" s="565"/>
      <c r="J322" s="565"/>
      <c r="K322" s="346"/>
      <c r="L322" s="346"/>
      <c r="M322" s="346"/>
      <c r="N322" s="346"/>
      <c r="O322" s="346"/>
      <c r="P322" s="346"/>
      <c r="Q322" s="346"/>
      <c r="R322" s="346"/>
      <c r="S322" s="346"/>
      <c r="T322" s="346"/>
      <c r="U322" s="346"/>
      <c r="V322" s="346"/>
      <c r="W322" s="346"/>
      <c r="X322" s="346"/>
      <c r="Y322" s="346"/>
      <c r="Z322" s="346"/>
      <c r="AA322" s="346"/>
    </row>
    <row r="323" spans="1:27">
      <c r="A323" s="533"/>
      <c r="B323" s="533"/>
      <c r="C323" s="565"/>
      <c r="D323" s="564"/>
      <c r="E323" s="645" t="s">
        <v>678</v>
      </c>
      <c r="F323" s="650">
        <f>SUM(G323:J323)</f>
        <v>248473236.97</v>
      </c>
      <c r="G323" s="565"/>
      <c r="H323" s="650">
        <v>248473236.97</v>
      </c>
      <c r="I323" s="565"/>
      <c r="J323" s="565"/>
      <c r="K323" s="346"/>
      <c r="L323" s="346"/>
      <c r="M323" s="346"/>
      <c r="N323" s="346"/>
      <c r="O323" s="346"/>
      <c r="P323" s="346"/>
      <c r="Q323" s="346"/>
      <c r="R323" s="346"/>
      <c r="S323" s="346"/>
      <c r="T323" s="346"/>
      <c r="U323" s="346"/>
      <c r="V323" s="346"/>
      <c r="W323" s="346"/>
      <c r="X323" s="346"/>
      <c r="Y323" s="346"/>
      <c r="Z323" s="346"/>
      <c r="AA323" s="346"/>
    </row>
    <row r="324" spans="1:27">
      <c r="A324" s="533"/>
      <c r="B324" s="533"/>
      <c r="C324" s="565"/>
      <c r="D324" s="564"/>
      <c r="E324" s="646"/>
      <c r="F324" s="565"/>
      <c r="G324" s="565"/>
      <c r="H324" s="650"/>
      <c r="I324" s="565"/>
      <c r="J324" s="565"/>
      <c r="K324" s="346"/>
      <c r="L324" s="346"/>
      <c r="M324" s="346"/>
      <c r="N324" s="346"/>
      <c r="O324" s="346"/>
      <c r="P324" s="346"/>
      <c r="Q324" s="346"/>
      <c r="R324" s="346"/>
      <c r="S324" s="346"/>
      <c r="T324" s="346"/>
      <c r="U324" s="346"/>
      <c r="V324" s="346"/>
      <c r="W324" s="346"/>
      <c r="X324" s="346"/>
      <c r="Y324" s="346"/>
      <c r="Z324" s="346"/>
      <c r="AA324" s="346"/>
    </row>
    <row r="325" spans="1:27">
      <c r="A325" s="533"/>
      <c r="B325" s="533"/>
      <c r="C325" s="565"/>
      <c r="D325" s="564"/>
      <c r="E325" s="649" t="s">
        <v>807</v>
      </c>
      <c r="F325" s="565">
        <f>+F315+F312+F321</f>
        <v>693733400</v>
      </c>
      <c r="G325" s="565"/>
      <c r="H325" s="565"/>
      <c r="I325" s="565"/>
      <c r="J325" s="565"/>
      <c r="K325" s="346"/>
      <c r="L325" s="346"/>
      <c r="M325" s="346"/>
      <c r="N325" s="346"/>
      <c r="O325" s="346"/>
      <c r="P325" s="346"/>
      <c r="Q325" s="346"/>
      <c r="R325" s="346"/>
      <c r="S325" s="346"/>
      <c r="T325" s="346"/>
      <c r="U325" s="346"/>
      <c r="V325" s="346"/>
      <c r="W325" s="346"/>
      <c r="X325" s="346"/>
      <c r="Y325" s="346"/>
      <c r="Z325" s="346"/>
      <c r="AA325" s="346"/>
    </row>
    <row r="326" spans="1:27">
      <c r="A326" s="533"/>
      <c r="B326" s="533"/>
      <c r="C326" s="565"/>
      <c r="D326" s="564"/>
      <c r="E326" s="658"/>
      <c r="F326" s="565"/>
      <c r="G326" s="565"/>
      <c r="H326" s="565"/>
      <c r="I326" s="565"/>
      <c r="J326" s="565"/>
      <c r="K326" s="346"/>
      <c r="L326" s="346"/>
      <c r="M326" s="346"/>
      <c r="N326" s="346"/>
      <c r="O326" s="346"/>
      <c r="P326" s="346"/>
      <c r="Q326" s="346"/>
      <c r="R326" s="346"/>
      <c r="S326" s="346"/>
      <c r="T326" s="346"/>
      <c r="U326" s="346"/>
      <c r="V326" s="346"/>
      <c r="W326" s="346"/>
      <c r="X326" s="346"/>
      <c r="Y326" s="346"/>
      <c r="Z326" s="346"/>
      <c r="AA326" s="346"/>
    </row>
    <row r="327" spans="1:27">
      <c r="A327" s="533"/>
      <c r="B327" s="533"/>
      <c r="C327" s="565"/>
      <c r="D327" s="564"/>
      <c r="E327" s="658"/>
      <c r="F327" s="565"/>
      <c r="G327" s="565"/>
      <c r="H327" s="565"/>
      <c r="I327" s="565"/>
      <c r="J327" s="565"/>
      <c r="K327" s="346"/>
      <c r="L327" s="346"/>
      <c r="M327" s="346"/>
      <c r="N327" s="346"/>
      <c r="O327" s="346"/>
      <c r="P327" s="346"/>
      <c r="Q327" s="346"/>
      <c r="R327" s="346"/>
      <c r="S327" s="346"/>
      <c r="T327" s="346"/>
      <c r="U327" s="346"/>
      <c r="V327" s="346"/>
      <c r="W327" s="346"/>
      <c r="X327" s="346"/>
      <c r="Y327" s="346"/>
      <c r="Z327" s="346"/>
      <c r="AA327" s="346"/>
    </row>
    <row r="328" spans="1:27">
      <c r="A328" s="533"/>
      <c r="B328" s="533"/>
      <c r="C328" s="565"/>
      <c r="D328" s="564"/>
      <c r="E328" s="658"/>
      <c r="F328" s="565"/>
      <c r="G328" s="565"/>
      <c r="H328" s="565"/>
      <c r="I328" s="565"/>
      <c r="J328" s="565"/>
      <c r="K328" s="346"/>
      <c r="L328" s="346"/>
      <c r="M328" s="346"/>
      <c r="N328" s="346"/>
      <c r="O328" s="346"/>
      <c r="P328" s="346"/>
      <c r="Q328" s="346"/>
      <c r="R328" s="346"/>
      <c r="S328" s="346"/>
      <c r="T328" s="346"/>
      <c r="U328" s="346"/>
      <c r="V328" s="346"/>
      <c r="W328" s="346"/>
      <c r="X328" s="346"/>
      <c r="Y328" s="346"/>
      <c r="Z328" s="346"/>
      <c r="AA328" s="346"/>
    </row>
    <row r="329" spans="1:27" ht="26.4">
      <c r="A329" s="533" t="s">
        <v>404</v>
      </c>
      <c r="B329" s="533" t="s">
        <v>62</v>
      </c>
      <c r="C329" s="563">
        <f>+INGRESOS!C77</f>
        <v>18000000</v>
      </c>
      <c r="D329" s="564" t="s">
        <v>910</v>
      </c>
      <c r="E329" s="532" t="s">
        <v>848</v>
      </c>
      <c r="F329" s="565">
        <f>SUM(F330:F331)</f>
        <v>18000000</v>
      </c>
      <c r="G329" s="565"/>
      <c r="H329" s="565"/>
      <c r="I329" s="565"/>
      <c r="J329" s="565"/>
      <c r="K329" s="346"/>
      <c r="L329" s="346"/>
      <c r="M329" s="346"/>
      <c r="N329" s="346"/>
      <c r="O329" s="346"/>
      <c r="P329" s="346"/>
      <c r="Q329" s="346"/>
      <c r="R329" s="346"/>
      <c r="S329" s="346"/>
      <c r="T329" s="346"/>
      <c r="U329" s="346"/>
      <c r="V329" s="346"/>
      <c r="W329" s="346"/>
      <c r="X329" s="346"/>
      <c r="Y329" s="346"/>
      <c r="Z329" s="346"/>
      <c r="AA329" s="346"/>
    </row>
    <row r="330" spans="1:27">
      <c r="A330" s="533"/>
      <c r="B330" s="533"/>
      <c r="C330" s="565"/>
      <c r="D330" s="564"/>
      <c r="E330" s="645" t="s">
        <v>675</v>
      </c>
      <c r="F330" s="650">
        <f>SUM(G330:J330)</f>
        <v>10700000</v>
      </c>
      <c r="G330" s="650">
        <v>10700000</v>
      </c>
      <c r="H330" s="565"/>
      <c r="I330" s="565"/>
      <c r="J330" s="565"/>
      <c r="K330" s="346"/>
      <c r="L330" s="346"/>
      <c r="M330" s="346"/>
      <c r="N330" s="346"/>
      <c r="O330" s="346"/>
      <c r="P330" s="346"/>
      <c r="Q330" s="346"/>
      <c r="R330" s="346"/>
      <c r="S330" s="346"/>
      <c r="T330" s="346"/>
      <c r="U330" s="346"/>
      <c r="V330" s="346"/>
      <c r="W330" s="346"/>
      <c r="X330" s="346"/>
      <c r="Y330" s="346"/>
      <c r="Z330" s="346"/>
      <c r="AA330" s="346"/>
    </row>
    <row r="331" spans="1:27">
      <c r="A331" s="533"/>
      <c r="B331" s="533"/>
      <c r="C331" s="565"/>
      <c r="D331" s="564"/>
      <c r="E331" s="648" t="s">
        <v>676</v>
      </c>
      <c r="F331" s="650">
        <f>SUM(G331:J331)</f>
        <v>7300000</v>
      </c>
      <c r="G331" s="650">
        <v>7300000</v>
      </c>
      <c r="H331" s="565"/>
      <c r="I331" s="565"/>
      <c r="J331" s="565"/>
      <c r="K331" s="346"/>
      <c r="L331" s="346"/>
      <c r="M331" s="346"/>
      <c r="N331" s="346"/>
      <c r="O331" s="346"/>
      <c r="P331" s="346"/>
      <c r="Q331" s="346"/>
      <c r="R331" s="346"/>
      <c r="S331" s="346"/>
      <c r="T331" s="346"/>
      <c r="U331" s="346"/>
      <c r="V331" s="346"/>
      <c r="W331" s="346"/>
      <c r="X331" s="346"/>
      <c r="Y331" s="346"/>
      <c r="Z331" s="346"/>
      <c r="AA331" s="346"/>
    </row>
    <row r="332" spans="1:27">
      <c r="A332" s="533"/>
      <c r="B332" s="533"/>
      <c r="C332" s="565"/>
      <c r="D332" s="564"/>
      <c r="E332" s="658"/>
      <c r="F332" s="565"/>
      <c r="G332" s="565"/>
      <c r="H332" s="565"/>
      <c r="I332" s="565"/>
      <c r="J332" s="565"/>
      <c r="K332" s="346"/>
      <c r="L332" s="346"/>
      <c r="M332" s="346"/>
      <c r="N332" s="346"/>
      <c r="O332" s="346"/>
      <c r="P332" s="346"/>
      <c r="Q332" s="346"/>
      <c r="R332" s="346"/>
      <c r="S332" s="346"/>
      <c r="T332" s="346"/>
      <c r="U332" s="346"/>
      <c r="V332" s="346"/>
      <c r="W332" s="346"/>
      <c r="X332" s="346"/>
      <c r="Y332" s="346"/>
      <c r="Z332" s="346"/>
      <c r="AA332" s="346"/>
    </row>
    <row r="333" spans="1:27">
      <c r="A333" s="533"/>
      <c r="B333" s="533"/>
      <c r="C333" s="565"/>
      <c r="D333" s="564"/>
      <c r="E333" s="649" t="s">
        <v>807</v>
      </c>
      <c r="F333" s="565">
        <f>+F329</f>
        <v>18000000</v>
      </c>
      <c r="G333" s="565"/>
      <c r="H333" s="565"/>
      <c r="I333" s="565"/>
      <c r="J333" s="565"/>
      <c r="K333" s="346"/>
      <c r="L333" s="346"/>
      <c r="M333" s="346"/>
      <c r="N333" s="346"/>
      <c r="O333" s="346"/>
      <c r="P333" s="346"/>
      <c r="Q333" s="346"/>
      <c r="R333" s="346"/>
      <c r="S333" s="346"/>
      <c r="T333" s="346"/>
      <c r="U333" s="346"/>
      <c r="V333" s="346"/>
      <c r="W333" s="346"/>
      <c r="X333" s="346"/>
      <c r="Y333" s="346"/>
      <c r="Z333" s="346"/>
      <c r="AA333" s="346"/>
    </row>
    <row r="334" spans="1:27">
      <c r="A334" s="533"/>
      <c r="B334" s="533"/>
      <c r="C334" s="565"/>
      <c r="D334" s="564"/>
      <c r="E334" s="658"/>
      <c r="F334" s="565"/>
      <c r="G334" s="565"/>
      <c r="H334" s="565"/>
      <c r="I334" s="565"/>
      <c r="J334" s="565"/>
      <c r="K334" s="346"/>
      <c r="L334" s="346"/>
      <c r="M334" s="346"/>
      <c r="N334" s="346"/>
      <c r="O334" s="346"/>
      <c r="P334" s="346"/>
      <c r="Q334" s="346"/>
      <c r="R334" s="346"/>
      <c r="S334" s="346"/>
      <c r="T334" s="346"/>
      <c r="U334" s="346"/>
      <c r="V334" s="346"/>
      <c r="W334" s="346"/>
      <c r="X334" s="346"/>
      <c r="Y334" s="346"/>
      <c r="Z334" s="346"/>
      <c r="AA334" s="346"/>
    </row>
    <row r="335" spans="1:27">
      <c r="A335" s="533"/>
      <c r="B335" s="533"/>
      <c r="C335" s="565"/>
      <c r="D335" s="564"/>
      <c r="E335" s="658"/>
      <c r="F335" s="565"/>
      <c r="G335" s="565"/>
      <c r="H335" s="565"/>
      <c r="I335" s="565"/>
      <c r="J335" s="565"/>
      <c r="K335" s="346"/>
      <c r="L335" s="346"/>
      <c r="M335" s="346"/>
      <c r="N335" s="346"/>
      <c r="O335" s="346"/>
      <c r="P335" s="346"/>
      <c r="Q335" s="346"/>
      <c r="R335" s="346"/>
      <c r="S335" s="346"/>
      <c r="T335" s="346"/>
      <c r="U335" s="346"/>
      <c r="V335" s="346"/>
      <c r="W335" s="346"/>
      <c r="X335" s="346"/>
      <c r="Y335" s="346"/>
      <c r="Z335" s="346"/>
      <c r="AA335" s="346"/>
    </row>
    <row r="336" spans="1:27">
      <c r="A336" s="533"/>
      <c r="B336" s="533"/>
      <c r="C336" s="565"/>
      <c r="D336" s="564"/>
      <c r="E336" s="658"/>
      <c r="F336" s="565"/>
      <c r="G336" s="565"/>
      <c r="H336" s="565"/>
      <c r="I336" s="565"/>
      <c r="J336" s="565"/>
      <c r="K336" s="346"/>
      <c r="L336" s="346"/>
      <c r="M336" s="346"/>
      <c r="N336" s="346"/>
      <c r="O336" s="346"/>
      <c r="P336" s="346"/>
      <c r="Q336" s="346"/>
      <c r="R336" s="346"/>
      <c r="S336" s="346"/>
      <c r="T336" s="346"/>
      <c r="U336" s="346"/>
      <c r="V336" s="346"/>
      <c r="W336" s="346"/>
      <c r="X336" s="346"/>
      <c r="Y336" s="346"/>
      <c r="Z336" s="346"/>
      <c r="AA336" s="346"/>
    </row>
    <row r="337" spans="1:27" ht="26.4">
      <c r="A337" s="533" t="s">
        <v>410</v>
      </c>
      <c r="B337" s="533" t="s">
        <v>411</v>
      </c>
      <c r="C337" s="563">
        <f>+INGRESOS!C81</f>
        <v>29529000</v>
      </c>
      <c r="D337" s="564" t="s">
        <v>913</v>
      </c>
      <c r="E337" s="532" t="s">
        <v>856</v>
      </c>
      <c r="F337" s="565">
        <f>SUM(F338:F340)</f>
        <v>29529000</v>
      </c>
      <c r="G337" s="565"/>
      <c r="H337" s="565"/>
      <c r="I337" s="565"/>
      <c r="J337" s="565"/>
      <c r="K337" s="346"/>
      <c r="L337" s="346"/>
      <c r="M337" s="346"/>
      <c r="N337" s="346"/>
      <c r="O337" s="346"/>
      <c r="P337" s="346"/>
      <c r="Q337" s="346"/>
      <c r="R337" s="346"/>
      <c r="S337" s="346"/>
      <c r="T337" s="346"/>
      <c r="U337" s="346"/>
      <c r="V337" s="346"/>
      <c r="W337" s="346"/>
      <c r="X337" s="346"/>
      <c r="Y337" s="346"/>
      <c r="Z337" s="346"/>
      <c r="AA337" s="346"/>
    </row>
    <row r="338" spans="1:27">
      <c r="A338" s="533"/>
      <c r="B338" s="533"/>
      <c r="C338" s="565"/>
      <c r="D338" s="564"/>
      <c r="E338" s="648" t="s">
        <v>674</v>
      </c>
      <c r="F338" s="650">
        <f>SUM(G338:J338)</f>
        <v>7695675.5199999996</v>
      </c>
      <c r="G338" s="650">
        <v>7695675.5199999996</v>
      </c>
      <c r="H338" s="565"/>
      <c r="I338" s="565"/>
      <c r="J338" s="565"/>
      <c r="K338" s="346"/>
      <c r="L338" s="346"/>
      <c r="M338" s="346"/>
      <c r="N338" s="346"/>
      <c r="O338" s="346"/>
      <c r="P338" s="346"/>
      <c r="Q338" s="346"/>
      <c r="R338" s="346"/>
      <c r="S338" s="346"/>
      <c r="T338" s="346"/>
      <c r="U338" s="346"/>
      <c r="V338" s="346"/>
      <c r="W338" s="346"/>
      <c r="X338" s="346"/>
      <c r="Y338" s="346"/>
      <c r="Z338" s="346"/>
      <c r="AA338" s="346"/>
    </row>
    <row r="339" spans="1:27">
      <c r="A339" s="533"/>
      <c r="B339" s="533"/>
      <c r="C339" s="565"/>
      <c r="D339" s="564"/>
      <c r="E339" s="648" t="s">
        <v>675</v>
      </c>
      <c r="F339" s="650">
        <f>SUM(G339:J339)</f>
        <v>19933324.48</v>
      </c>
      <c r="G339" s="650">
        <v>19933324.48</v>
      </c>
      <c r="H339" s="650"/>
      <c r="I339" s="565"/>
      <c r="J339" s="565"/>
      <c r="K339" s="346"/>
      <c r="L339" s="346"/>
      <c r="M339" s="346"/>
      <c r="N339" s="346"/>
      <c r="O339" s="346"/>
      <c r="P339" s="346"/>
      <c r="Q339" s="346"/>
      <c r="R339" s="346"/>
      <c r="S339" s="346"/>
      <c r="T339" s="346"/>
      <c r="U339" s="346"/>
      <c r="V339" s="346"/>
      <c r="W339" s="346"/>
      <c r="X339" s="346"/>
      <c r="Y339" s="346"/>
      <c r="Z339" s="346"/>
      <c r="AA339" s="346"/>
    </row>
    <row r="340" spans="1:27">
      <c r="A340" s="533"/>
      <c r="B340" s="533"/>
      <c r="C340" s="565"/>
      <c r="D340" s="564"/>
      <c r="E340" s="648" t="s">
        <v>676</v>
      </c>
      <c r="F340" s="650">
        <f>SUM(G340:J340)</f>
        <v>1900000</v>
      </c>
      <c r="G340" s="650">
        <v>1900000</v>
      </c>
      <c r="H340" s="565"/>
      <c r="I340" s="565"/>
      <c r="J340" s="565"/>
      <c r="K340" s="346"/>
      <c r="L340" s="346"/>
      <c r="M340" s="346"/>
      <c r="N340" s="346"/>
      <c r="O340" s="346"/>
      <c r="P340" s="346"/>
      <c r="Q340" s="346"/>
      <c r="R340" s="346"/>
      <c r="S340" s="346"/>
      <c r="T340" s="346"/>
      <c r="U340" s="346"/>
      <c r="V340" s="346"/>
      <c r="W340" s="346"/>
      <c r="X340" s="346"/>
      <c r="Y340" s="346"/>
      <c r="Z340" s="346"/>
      <c r="AA340" s="346"/>
    </row>
    <row r="341" spans="1:27">
      <c r="A341" s="533"/>
      <c r="B341" s="533"/>
      <c r="C341" s="565"/>
      <c r="D341" s="564"/>
      <c r="E341" s="648"/>
      <c r="F341" s="650"/>
      <c r="G341" s="565"/>
      <c r="H341" s="565"/>
      <c r="I341" s="565"/>
      <c r="J341" s="565"/>
      <c r="K341" s="346"/>
      <c r="L341" s="346"/>
      <c r="M341" s="346"/>
      <c r="N341" s="346"/>
      <c r="O341" s="346"/>
      <c r="P341" s="346"/>
      <c r="Q341" s="346"/>
      <c r="R341" s="346"/>
      <c r="S341" s="346"/>
      <c r="T341" s="346"/>
      <c r="U341" s="346"/>
      <c r="V341" s="346"/>
      <c r="W341" s="346"/>
      <c r="X341" s="346"/>
      <c r="Y341" s="346"/>
      <c r="Z341" s="346"/>
      <c r="AA341" s="346"/>
    </row>
    <row r="342" spans="1:27">
      <c r="A342" s="533"/>
      <c r="B342" s="533"/>
      <c r="C342" s="565"/>
      <c r="D342" s="564"/>
      <c r="E342" s="649" t="s">
        <v>807</v>
      </c>
      <c r="F342" s="565">
        <f>+F337</f>
        <v>29529000</v>
      </c>
      <c r="G342" s="565"/>
      <c r="H342" s="565"/>
      <c r="I342" s="565"/>
      <c r="J342" s="565"/>
      <c r="K342" s="346"/>
      <c r="L342" s="346"/>
      <c r="M342" s="346"/>
      <c r="N342" s="346"/>
      <c r="O342" s="346"/>
      <c r="P342" s="346"/>
      <c r="Q342" s="346"/>
      <c r="R342" s="346"/>
      <c r="S342" s="346"/>
      <c r="T342" s="346"/>
      <c r="U342" s="346"/>
      <c r="V342" s="346"/>
      <c r="W342" s="346"/>
      <c r="X342" s="346"/>
      <c r="Y342" s="346"/>
      <c r="Z342" s="346"/>
      <c r="AA342" s="346"/>
    </row>
    <row r="343" spans="1:27">
      <c r="A343" s="533"/>
      <c r="B343" s="533"/>
      <c r="C343" s="565"/>
      <c r="D343" s="564"/>
      <c r="E343" s="658"/>
      <c r="F343" s="565"/>
      <c r="G343" s="565"/>
      <c r="H343" s="565"/>
      <c r="I343" s="565"/>
      <c r="J343" s="565"/>
      <c r="K343" s="346"/>
      <c r="L343" s="346"/>
      <c r="M343" s="346"/>
      <c r="N343" s="346"/>
      <c r="O343" s="346"/>
      <c r="P343" s="346"/>
      <c r="Q343" s="346"/>
      <c r="R343" s="346"/>
      <c r="S343" s="346"/>
      <c r="T343" s="346"/>
      <c r="U343" s="346"/>
      <c r="V343" s="346"/>
      <c r="W343" s="346"/>
      <c r="X343" s="346"/>
      <c r="Y343" s="346"/>
      <c r="Z343" s="346"/>
      <c r="AA343" s="346"/>
    </row>
    <row r="344" spans="1:27">
      <c r="A344" s="533"/>
      <c r="B344" s="533"/>
      <c r="C344" s="565"/>
      <c r="D344" s="564"/>
      <c r="E344" s="658"/>
      <c r="F344" s="565"/>
      <c r="G344" s="565"/>
      <c r="H344" s="565"/>
      <c r="I344" s="565"/>
      <c r="J344" s="565"/>
      <c r="K344" s="346"/>
      <c r="L344" s="346"/>
      <c r="M344" s="346"/>
      <c r="N344" s="346"/>
      <c r="O344" s="346"/>
      <c r="P344" s="346"/>
      <c r="Q344" s="346"/>
      <c r="R344" s="346"/>
      <c r="S344" s="346"/>
      <c r="T344" s="346"/>
      <c r="U344" s="346"/>
      <c r="V344" s="346"/>
      <c r="W344" s="346"/>
      <c r="X344" s="346"/>
      <c r="Y344" s="346"/>
      <c r="Z344" s="346"/>
      <c r="AA344" s="346"/>
    </row>
    <row r="345" spans="1:27">
      <c r="A345" s="533"/>
      <c r="B345" s="533"/>
      <c r="C345" s="565"/>
      <c r="D345" s="564"/>
      <c r="E345" s="658"/>
      <c r="F345" s="565"/>
      <c r="G345" s="565"/>
      <c r="H345" s="565"/>
      <c r="I345" s="565"/>
      <c r="J345" s="565"/>
      <c r="K345" s="346"/>
      <c r="L345" s="346"/>
      <c r="M345" s="346"/>
      <c r="N345" s="346"/>
      <c r="O345" s="346"/>
      <c r="P345" s="346"/>
      <c r="Q345" s="346"/>
      <c r="R345" s="346"/>
      <c r="S345" s="346"/>
      <c r="T345" s="346"/>
      <c r="U345" s="346"/>
      <c r="V345" s="346"/>
      <c r="W345" s="346"/>
      <c r="X345" s="346"/>
      <c r="Y345" s="346"/>
      <c r="Z345" s="346"/>
      <c r="AA345" s="346"/>
    </row>
    <row r="346" spans="1:27" ht="26.4">
      <c r="A346" s="533" t="s">
        <v>69</v>
      </c>
      <c r="B346" s="533" t="s">
        <v>70</v>
      </c>
      <c r="C346" s="563">
        <f>+INGRESOS!C87</f>
        <v>417891500</v>
      </c>
      <c r="D346" s="564" t="s">
        <v>917</v>
      </c>
      <c r="E346" s="532" t="s">
        <v>860</v>
      </c>
      <c r="F346" s="565">
        <f>+F347</f>
        <v>41789150</v>
      </c>
      <c r="G346" s="565"/>
      <c r="H346" s="565"/>
      <c r="I346" s="565"/>
      <c r="J346" s="565"/>
      <c r="K346" s="346"/>
      <c r="L346" s="346"/>
      <c r="M346" s="346"/>
      <c r="N346" s="346"/>
      <c r="O346" s="346"/>
      <c r="P346" s="346"/>
      <c r="Q346" s="346"/>
      <c r="R346" s="346"/>
      <c r="S346" s="346"/>
      <c r="T346" s="346"/>
      <c r="U346" s="346"/>
      <c r="V346" s="346"/>
      <c r="W346" s="346"/>
      <c r="X346" s="346"/>
      <c r="Y346" s="346"/>
      <c r="Z346" s="346"/>
      <c r="AA346" s="346"/>
    </row>
    <row r="347" spans="1:27">
      <c r="A347" s="533"/>
      <c r="B347" s="533"/>
      <c r="C347" s="565"/>
      <c r="D347" s="564"/>
      <c r="E347" s="645" t="s">
        <v>675</v>
      </c>
      <c r="F347" s="650">
        <f>SUM(G347:J347)</f>
        <v>41789150</v>
      </c>
      <c r="G347" s="650">
        <v>41789150</v>
      </c>
      <c r="H347" s="565"/>
      <c r="I347" s="565"/>
      <c r="J347" s="565"/>
      <c r="K347" s="346"/>
      <c r="L347" s="346"/>
      <c r="M347" s="346"/>
      <c r="N347" s="346"/>
      <c r="O347" s="346"/>
      <c r="P347" s="346"/>
      <c r="Q347" s="346"/>
      <c r="R347" s="346"/>
      <c r="S347" s="346"/>
      <c r="T347" s="346"/>
      <c r="U347" s="346"/>
      <c r="V347" s="346"/>
      <c r="W347" s="346"/>
      <c r="X347" s="346"/>
      <c r="Y347" s="346"/>
      <c r="Z347" s="346"/>
      <c r="AA347" s="346"/>
    </row>
    <row r="348" spans="1:27">
      <c r="A348" s="533"/>
      <c r="B348" s="533"/>
      <c r="C348" s="565"/>
      <c r="D348" s="564"/>
      <c r="E348" s="658"/>
      <c r="F348" s="565"/>
      <c r="G348" s="565"/>
      <c r="H348" s="565"/>
      <c r="I348" s="565"/>
      <c r="J348" s="565"/>
      <c r="K348" s="346"/>
      <c r="L348" s="346"/>
      <c r="M348" s="346"/>
      <c r="N348" s="346"/>
      <c r="O348" s="346"/>
      <c r="P348" s="346"/>
      <c r="Q348" s="346"/>
      <c r="R348" s="346"/>
      <c r="S348" s="346"/>
      <c r="T348" s="346"/>
      <c r="U348" s="346"/>
      <c r="V348" s="346"/>
      <c r="W348" s="346"/>
      <c r="X348" s="346"/>
      <c r="Y348" s="346"/>
      <c r="Z348" s="346"/>
      <c r="AA348" s="346"/>
    </row>
    <row r="349" spans="1:27">
      <c r="A349" s="533"/>
      <c r="B349" s="533"/>
      <c r="C349" s="565"/>
      <c r="D349" s="564" t="s">
        <v>933</v>
      </c>
      <c r="E349" s="532" t="s">
        <v>864</v>
      </c>
      <c r="F349" s="565">
        <f>SUM(F350:F352)</f>
        <v>276102350</v>
      </c>
      <c r="G349" s="565"/>
      <c r="H349" s="565"/>
      <c r="I349" s="565"/>
      <c r="J349" s="565"/>
      <c r="K349" s="346"/>
      <c r="L349" s="346"/>
      <c r="M349" s="346"/>
      <c r="N349" s="346"/>
      <c r="O349" s="346"/>
      <c r="P349" s="346"/>
      <c r="Q349" s="346"/>
      <c r="R349" s="346"/>
      <c r="S349" s="346"/>
      <c r="T349" s="346"/>
      <c r="U349" s="346"/>
      <c r="V349" s="346"/>
      <c r="W349" s="346"/>
      <c r="X349" s="346"/>
      <c r="Y349" s="346"/>
      <c r="Z349" s="346"/>
      <c r="AA349" s="346"/>
    </row>
    <row r="350" spans="1:27">
      <c r="A350" s="533"/>
      <c r="B350" s="533"/>
      <c r="C350" s="565"/>
      <c r="D350" s="564"/>
      <c r="E350" s="645" t="s">
        <v>674</v>
      </c>
      <c r="F350" s="650">
        <f>SUM(G350:J350)</f>
        <v>173707118.78</v>
      </c>
      <c r="G350" s="650">
        <v>173707118.78</v>
      </c>
      <c r="H350" s="565"/>
      <c r="I350" s="565"/>
      <c r="J350" s="565"/>
      <c r="K350" s="346"/>
      <c r="L350" s="346"/>
      <c r="M350" s="346"/>
      <c r="N350" s="346"/>
      <c r="O350" s="346"/>
      <c r="P350" s="346"/>
      <c r="Q350" s="346"/>
      <c r="R350" s="346"/>
      <c r="S350" s="346"/>
      <c r="T350" s="346"/>
      <c r="U350" s="346"/>
      <c r="V350" s="346"/>
      <c r="W350" s="346"/>
      <c r="X350" s="346"/>
      <c r="Y350" s="346"/>
      <c r="Z350" s="346"/>
      <c r="AA350" s="346"/>
    </row>
    <row r="351" spans="1:27">
      <c r="A351" s="533"/>
      <c r="B351" s="533"/>
      <c r="C351" s="565"/>
      <c r="D351" s="564"/>
      <c r="E351" s="645" t="s">
        <v>675</v>
      </c>
      <c r="F351" s="650">
        <f>SUM(G351:J351)</f>
        <v>95895231.219999999</v>
      </c>
      <c r="G351" s="650">
        <v>95895231.219999999</v>
      </c>
      <c r="H351" s="565"/>
      <c r="I351" s="565"/>
      <c r="J351" s="565"/>
      <c r="K351" s="346"/>
      <c r="L351" s="346"/>
      <c r="M351" s="346"/>
      <c r="N351" s="346"/>
      <c r="O351" s="346"/>
      <c r="P351" s="346"/>
      <c r="Q351" s="346"/>
      <c r="R351" s="346"/>
      <c r="S351" s="346"/>
      <c r="T351" s="346"/>
      <c r="U351" s="346"/>
      <c r="V351" s="346"/>
      <c r="W351" s="346"/>
      <c r="X351" s="346"/>
      <c r="Y351" s="346"/>
      <c r="Z351" s="346"/>
      <c r="AA351" s="346"/>
    </row>
    <row r="352" spans="1:27">
      <c r="A352" s="533"/>
      <c r="B352" s="533"/>
      <c r="C352" s="565"/>
      <c r="D352" s="564"/>
      <c r="E352" s="645" t="s">
        <v>676</v>
      </c>
      <c r="F352" s="650">
        <f>SUM(G352:J352)</f>
        <v>6500000</v>
      </c>
      <c r="G352" s="650">
        <v>6500000</v>
      </c>
      <c r="H352" s="565"/>
      <c r="I352" s="565"/>
      <c r="J352" s="565"/>
      <c r="K352" s="346"/>
      <c r="L352" s="346"/>
      <c r="M352" s="346"/>
      <c r="N352" s="346"/>
      <c r="O352" s="346"/>
      <c r="P352" s="346"/>
      <c r="Q352" s="346"/>
      <c r="R352" s="346"/>
      <c r="S352" s="346"/>
      <c r="T352" s="346"/>
      <c r="U352" s="346"/>
      <c r="V352" s="346"/>
      <c r="W352" s="346"/>
      <c r="X352" s="346"/>
      <c r="Y352" s="346"/>
      <c r="Z352" s="346"/>
      <c r="AA352" s="346"/>
    </row>
    <row r="353" spans="1:27">
      <c r="A353" s="533"/>
      <c r="B353" s="533"/>
      <c r="C353" s="565"/>
      <c r="D353" s="564"/>
      <c r="E353" s="645"/>
      <c r="F353" s="565"/>
      <c r="G353" s="565"/>
      <c r="H353" s="565"/>
      <c r="I353" s="565"/>
      <c r="J353" s="565"/>
      <c r="K353" s="346"/>
      <c r="L353" s="346"/>
      <c r="M353" s="346"/>
      <c r="N353" s="346"/>
      <c r="O353" s="346"/>
      <c r="P353" s="346"/>
      <c r="Q353" s="346"/>
      <c r="R353" s="346"/>
      <c r="S353" s="346"/>
      <c r="T353" s="346"/>
      <c r="U353" s="346"/>
      <c r="V353" s="346"/>
      <c r="W353" s="346"/>
      <c r="X353" s="346"/>
      <c r="Y353" s="346"/>
      <c r="Z353" s="346"/>
      <c r="AA353" s="346"/>
    </row>
    <row r="354" spans="1:27" ht="26.4">
      <c r="A354" s="533"/>
      <c r="B354" s="533"/>
      <c r="C354" s="565"/>
      <c r="D354" s="564" t="s">
        <v>933</v>
      </c>
      <c r="E354" s="532" t="s">
        <v>934</v>
      </c>
      <c r="F354" s="565">
        <f>SUM(F355:F355)</f>
        <v>100000000</v>
      </c>
      <c r="G354" s="565"/>
      <c r="H354" s="565"/>
      <c r="I354" s="565"/>
      <c r="J354" s="565"/>
      <c r="K354" s="346"/>
      <c r="L354" s="346"/>
      <c r="M354" s="346"/>
      <c r="N354" s="346"/>
      <c r="O354" s="346"/>
      <c r="P354" s="346"/>
      <c r="Q354" s="346"/>
      <c r="R354" s="346"/>
      <c r="S354" s="346"/>
      <c r="T354" s="346"/>
      <c r="U354" s="346"/>
      <c r="V354" s="346"/>
      <c r="W354" s="346"/>
      <c r="X354" s="346"/>
      <c r="Y354" s="346"/>
      <c r="Z354" s="346"/>
      <c r="AA354" s="346"/>
    </row>
    <row r="355" spans="1:27">
      <c r="A355" s="533"/>
      <c r="B355" s="533"/>
      <c r="C355" s="565"/>
      <c r="D355" s="564"/>
      <c r="E355" s="645" t="s">
        <v>675</v>
      </c>
      <c r="F355" s="650">
        <f>SUM(G355:J355)</f>
        <v>100000000</v>
      </c>
      <c r="G355" s="565">
        <v>100000000</v>
      </c>
      <c r="H355" s="565"/>
      <c r="I355" s="565"/>
      <c r="J355" s="565"/>
      <c r="K355" s="346"/>
      <c r="L355" s="346"/>
      <c r="M355" s="346"/>
      <c r="N355" s="346"/>
      <c r="O355" s="346"/>
      <c r="P355" s="346"/>
      <c r="Q355" s="346"/>
      <c r="R355" s="346"/>
      <c r="S355" s="346"/>
      <c r="T355" s="346"/>
      <c r="U355" s="346"/>
      <c r="V355" s="346"/>
      <c r="W355" s="346"/>
      <c r="X355" s="346"/>
      <c r="Y355" s="346"/>
      <c r="Z355" s="346"/>
      <c r="AA355" s="346"/>
    </row>
    <row r="356" spans="1:27">
      <c r="A356" s="533"/>
      <c r="B356" s="533"/>
      <c r="C356" s="565"/>
      <c r="D356" s="564"/>
      <c r="E356" s="645"/>
      <c r="F356" s="565"/>
      <c r="G356" s="565"/>
      <c r="H356" s="565"/>
      <c r="I356" s="565"/>
      <c r="J356" s="565"/>
      <c r="K356" s="346"/>
      <c r="L356" s="346"/>
      <c r="M356" s="346"/>
      <c r="N356" s="346"/>
      <c r="O356" s="346"/>
      <c r="P356" s="346"/>
      <c r="Q356" s="346"/>
      <c r="R356" s="346"/>
      <c r="S356" s="346"/>
      <c r="T356" s="346"/>
      <c r="U356" s="346"/>
      <c r="V356" s="346"/>
      <c r="W356" s="346"/>
      <c r="X356" s="346"/>
      <c r="Y356" s="346"/>
      <c r="Z356" s="346"/>
      <c r="AA356" s="346"/>
    </row>
    <row r="357" spans="1:27">
      <c r="A357" s="533"/>
      <c r="B357" s="533"/>
      <c r="C357" s="565"/>
      <c r="D357" s="564"/>
      <c r="E357" s="649" t="s">
        <v>807</v>
      </c>
      <c r="F357" s="565">
        <f>+F346+F349+F354</f>
        <v>417891500</v>
      </c>
      <c r="G357" s="565"/>
      <c r="H357" s="565"/>
      <c r="I357" s="565"/>
      <c r="J357" s="565"/>
      <c r="K357" s="346"/>
      <c r="L357" s="346"/>
      <c r="M357" s="346"/>
      <c r="N357" s="346"/>
      <c r="O357" s="346"/>
      <c r="P357" s="346"/>
      <c r="Q357" s="346"/>
      <c r="R357" s="346"/>
      <c r="S357" s="346"/>
      <c r="T357" s="346"/>
      <c r="U357" s="346"/>
      <c r="V357" s="346"/>
      <c r="W357" s="346"/>
      <c r="X357" s="346"/>
      <c r="Y357" s="346"/>
      <c r="Z357" s="346"/>
      <c r="AA357" s="346"/>
    </row>
    <row r="358" spans="1:27">
      <c r="A358" s="533"/>
      <c r="B358" s="533"/>
      <c r="C358" s="565"/>
      <c r="D358" s="564"/>
      <c r="E358" s="646"/>
      <c r="F358" s="565"/>
      <c r="G358" s="565"/>
      <c r="H358" s="565"/>
      <c r="I358" s="565"/>
      <c r="J358" s="565"/>
      <c r="K358" s="346"/>
      <c r="L358" s="346"/>
      <c r="M358" s="346"/>
      <c r="N358" s="346"/>
      <c r="O358" s="346"/>
      <c r="P358" s="346"/>
      <c r="Q358" s="346"/>
      <c r="R358" s="346"/>
      <c r="S358" s="346"/>
      <c r="T358" s="346"/>
      <c r="U358" s="346"/>
      <c r="V358" s="346"/>
      <c r="W358" s="346"/>
      <c r="X358" s="346"/>
      <c r="Y358" s="346"/>
      <c r="Z358" s="346"/>
      <c r="AA358" s="346"/>
    </row>
    <row r="359" spans="1:27">
      <c r="A359" s="533"/>
      <c r="B359" s="533"/>
      <c r="C359" s="565"/>
      <c r="D359" s="564"/>
      <c r="E359" s="646"/>
      <c r="F359" s="565"/>
      <c r="G359" s="565"/>
      <c r="H359" s="565"/>
      <c r="I359" s="565"/>
      <c r="J359" s="565"/>
      <c r="K359" s="346"/>
      <c r="L359" s="346"/>
      <c r="M359" s="346"/>
      <c r="N359" s="346"/>
      <c r="O359" s="346"/>
      <c r="P359" s="346"/>
      <c r="Q359" s="346"/>
      <c r="R359" s="346"/>
      <c r="S359" s="346"/>
      <c r="T359" s="346"/>
      <c r="U359" s="346"/>
      <c r="V359" s="346"/>
      <c r="W359" s="346"/>
      <c r="X359" s="346"/>
      <c r="Y359" s="346"/>
      <c r="Z359" s="346"/>
      <c r="AA359" s="346"/>
    </row>
    <row r="360" spans="1:27">
      <c r="A360" s="533"/>
      <c r="B360" s="533"/>
      <c r="C360" s="565"/>
      <c r="D360" s="564"/>
      <c r="E360" s="646"/>
      <c r="F360" s="565"/>
      <c r="G360" s="565"/>
      <c r="H360" s="565"/>
      <c r="I360" s="565"/>
      <c r="J360" s="565"/>
      <c r="K360" s="346"/>
      <c r="L360" s="346"/>
      <c r="M360" s="346"/>
      <c r="N360" s="346"/>
      <c r="O360" s="346"/>
      <c r="P360" s="346"/>
      <c r="Q360" s="346"/>
      <c r="R360" s="346"/>
      <c r="S360" s="346"/>
      <c r="T360" s="346"/>
      <c r="U360" s="346"/>
      <c r="V360" s="346"/>
      <c r="W360" s="346"/>
      <c r="X360" s="346"/>
      <c r="Y360" s="346"/>
      <c r="Z360" s="346"/>
      <c r="AA360" s="346"/>
    </row>
    <row r="361" spans="1:27" ht="39.6">
      <c r="A361" s="533" t="s">
        <v>758</v>
      </c>
      <c r="B361" s="533" t="s">
        <v>759</v>
      </c>
      <c r="C361" s="563">
        <f>+INGRESOS!C98</f>
        <v>274122187.36000001</v>
      </c>
      <c r="D361" s="564" t="s">
        <v>918</v>
      </c>
      <c r="E361" s="556" t="s">
        <v>851</v>
      </c>
      <c r="F361" s="565">
        <f>+F362</f>
        <v>58466510.399999999</v>
      </c>
      <c r="G361" s="565"/>
      <c r="H361" s="565"/>
      <c r="I361" s="565"/>
      <c r="J361" s="565"/>
      <c r="K361" s="346"/>
      <c r="L361" s="346"/>
      <c r="M361" s="346"/>
      <c r="N361" s="346"/>
      <c r="O361" s="346"/>
      <c r="P361" s="346"/>
      <c r="Q361" s="346"/>
      <c r="R361" s="346"/>
      <c r="S361" s="346"/>
      <c r="T361" s="346"/>
      <c r="U361" s="346"/>
      <c r="V361" s="346"/>
      <c r="W361" s="346"/>
      <c r="X361" s="346"/>
      <c r="Y361" s="346"/>
      <c r="Z361" s="346"/>
      <c r="AA361" s="346"/>
    </row>
    <row r="362" spans="1:27">
      <c r="A362" s="533"/>
      <c r="B362" s="533"/>
      <c r="C362" s="565"/>
      <c r="D362" s="564"/>
      <c r="E362" s="645" t="s">
        <v>675</v>
      </c>
      <c r="F362" s="650">
        <f>SUM(G362:J362)</f>
        <v>58466510.399999999</v>
      </c>
      <c r="G362" s="650">
        <f>2350676.8+2509259.19+53606574.41</f>
        <v>58466510.399999999</v>
      </c>
      <c r="H362" s="565"/>
      <c r="I362" s="565"/>
      <c r="J362" s="565"/>
      <c r="K362" s="346"/>
      <c r="L362" s="346"/>
      <c r="M362" s="346"/>
      <c r="N362" s="346"/>
      <c r="O362" s="346"/>
      <c r="P362" s="346"/>
      <c r="Q362" s="346"/>
      <c r="R362" s="346"/>
      <c r="S362" s="346"/>
      <c r="T362" s="346"/>
      <c r="U362" s="346"/>
      <c r="V362" s="346"/>
      <c r="W362" s="346"/>
      <c r="X362" s="346"/>
      <c r="Y362" s="346"/>
      <c r="Z362" s="346"/>
      <c r="AA362" s="346"/>
    </row>
    <row r="363" spans="1:27">
      <c r="A363" s="533"/>
      <c r="B363" s="533"/>
      <c r="C363" s="565"/>
      <c r="D363" s="564"/>
      <c r="E363" s="646"/>
      <c r="F363" s="565"/>
      <c r="G363" s="565"/>
      <c r="H363" s="565"/>
      <c r="I363" s="565"/>
      <c r="J363" s="565"/>
      <c r="K363" s="346"/>
      <c r="L363" s="346"/>
      <c r="M363" s="346"/>
      <c r="N363" s="346"/>
      <c r="O363" s="346"/>
      <c r="P363" s="346"/>
      <c r="Q363" s="346"/>
      <c r="R363" s="346"/>
      <c r="S363" s="346"/>
      <c r="T363" s="346"/>
      <c r="U363" s="346"/>
      <c r="V363" s="346"/>
      <c r="W363" s="346"/>
      <c r="X363" s="346"/>
      <c r="Y363" s="346"/>
      <c r="Z363" s="346"/>
      <c r="AA363" s="346"/>
    </row>
    <row r="364" spans="1:27">
      <c r="A364" s="533"/>
      <c r="B364" s="533"/>
      <c r="C364" s="565"/>
      <c r="D364" s="564" t="s">
        <v>906</v>
      </c>
      <c r="E364" s="556" t="s">
        <v>861</v>
      </c>
      <c r="F364" s="565">
        <f>+F365</f>
        <v>6337137.5800000001</v>
      </c>
      <c r="G364" s="565"/>
      <c r="H364" s="565"/>
      <c r="I364" s="565"/>
      <c r="J364" s="565"/>
      <c r="K364" s="346"/>
      <c r="L364" s="346"/>
      <c r="M364" s="346"/>
      <c r="N364" s="346"/>
      <c r="O364" s="346"/>
      <c r="P364" s="346"/>
      <c r="Q364" s="346"/>
      <c r="R364" s="346"/>
      <c r="S364" s="346"/>
      <c r="T364" s="346"/>
      <c r="U364" s="346"/>
      <c r="V364" s="346"/>
      <c r="W364" s="346"/>
      <c r="X364" s="346"/>
      <c r="Y364" s="346"/>
      <c r="Z364" s="346"/>
      <c r="AA364" s="346"/>
    </row>
    <row r="365" spans="1:27">
      <c r="A365" s="533"/>
      <c r="B365" s="533"/>
      <c r="C365" s="565"/>
      <c r="D365" s="564"/>
      <c r="E365" s="645" t="s">
        <v>675</v>
      </c>
      <c r="F365" s="650">
        <f>SUM(G365:J365)</f>
        <v>6337137.5800000001</v>
      </c>
      <c r="G365" s="650">
        <v>6337137.5800000001</v>
      </c>
      <c r="H365" s="565"/>
      <c r="I365" s="565"/>
      <c r="J365" s="565"/>
      <c r="K365" s="346"/>
      <c r="L365" s="346"/>
      <c r="M365" s="346"/>
      <c r="N365" s="346"/>
      <c r="O365" s="346"/>
      <c r="P365" s="346"/>
      <c r="Q365" s="346"/>
      <c r="R365" s="346"/>
      <c r="S365" s="346"/>
      <c r="T365" s="346"/>
      <c r="U365" s="346"/>
      <c r="V365" s="346"/>
      <c r="W365" s="346"/>
      <c r="X365" s="346"/>
      <c r="Y365" s="346"/>
      <c r="Z365" s="346"/>
      <c r="AA365" s="346"/>
    </row>
    <row r="366" spans="1:27">
      <c r="A366" s="533"/>
      <c r="B366" s="533"/>
      <c r="C366" s="565"/>
      <c r="D366" s="564"/>
      <c r="E366" s="646"/>
      <c r="F366" s="565"/>
      <c r="G366" s="565"/>
      <c r="H366" s="565"/>
      <c r="I366" s="565"/>
      <c r="J366" s="565"/>
      <c r="K366" s="346"/>
      <c r="L366" s="346"/>
      <c r="M366" s="346"/>
      <c r="N366" s="346"/>
      <c r="O366" s="346"/>
      <c r="P366" s="346"/>
      <c r="Q366" s="346"/>
      <c r="R366" s="346"/>
      <c r="S366" s="346"/>
      <c r="T366" s="346"/>
      <c r="U366" s="346"/>
      <c r="V366" s="346"/>
      <c r="W366" s="346"/>
      <c r="X366" s="346"/>
      <c r="Y366" s="346"/>
      <c r="Z366" s="346"/>
      <c r="AA366" s="346"/>
    </row>
    <row r="367" spans="1:27">
      <c r="A367" s="533"/>
      <c r="B367" s="533"/>
      <c r="C367" s="565"/>
      <c r="D367" s="564" t="s">
        <v>933</v>
      </c>
      <c r="E367" s="532" t="s">
        <v>864</v>
      </c>
      <c r="F367" s="565">
        <f>+F368</f>
        <v>5506712.3300000001</v>
      </c>
      <c r="G367" s="565"/>
      <c r="H367" s="565"/>
      <c r="I367" s="565"/>
      <c r="J367" s="565"/>
      <c r="K367" s="346"/>
      <c r="L367" s="346"/>
      <c r="M367" s="346"/>
      <c r="N367" s="346"/>
      <c r="O367" s="346"/>
      <c r="P367" s="346"/>
      <c r="Q367" s="346"/>
      <c r="R367" s="346"/>
      <c r="S367" s="346"/>
      <c r="T367" s="346"/>
      <c r="U367" s="346"/>
      <c r="V367" s="346"/>
      <c r="W367" s="346"/>
      <c r="X367" s="346"/>
      <c r="Y367" s="346"/>
      <c r="Z367" s="346"/>
      <c r="AA367" s="346"/>
    </row>
    <row r="368" spans="1:27">
      <c r="A368" s="533"/>
      <c r="B368" s="533"/>
      <c r="C368" s="565"/>
      <c r="D368" s="564"/>
      <c r="E368" s="645" t="s">
        <v>675</v>
      </c>
      <c r="F368" s="650">
        <f>SUM(G368:J368)</f>
        <v>5506712.3300000001</v>
      </c>
      <c r="G368" s="650">
        <v>5506712.3300000001</v>
      </c>
      <c r="H368" s="565"/>
      <c r="I368" s="565"/>
      <c r="J368" s="565"/>
      <c r="K368" s="346"/>
      <c r="L368" s="346"/>
      <c r="M368" s="346"/>
      <c r="N368" s="346"/>
      <c r="O368" s="346"/>
      <c r="P368" s="346"/>
      <c r="Q368" s="346"/>
      <c r="R368" s="346"/>
      <c r="S368" s="346"/>
      <c r="T368" s="346"/>
      <c r="U368" s="346"/>
      <c r="V368" s="346"/>
      <c r="W368" s="346"/>
      <c r="X368" s="346"/>
      <c r="Y368" s="346"/>
      <c r="Z368" s="346"/>
      <c r="AA368" s="346"/>
    </row>
    <row r="369" spans="1:27">
      <c r="A369" s="533"/>
      <c r="B369" s="533"/>
      <c r="C369" s="565"/>
      <c r="D369" s="564"/>
      <c r="E369" s="646"/>
      <c r="F369" s="565"/>
      <c r="G369" s="565"/>
      <c r="H369" s="565"/>
      <c r="I369" s="565"/>
      <c r="J369" s="565"/>
      <c r="K369" s="346"/>
      <c r="L369" s="346"/>
      <c r="M369" s="346"/>
      <c r="N369" s="346"/>
      <c r="O369" s="346"/>
      <c r="P369" s="346"/>
      <c r="Q369" s="346"/>
      <c r="R369" s="346"/>
      <c r="S369" s="346"/>
      <c r="T369" s="346"/>
      <c r="U369" s="346"/>
      <c r="V369" s="346"/>
      <c r="W369" s="346"/>
      <c r="X369" s="346"/>
      <c r="Y369" s="346"/>
      <c r="Z369" s="346"/>
      <c r="AA369" s="346"/>
    </row>
    <row r="370" spans="1:27">
      <c r="A370" s="533"/>
      <c r="B370" s="533"/>
      <c r="C370" s="565"/>
      <c r="D370" s="564" t="s">
        <v>908</v>
      </c>
      <c r="E370" s="532" t="s">
        <v>808</v>
      </c>
      <c r="F370" s="565">
        <f>+F371</f>
        <v>26520053.579999998</v>
      </c>
      <c r="G370" s="565"/>
      <c r="H370" s="565"/>
      <c r="I370" s="565"/>
      <c r="J370" s="565"/>
      <c r="K370" s="346"/>
      <c r="L370" s="346"/>
      <c r="M370" s="346"/>
      <c r="N370" s="346"/>
      <c r="O370" s="346"/>
      <c r="P370" s="346"/>
      <c r="Q370" s="346"/>
      <c r="R370" s="346"/>
      <c r="S370" s="346"/>
      <c r="T370" s="346"/>
      <c r="U370" s="346"/>
      <c r="V370" s="346"/>
      <c r="W370" s="346"/>
      <c r="X370" s="346"/>
      <c r="Y370" s="346"/>
      <c r="Z370" s="346"/>
      <c r="AA370" s="346"/>
    </row>
    <row r="371" spans="1:27">
      <c r="A371" s="533"/>
      <c r="B371" s="533"/>
      <c r="C371" s="565"/>
      <c r="D371" s="564"/>
      <c r="E371" s="645" t="s">
        <v>675</v>
      </c>
      <c r="F371" s="650">
        <f>SUM(G371:J371)</f>
        <v>26520053.579999998</v>
      </c>
      <c r="G371" s="650">
        <v>26520053.579999998</v>
      </c>
      <c r="H371" s="565"/>
      <c r="I371" s="565"/>
      <c r="J371" s="565"/>
      <c r="K371" s="346"/>
      <c r="L371" s="346"/>
      <c r="M371" s="346"/>
      <c r="N371" s="346"/>
      <c r="O371" s="346"/>
      <c r="P371" s="346"/>
      <c r="Q371" s="346"/>
      <c r="R371" s="346"/>
      <c r="S371" s="346"/>
      <c r="T371" s="346"/>
      <c r="U371" s="346"/>
      <c r="V371" s="346"/>
      <c r="W371" s="346"/>
      <c r="X371" s="346"/>
      <c r="Y371" s="346"/>
      <c r="Z371" s="346"/>
      <c r="AA371" s="346"/>
    </row>
    <row r="372" spans="1:27">
      <c r="A372" s="533"/>
      <c r="B372" s="533"/>
      <c r="C372" s="565"/>
      <c r="D372" s="564"/>
      <c r="E372" s="645"/>
      <c r="F372" s="650"/>
      <c r="G372" s="650"/>
      <c r="H372" s="565"/>
      <c r="I372" s="565"/>
      <c r="J372" s="565"/>
      <c r="K372" s="346"/>
      <c r="L372" s="346"/>
      <c r="M372" s="346"/>
      <c r="N372" s="346"/>
      <c r="O372" s="346"/>
      <c r="P372" s="346"/>
      <c r="Q372" s="346"/>
      <c r="R372" s="346"/>
      <c r="S372" s="346"/>
      <c r="T372" s="346"/>
      <c r="U372" s="346"/>
      <c r="V372" s="346"/>
      <c r="W372" s="346"/>
      <c r="X372" s="346"/>
      <c r="Y372" s="346"/>
      <c r="Z372" s="346"/>
      <c r="AA372" s="346"/>
    </row>
    <row r="373" spans="1:27">
      <c r="A373" s="533"/>
      <c r="B373" s="533"/>
      <c r="C373" s="565"/>
      <c r="D373" s="564" t="s">
        <v>911</v>
      </c>
      <c r="E373" s="532" t="s">
        <v>928</v>
      </c>
      <c r="F373" s="651">
        <f>+F374</f>
        <v>8789276.1899999995</v>
      </c>
      <c r="G373" s="650"/>
      <c r="H373" s="565"/>
      <c r="I373" s="565"/>
      <c r="J373" s="565"/>
      <c r="K373" s="346"/>
      <c r="L373" s="346"/>
      <c r="M373" s="346"/>
      <c r="N373" s="346"/>
      <c r="O373" s="346"/>
      <c r="P373" s="346"/>
      <c r="Q373" s="346"/>
      <c r="R373" s="346"/>
      <c r="S373" s="346"/>
      <c r="T373" s="346"/>
      <c r="U373" s="346"/>
      <c r="V373" s="346"/>
      <c r="W373" s="346"/>
      <c r="X373" s="346"/>
      <c r="Y373" s="346"/>
      <c r="Z373" s="346"/>
      <c r="AA373" s="346"/>
    </row>
    <row r="374" spans="1:27">
      <c r="A374" s="533"/>
      <c r="B374" s="533"/>
      <c r="C374" s="565"/>
      <c r="D374" s="564"/>
      <c r="E374" s="645" t="s">
        <v>675</v>
      </c>
      <c r="F374" s="650">
        <f>SUM(G374:J374)</f>
        <v>8789276.1899999995</v>
      </c>
      <c r="G374" s="650">
        <v>8789276.1899999995</v>
      </c>
      <c r="H374" s="650"/>
      <c r="I374" s="565"/>
      <c r="J374" s="565"/>
      <c r="K374" s="346"/>
      <c r="L374" s="346"/>
      <c r="M374" s="346"/>
      <c r="N374" s="346"/>
      <c r="O374" s="346"/>
      <c r="P374" s="346"/>
      <c r="Q374" s="346"/>
      <c r="R374" s="346"/>
      <c r="S374" s="346"/>
      <c r="T374" s="346"/>
      <c r="U374" s="346"/>
      <c r="V374" s="346"/>
      <c r="W374" s="346"/>
      <c r="X374" s="346"/>
      <c r="Y374" s="346"/>
      <c r="Z374" s="346"/>
      <c r="AA374" s="346"/>
    </row>
    <row r="375" spans="1:27">
      <c r="A375" s="533"/>
      <c r="B375" s="533"/>
      <c r="C375" s="565"/>
      <c r="D375" s="564"/>
      <c r="E375" s="645"/>
      <c r="F375" s="650"/>
      <c r="G375" s="650"/>
      <c r="H375" s="565"/>
      <c r="I375" s="565"/>
      <c r="J375" s="565"/>
      <c r="K375" s="346"/>
      <c r="L375" s="346"/>
      <c r="M375" s="346"/>
      <c r="N375" s="346"/>
      <c r="O375" s="346"/>
      <c r="P375" s="346"/>
      <c r="Q375" s="346"/>
      <c r="R375" s="346"/>
      <c r="S375" s="346"/>
      <c r="T375" s="346"/>
      <c r="U375" s="346"/>
      <c r="V375" s="346"/>
      <c r="W375" s="346"/>
      <c r="X375" s="346"/>
      <c r="Y375" s="346"/>
      <c r="Z375" s="346"/>
      <c r="AA375" s="346"/>
    </row>
    <row r="376" spans="1:27">
      <c r="A376" s="533"/>
      <c r="B376" s="533"/>
      <c r="C376" s="565"/>
      <c r="D376" s="564" t="s">
        <v>912</v>
      </c>
      <c r="E376" s="532" t="s">
        <v>809</v>
      </c>
      <c r="F376" s="651">
        <f>SUM(F377:F378)</f>
        <v>161635219.62</v>
      </c>
      <c r="G376" s="650"/>
      <c r="H376" s="565"/>
      <c r="I376" s="565"/>
      <c r="J376" s="565"/>
      <c r="K376" s="346"/>
      <c r="L376" s="346"/>
      <c r="M376" s="346"/>
      <c r="N376" s="346"/>
      <c r="O376" s="346"/>
      <c r="P376" s="346"/>
      <c r="Q376" s="346"/>
      <c r="R376" s="346"/>
      <c r="S376" s="346"/>
      <c r="T376" s="346"/>
      <c r="U376" s="346"/>
      <c r="V376" s="346"/>
      <c r="W376" s="346"/>
      <c r="X376" s="346"/>
      <c r="Y376" s="346"/>
      <c r="Z376" s="346"/>
      <c r="AA376" s="346"/>
    </row>
    <row r="377" spans="1:27">
      <c r="A377" s="533"/>
      <c r="B377" s="533"/>
      <c r="C377" s="565"/>
      <c r="D377" s="564"/>
      <c r="E377" s="645" t="s">
        <v>675</v>
      </c>
      <c r="F377" s="650">
        <f>SUM(G377:J377)</f>
        <v>110850400.02</v>
      </c>
      <c r="G377" s="650">
        <v>110850400.02</v>
      </c>
      <c r="H377" s="565"/>
      <c r="I377" s="565"/>
      <c r="J377" s="565"/>
      <c r="K377" s="346"/>
      <c r="L377" s="346"/>
      <c r="M377" s="346"/>
      <c r="N377" s="346"/>
      <c r="O377" s="346"/>
      <c r="P377" s="346"/>
      <c r="Q377" s="346"/>
      <c r="R377" s="346"/>
      <c r="S377" s="346"/>
      <c r="T377" s="346"/>
      <c r="U377" s="346"/>
      <c r="V377" s="346"/>
      <c r="W377" s="346"/>
      <c r="X377" s="346"/>
      <c r="Y377" s="346"/>
      <c r="Z377" s="346"/>
      <c r="AA377" s="346"/>
    </row>
    <row r="378" spans="1:27">
      <c r="A378" s="533"/>
      <c r="B378" s="533"/>
      <c r="C378" s="565"/>
      <c r="D378" s="564"/>
      <c r="E378" s="645" t="s">
        <v>676</v>
      </c>
      <c r="F378" s="650">
        <f>SUM(G378:J378)</f>
        <v>50784819.600000001</v>
      </c>
      <c r="G378" s="650">
        <v>50784819.600000001</v>
      </c>
      <c r="H378" s="565"/>
      <c r="I378" s="565"/>
      <c r="J378" s="565"/>
      <c r="K378" s="346"/>
      <c r="L378" s="346"/>
      <c r="M378" s="346"/>
      <c r="N378" s="346"/>
      <c r="O378" s="346"/>
      <c r="P378" s="346"/>
      <c r="Q378" s="346"/>
      <c r="R378" s="346"/>
      <c r="S378" s="346"/>
      <c r="T378" s="346"/>
      <c r="U378" s="346"/>
      <c r="V378" s="346"/>
      <c r="W378" s="346"/>
      <c r="X378" s="346"/>
      <c r="Y378" s="346"/>
      <c r="Z378" s="346"/>
      <c r="AA378" s="346"/>
    </row>
    <row r="379" spans="1:27">
      <c r="A379" s="533"/>
      <c r="B379" s="533"/>
      <c r="C379" s="565"/>
      <c r="D379" s="564"/>
      <c r="E379" s="645"/>
      <c r="F379" s="650"/>
      <c r="G379" s="650"/>
      <c r="H379" s="565"/>
      <c r="I379" s="565"/>
      <c r="J379" s="565"/>
      <c r="K379" s="346"/>
      <c r="L379" s="346"/>
      <c r="M379" s="346"/>
      <c r="N379" s="346"/>
      <c r="O379" s="346"/>
      <c r="P379" s="346"/>
      <c r="Q379" s="346"/>
      <c r="R379" s="346"/>
      <c r="S379" s="346"/>
      <c r="T379" s="346"/>
      <c r="U379" s="346"/>
      <c r="V379" s="346"/>
      <c r="W379" s="346"/>
      <c r="X379" s="346"/>
      <c r="Y379" s="346"/>
      <c r="Z379" s="346"/>
      <c r="AA379" s="346"/>
    </row>
    <row r="380" spans="1:27" ht="26.4">
      <c r="A380" s="533"/>
      <c r="B380" s="533"/>
      <c r="C380" s="565"/>
      <c r="D380" s="564" t="s">
        <v>931</v>
      </c>
      <c r="E380" s="532" t="s">
        <v>862</v>
      </c>
      <c r="F380" s="651">
        <f>SUM(F381:F381)</f>
        <v>1831850.86</v>
      </c>
      <c r="G380" s="650"/>
      <c r="H380" s="565"/>
      <c r="I380" s="565"/>
      <c r="J380" s="565"/>
      <c r="K380" s="346"/>
      <c r="L380" s="346"/>
      <c r="M380" s="346"/>
      <c r="N380" s="346"/>
      <c r="O380" s="346"/>
      <c r="P380" s="346"/>
      <c r="Q380" s="346"/>
      <c r="R380" s="346"/>
      <c r="S380" s="346"/>
      <c r="T380" s="346"/>
      <c r="U380" s="346"/>
      <c r="V380" s="346"/>
      <c r="W380" s="346"/>
      <c r="X380" s="346"/>
      <c r="Y380" s="346"/>
      <c r="Z380" s="346"/>
      <c r="AA380" s="346"/>
    </row>
    <row r="381" spans="1:27" s="527" customFormat="1">
      <c r="A381" s="533"/>
      <c r="B381" s="533"/>
      <c r="C381" s="565"/>
      <c r="D381" s="564"/>
      <c r="E381" s="652" t="s">
        <v>676</v>
      </c>
      <c r="F381" s="650">
        <f>SUM(G381:J381)</f>
        <v>1831850.86</v>
      </c>
      <c r="G381" s="650">
        <v>1831850.86</v>
      </c>
      <c r="H381" s="565"/>
      <c r="I381" s="565"/>
      <c r="J381" s="565"/>
      <c r="K381" s="526"/>
      <c r="L381" s="526"/>
      <c r="M381" s="526"/>
      <c r="N381" s="526"/>
      <c r="O381" s="526"/>
      <c r="P381" s="526"/>
      <c r="Q381" s="526"/>
      <c r="R381" s="526"/>
      <c r="S381" s="526"/>
      <c r="T381" s="526"/>
      <c r="U381" s="526"/>
      <c r="V381" s="526"/>
      <c r="W381" s="526"/>
      <c r="X381" s="526"/>
      <c r="Y381" s="526"/>
      <c r="Z381" s="526"/>
      <c r="AA381" s="526"/>
    </row>
    <row r="382" spans="1:27" s="527" customFormat="1">
      <c r="A382" s="533"/>
      <c r="B382" s="533"/>
      <c r="C382" s="565"/>
      <c r="D382" s="564"/>
      <c r="E382" s="645"/>
      <c r="F382" s="565"/>
      <c r="G382" s="565"/>
      <c r="H382" s="565"/>
      <c r="I382" s="565"/>
      <c r="J382" s="565"/>
      <c r="K382" s="526"/>
      <c r="L382" s="526"/>
      <c r="M382" s="526"/>
      <c r="N382" s="526"/>
      <c r="O382" s="526"/>
      <c r="P382" s="526"/>
      <c r="Q382" s="526"/>
      <c r="R382" s="526"/>
      <c r="S382" s="526"/>
      <c r="T382" s="526"/>
      <c r="U382" s="526"/>
      <c r="V382" s="526"/>
      <c r="W382" s="526"/>
      <c r="X382" s="526"/>
      <c r="Y382" s="526"/>
      <c r="Z382" s="526"/>
      <c r="AA382" s="526"/>
    </row>
    <row r="383" spans="1:27" s="527" customFormat="1">
      <c r="A383" s="533"/>
      <c r="B383" s="533"/>
      <c r="C383" s="565"/>
      <c r="D383" s="564" t="s">
        <v>924</v>
      </c>
      <c r="E383" s="532" t="s">
        <v>859</v>
      </c>
      <c r="F383" s="565">
        <f>+F384</f>
        <v>5035426.8</v>
      </c>
      <c r="G383" s="565"/>
      <c r="H383" s="565"/>
      <c r="I383" s="565"/>
      <c r="J383" s="565"/>
      <c r="K383" s="526"/>
      <c r="L383" s="526"/>
      <c r="M383" s="526"/>
      <c r="N383" s="526"/>
      <c r="O383" s="526"/>
      <c r="P383" s="526"/>
      <c r="Q383" s="526"/>
      <c r="R383" s="526"/>
      <c r="S383" s="526"/>
      <c r="T383" s="526"/>
      <c r="U383" s="526"/>
      <c r="V383" s="526"/>
      <c r="W383" s="526"/>
      <c r="X383" s="526"/>
      <c r="Y383" s="526"/>
      <c r="Z383" s="526"/>
      <c r="AA383" s="526"/>
    </row>
    <row r="384" spans="1:27">
      <c r="A384" s="533"/>
      <c r="B384" s="533"/>
      <c r="C384" s="565"/>
      <c r="D384" s="564"/>
      <c r="E384" s="645" t="s">
        <v>675</v>
      </c>
      <c r="F384" s="650">
        <f>SUM(G384:J384)</f>
        <v>5035426.8</v>
      </c>
      <c r="G384" s="650">
        <v>5035426.8</v>
      </c>
      <c r="H384" s="565"/>
      <c r="I384" s="565"/>
      <c r="J384" s="565"/>
      <c r="K384" s="346"/>
      <c r="L384" s="346"/>
      <c r="M384" s="346"/>
      <c r="N384" s="346"/>
      <c r="O384" s="346"/>
      <c r="P384" s="346"/>
      <c r="Q384" s="346"/>
      <c r="R384" s="346"/>
      <c r="S384" s="346"/>
      <c r="T384" s="346"/>
      <c r="U384" s="346"/>
      <c r="V384" s="346"/>
      <c r="W384" s="346"/>
      <c r="X384" s="346"/>
      <c r="Y384" s="346"/>
      <c r="Z384" s="346"/>
      <c r="AA384" s="346"/>
    </row>
    <row r="385" spans="1:27">
      <c r="A385" s="533"/>
      <c r="B385" s="533"/>
      <c r="C385" s="565"/>
      <c r="D385" s="564"/>
      <c r="E385" s="645"/>
      <c r="F385" s="565"/>
      <c r="G385" s="565"/>
      <c r="H385" s="565"/>
      <c r="I385" s="565"/>
      <c r="J385" s="565"/>
      <c r="K385" s="346"/>
      <c r="L385" s="346"/>
      <c r="M385" s="346"/>
      <c r="N385" s="346"/>
      <c r="O385" s="346"/>
      <c r="P385" s="346"/>
      <c r="Q385" s="346"/>
      <c r="R385" s="346"/>
      <c r="S385" s="346"/>
      <c r="T385" s="346"/>
      <c r="U385" s="346"/>
      <c r="V385" s="346"/>
      <c r="W385" s="346"/>
      <c r="X385" s="346"/>
      <c r="Y385" s="346"/>
      <c r="Z385" s="346"/>
      <c r="AA385" s="346"/>
    </row>
    <row r="386" spans="1:27">
      <c r="A386" s="533"/>
      <c r="B386" s="533"/>
      <c r="C386" s="565"/>
      <c r="D386" s="564"/>
      <c r="E386" s="649" t="s">
        <v>807</v>
      </c>
      <c r="F386" s="565">
        <f>+F361+F364+F367+F370+F373+F376+F380+F383</f>
        <v>274122187.36000001</v>
      </c>
      <c r="G386" s="565"/>
      <c r="H386" s="565"/>
      <c r="I386" s="565"/>
      <c r="J386" s="565"/>
      <c r="K386" s="346"/>
      <c r="L386" s="346"/>
      <c r="M386" s="346"/>
      <c r="N386" s="346"/>
      <c r="O386" s="346"/>
      <c r="P386" s="346"/>
      <c r="Q386" s="346"/>
      <c r="R386" s="346"/>
      <c r="S386" s="346"/>
      <c r="T386" s="346"/>
      <c r="U386" s="346"/>
      <c r="V386" s="346"/>
      <c r="W386" s="346"/>
      <c r="X386" s="346"/>
      <c r="Y386" s="346"/>
      <c r="Z386" s="346"/>
      <c r="AA386" s="346"/>
    </row>
    <row r="387" spans="1:27">
      <c r="A387" s="533"/>
      <c r="B387" s="533"/>
      <c r="C387" s="565"/>
      <c r="D387" s="564"/>
      <c r="E387" s="646"/>
      <c r="F387" s="565"/>
      <c r="G387" s="565"/>
      <c r="H387" s="565"/>
      <c r="I387" s="565"/>
      <c r="J387" s="565"/>
      <c r="K387" s="346"/>
      <c r="L387" s="346"/>
      <c r="M387" s="346"/>
      <c r="N387" s="346"/>
      <c r="O387" s="346"/>
      <c r="P387" s="346"/>
      <c r="Q387" s="346"/>
      <c r="R387" s="346"/>
      <c r="S387" s="346"/>
      <c r="T387" s="346"/>
      <c r="U387" s="346"/>
      <c r="V387" s="346"/>
      <c r="W387" s="346"/>
      <c r="X387" s="346"/>
      <c r="Y387" s="346"/>
      <c r="Z387" s="346"/>
      <c r="AA387" s="346"/>
    </row>
    <row r="388" spans="1:27" s="527" customFormat="1">
      <c r="A388" s="533"/>
      <c r="B388" s="533"/>
      <c r="C388" s="565"/>
      <c r="D388" s="564"/>
      <c r="E388" s="646"/>
      <c r="F388" s="565"/>
      <c r="G388" s="565"/>
      <c r="H388" s="565"/>
      <c r="I388" s="565"/>
      <c r="J388" s="565"/>
      <c r="K388" s="526"/>
      <c r="L388" s="526"/>
      <c r="M388" s="526"/>
      <c r="N388" s="526"/>
      <c r="O388" s="526"/>
      <c r="P388" s="526"/>
      <c r="Q388" s="526"/>
      <c r="R388" s="526"/>
      <c r="S388" s="526"/>
      <c r="T388" s="526"/>
      <c r="U388" s="526"/>
      <c r="V388" s="526"/>
      <c r="W388" s="526"/>
      <c r="X388" s="526"/>
      <c r="Y388" s="526"/>
      <c r="Z388" s="526"/>
      <c r="AA388" s="526"/>
    </row>
    <row r="389" spans="1:27" s="527" customFormat="1">
      <c r="A389" s="533"/>
      <c r="B389" s="533"/>
      <c r="C389" s="565"/>
      <c r="D389" s="564"/>
      <c r="E389" s="646"/>
      <c r="F389" s="565"/>
      <c r="G389" s="565"/>
      <c r="H389" s="565"/>
      <c r="I389" s="565"/>
      <c r="J389" s="565"/>
      <c r="K389" s="526"/>
      <c r="L389" s="526"/>
      <c r="M389" s="526"/>
      <c r="N389" s="526"/>
      <c r="O389" s="526"/>
      <c r="P389" s="526"/>
      <c r="Q389" s="526"/>
      <c r="R389" s="526"/>
      <c r="S389" s="526"/>
      <c r="T389" s="526"/>
      <c r="U389" s="526"/>
      <c r="V389" s="526"/>
      <c r="W389" s="526"/>
      <c r="X389" s="526"/>
      <c r="Y389" s="526"/>
      <c r="Z389" s="526"/>
      <c r="AA389" s="526"/>
    </row>
    <row r="390" spans="1:27" s="527" customFormat="1" ht="26.4">
      <c r="A390" s="533" t="s">
        <v>77</v>
      </c>
      <c r="B390" s="533" t="s">
        <v>78</v>
      </c>
      <c r="C390" s="563">
        <f>+INGRESOS!C104</f>
        <v>311543900</v>
      </c>
      <c r="D390" s="564" t="s">
        <v>933</v>
      </c>
      <c r="E390" s="532" t="s">
        <v>864</v>
      </c>
      <c r="F390" s="565">
        <f>SUM(F391:F392)</f>
        <v>311543900</v>
      </c>
      <c r="G390" s="565"/>
      <c r="H390" s="565"/>
      <c r="I390" s="565"/>
      <c r="J390" s="565"/>
      <c r="K390" s="526"/>
      <c r="L390" s="526"/>
      <c r="M390" s="526"/>
      <c r="N390" s="526"/>
      <c r="O390" s="526"/>
      <c r="P390" s="526"/>
      <c r="Q390" s="526"/>
      <c r="R390" s="526"/>
      <c r="S390" s="526"/>
      <c r="T390" s="526"/>
      <c r="U390" s="526"/>
      <c r="V390" s="526"/>
      <c r="W390" s="526"/>
      <c r="X390" s="526"/>
      <c r="Y390" s="526"/>
      <c r="Z390" s="526"/>
      <c r="AA390" s="526"/>
    </row>
    <row r="391" spans="1:27">
      <c r="A391" s="533"/>
      <c r="B391" s="533"/>
      <c r="C391" s="565"/>
      <c r="D391" s="564"/>
      <c r="E391" s="645" t="s">
        <v>675</v>
      </c>
      <c r="F391" s="650">
        <f>SUM(G391:J391)</f>
        <v>91543900</v>
      </c>
      <c r="G391" s="650">
        <v>91543900</v>
      </c>
      <c r="H391" s="565"/>
      <c r="I391" s="565"/>
      <c r="J391" s="565"/>
      <c r="K391" s="346"/>
      <c r="L391" s="346"/>
      <c r="M391" s="346"/>
      <c r="N391" s="346"/>
      <c r="O391" s="346"/>
      <c r="P391" s="346"/>
      <c r="Q391" s="346"/>
      <c r="R391" s="346"/>
      <c r="S391" s="346"/>
      <c r="T391" s="346"/>
      <c r="U391" s="346"/>
      <c r="V391" s="346"/>
      <c r="W391" s="346"/>
      <c r="X391" s="346"/>
      <c r="Y391" s="346"/>
      <c r="Z391" s="346"/>
      <c r="AA391" s="346"/>
    </row>
    <row r="392" spans="1:27">
      <c r="A392" s="533"/>
      <c r="B392" s="533"/>
      <c r="C392" s="565"/>
      <c r="D392" s="564"/>
      <c r="E392" s="645" t="s">
        <v>678</v>
      </c>
      <c r="F392" s="650">
        <f>SUM(G392:J392)</f>
        <v>220000000</v>
      </c>
      <c r="G392" s="565"/>
      <c r="H392" s="650">
        <v>220000000</v>
      </c>
      <c r="I392" s="565"/>
      <c r="J392" s="565"/>
      <c r="K392" s="346"/>
      <c r="L392" s="346"/>
      <c r="M392" s="346"/>
      <c r="N392" s="346"/>
      <c r="O392" s="346"/>
      <c r="P392" s="346"/>
      <c r="Q392" s="346"/>
      <c r="R392" s="346"/>
      <c r="S392" s="346"/>
      <c r="T392" s="346"/>
      <c r="U392" s="346"/>
      <c r="V392" s="346"/>
      <c r="W392" s="346"/>
      <c r="X392" s="346"/>
      <c r="Y392" s="346"/>
      <c r="Z392" s="346"/>
      <c r="AA392" s="346"/>
    </row>
    <row r="393" spans="1:27">
      <c r="A393" s="533"/>
      <c r="B393" s="533"/>
      <c r="C393" s="565"/>
      <c r="D393" s="564"/>
      <c r="E393" s="646"/>
      <c r="F393" s="565"/>
      <c r="G393" s="565"/>
      <c r="H393" s="565"/>
      <c r="I393" s="565"/>
      <c r="J393" s="565"/>
      <c r="K393" s="346"/>
      <c r="L393" s="346"/>
      <c r="M393" s="346"/>
      <c r="N393" s="346"/>
      <c r="O393" s="346"/>
      <c r="P393" s="346"/>
      <c r="Q393" s="346"/>
      <c r="R393" s="346"/>
      <c r="S393" s="346"/>
      <c r="T393" s="346"/>
      <c r="U393" s="346"/>
      <c r="V393" s="346"/>
      <c r="W393" s="346"/>
      <c r="X393" s="346"/>
      <c r="Y393" s="346"/>
      <c r="Z393" s="346"/>
      <c r="AA393" s="346"/>
    </row>
    <row r="394" spans="1:27">
      <c r="A394" s="533"/>
      <c r="B394" s="533"/>
      <c r="C394" s="565"/>
      <c r="D394" s="564"/>
      <c r="E394" s="649" t="s">
        <v>807</v>
      </c>
      <c r="F394" s="565">
        <f>+F390</f>
        <v>311543900</v>
      </c>
      <c r="G394" s="565"/>
      <c r="H394" s="565"/>
      <c r="I394" s="565"/>
      <c r="J394" s="565"/>
      <c r="K394" s="346"/>
      <c r="L394" s="346"/>
      <c r="M394" s="346"/>
      <c r="N394" s="346"/>
      <c r="O394" s="346"/>
      <c r="P394" s="346"/>
      <c r="Q394" s="346"/>
      <c r="R394" s="346"/>
      <c r="S394" s="346"/>
      <c r="T394" s="346"/>
      <c r="U394" s="346"/>
      <c r="V394" s="346"/>
      <c r="W394" s="346"/>
      <c r="X394" s="346"/>
      <c r="Y394" s="346"/>
      <c r="Z394" s="346"/>
      <c r="AA394" s="346"/>
    </row>
    <row r="395" spans="1:27" s="527" customFormat="1">
      <c r="A395" s="533"/>
      <c r="B395" s="533"/>
      <c r="C395" s="565"/>
      <c r="D395" s="564"/>
      <c r="E395" s="646"/>
      <c r="F395" s="565"/>
      <c r="G395" s="565"/>
      <c r="H395" s="565"/>
      <c r="I395" s="565"/>
      <c r="J395" s="565"/>
      <c r="K395" s="526"/>
      <c r="L395" s="526"/>
      <c r="M395" s="526"/>
      <c r="N395" s="526"/>
      <c r="O395" s="526"/>
      <c r="P395" s="526"/>
      <c r="Q395" s="526"/>
      <c r="R395" s="526"/>
      <c r="S395" s="526"/>
      <c r="T395" s="526"/>
      <c r="U395" s="526"/>
      <c r="V395" s="526"/>
      <c r="W395" s="526"/>
      <c r="X395" s="526"/>
      <c r="Y395" s="526"/>
      <c r="Z395" s="526"/>
      <c r="AA395" s="526"/>
    </row>
    <row r="396" spans="1:27" s="527" customFormat="1">
      <c r="A396" s="533"/>
      <c r="B396" s="533"/>
      <c r="C396" s="565"/>
      <c r="D396" s="564"/>
      <c r="E396" s="646"/>
      <c r="F396" s="565"/>
      <c r="G396" s="565"/>
      <c r="H396" s="565"/>
      <c r="I396" s="565"/>
      <c r="J396" s="565"/>
      <c r="K396" s="526"/>
      <c r="L396" s="526"/>
      <c r="M396" s="526"/>
      <c r="N396" s="526"/>
      <c r="O396" s="526"/>
      <c r="P396" s="526"/>
      <c r="Q396" s="526"/>
      <c r="R396" s="526"/>
      <c r="S396" s="526"/>
      <c r="T396" s="526"/>
      <c r="U396" s="526"/>
      <c r="V396" s="526"/>
      <c r="W396" s="526"/>
      <c r="X396" s="526"/>
      <c r="Y396" s="526"/>
      <c r="Z396" s="526"/>
      <c r="AA396" s="526"/>
    </row>
    <row r="397" spans="1:27" s="527" customFormat="1">
      <c r="A397" s="533"/>
      <c r="B397" s="533"/>
      <c r="C397" s="565"/>
      <c r="D397" s="564"/>
      <c r="E397" s="646"/>
      <c r="F397" s="565"/>
      <c r="G397" s="565"/>
      <c r="H397" s="565"/>
      <c r="I397" s="565"/>
      <c r="J397" s="565"/>
      <c r="K397" s="526"/>
      <c r="L397" s="526"/>
      <c r="M397" s="526"/>
      <c r="N397" s="526"/>
      <c r="O397" s="526"/>
      <c r="P397" s="526"/>
      <c r="Q397" s="526"/>
      <c r="R397" s="526"/>
      <c r="S397" s="526"/>
      <c r="T397" s="526"/>
      <c r="U397" s="526"/>
      <c r="V397" s="526"/>
      <c r="W397" s="526"/>
      <c r="X397" s="526"/>
      <c r="Y397" s="526"/>
      <c r="Z397" s="526"/>
      <c r="AA397" s="526"/>
    </row>
    <row r="398" spans="1:27" s="529" customFormat="1" ht="26.4">
      <c r="A398" s="533" t="s">
        <v>80</v>
      </c>
      <c r="B398" s="533" t="s">
        <v>81</v>
      </c>
      <c r="C398" s="563">
        <f>+INGRESOS!C108</f>
        <v>84700000</v>
      </c>
      <c r="D398" s="564" t="s">
        <v>917</v>
      </c>
      <c r="E398" s="532" t="s">
        <v>865</v>
      </c>
      <c r="F398" s="565">
        <f>+F399</f>
        <v>61200000</v>
      </c>
      <c r="G398" s="565"/>
      <c r="H398" s="565"/>
      <c r="I398" s="565"/>
      <c r="J398" s="565"/>
      <c r="K398" s="304"/>
      <c r="L398" s="304"/>
      <c r="M398" s="304"/>
      <c r="N398" s="304"/>
      <c r="O398" s="304"/>
      <c r="P398" s="304"/>
      <c r="Q398" s="304"/>
      <c r="R398" s="304"/>
      <c r="S398" s="304"/>
      <c r="T398" s="304"/>
      <c r="U398" s="304"/>
      <c r="V398" s="304"/>
      <c r="W398" s="304"/>
      <c r="X398" s="304"/>
      <c r="Y398" s="304"/>
      <c r="Z398" s="304"/>
      <c r="AA398" s="304"/>
    </row>
    <row r="399" spans="1:27">
      <c r="A399" s="533"/>
      <c r="B399" s="533"/>
      <c r="C399" s="565"/>
      <c r="D399" s="564"/>
      <c r="E399" s="645" t="s">
        <v>679</v>
      </c>
      <c r="F399" s="650">
        <f>SUM(G399:J399)</f>
        <v>61200000</v>
      </c>
      <c r="G399" s="650">
        <v>61200000</v>
      </c>
      <c r="H399" s="565"/>
      <c r="I399" s="565"/>
      <c r="J399" s="565"/>
      <c r="K399" s="346"/>
      <c r="L399" s="346"/>
      <c r="M399" s="346"/>
      <c r="N399" s="346"/>
      <c r="O399" s="346"/>
      <c r="P399" s="346"/>
      <c r="Q399" s="346"/>
      <c r="R399" s="346"/>
      <c r="S399" s="346"/>
      <c r="T399" s="346"/>
      <c r="U399" s="346"/>
      <c r="V399" s="346"/>
      <c r="W399" s="346"/>
      <c r="X399" s="346"/>
      <c r="Y399" s="346"/>
      <c r="Z399" s="346"/>
      <c r="AA399" s="346"/>
    </row>
    <row r="400" spans="1:27">
      <c r="A400" s="533"/>
      <c r="B400" s="533"/>
      <c r="C400" s="565"/>
      <c r="D400" s="564"/>
      <c r="E400" s="646"/>
      <c r="F400" s="565"/>
      <c r="G400" s="565"/>
      <c r="H400" s="565"/>
      <c r="I400" s="565"/>
      <c r="J400" s="565"/>
      <c r="K400" s="346"/>
      <c r="L400" s="346"/>
      <c r="M400" s="346"/>
      <c r="N400" s="346"/>
      <c r="O400" s="346"/>
      <c r="P400" s="346"/>
      <c r="Q400" s="346"/>
      <c r="R400" s="346"/>
      <c r="S400" s="346"/>
      <c r="T400" s="346"/>
      <c r="U400" s="346"/>
      <c r="V400" s="346"/>
      <c r="W400" s="346"/>
      <c r="X400" s="346"/>
      <c r="Y400" s="346"/>
      <c r="Z400" s="346"/>
      <c r="AA400" s="346"/>
    </row>
    <row r="401" spans="1:27">
      <c r="A401" s="533"/>
      <c r="B401" s="533"/>
      <c r="C401" s="565"/>
      <c r="D401" s="564" t="s">
        <v>910</v>
      </c>
      <c r="E401" s="532" t="s">
        <v>848</v>
      </c>
      <c r="F401" s="565">
        <f>SUM(F402:F402)</f>
        <v>23500000</v>
      </c>
      <c r="G401" s="565"/>
      <c r="H401" s="565"/>
      <c r="I401" s="565"/>
      <c r="J401" s="565"/>
      <c r="K401" s="346"/>
      <c r="L401" s="346"/>
      <c r="M401" s="346"/>
      <c r="N401" s="346"/>
      <c r="O401" s="346"/>
      <c r="P401" s="346"/>
      <c r="Q401" s="346"/>
      <c r="R401" s="346"/>
      <c r="S401" s="346"/>
      <c r="T401" s="346"/>
      <c r="U401" s="346"/>
      <c r="V401" s="346"/>
      <c r="W401" s="346"/>
      <c r="X401" s="346"/>
      <c r="Y401" s="346"/>
      <c r="Z401" s="346"/>
      <c r="AA401" s="346"/>
    </row>
    <row r="402" spans="1:27">
      <c r="A402" s="533"/>
      <c r="B402" s="533"/>
      <c r="C402" s="565"/>
      <c r="D402" s="564"/>
      <c r="E402" s="645" t="s">
        <v>674</v>
      </c>
      <c r="F402" s="650">
        <f>SUM(G402:J402)</f>
        <v>23500000</v>
      </c>
      <c r="G402" s="650">
        <v>23500000</v>
      </c>
      <c r="H402" s="565"/>
      <c r="I402" s="565"/>
      <c r="J402" s="565"/>
      <c r="K402" s="346"/>
      <c r="L402" s="346"/>
      <c r="M402" s="346"/>
      <c r="N402" s="346"/>
      <c r="O402" s="346"/>
      <c r="P402" s="346"/>
      <c r="Q402" s="346"/>
      <c r="R402" s="346"/>
      <c r="S402" s="346"/>
      <c r="T402" s="346"/>
      <c r="U402" s="346"/>
      <c r="V402" s="346"/>
      <c r="W402" s="346"/>
      <c r="X402" s="346"/>
      <c r="Y402" s="346"/>
      <c r="Z402" s="346"/>
      <c r="AA402" s="346"/>
    </row>
    <row r="403" spans="1:27">
      <c r="A403" s="533"/>
      <c r="B403" s="533"/>
      <c r="C403" s="565"/>
      <c r="D403" s="564"/>
      <c r="E403" s="646"/>
      <c r="F403" s="565"/>
      <c r="G403" s="565"/>
      <c r="H403" s="565"/>
      <c r="I403" s="565"/>
      <c r="J403" s="565"/>
      <c r="K403" s="346"/>
      <c r="L403" s="346"/>
      <c r="M403" s="346"/>
      <c r="N403" s="346"/>
      <c r="O403" s="346"/>
      <c r="P403" s="346"/>
      <c r="Q403" s="346"/>
      <c r="R403" s="346"/>
      <c r="S403" s="346"/>
      <c r="T403" s="346"/>
      <c r="U403" s="346"/>
      <c r="V403" s="346"/>
      <c r="W403" s="346"/>
      <c r="X403" s="346"/>
      <c r="Y403" s="346"/>
      <c r="Z403" s="346"/>
      <c r="AA403" s="346"/>
    </row>
    <row r="404" spans="1:27" s="527" customFormat="1">
      <c r="A404" s="533"/>
      <c r="B404" s="533"/>
      <c r="C404" s="565"/>
      <c r="D404" s="564"/>
      <c r="E404" s="649" t="s">
        <v>807</v>
      </c>
      <c r="F404" s="565">
        <f>+F398+F401</f>
        <v>84700000</v>
      </c>
      <c r="G404" s="565"/>
      <c r="H404" s="565"/>
      <c r="I404" s="565"/>
      <c r="J404" s="565"/>
      <c r="K404" s="526"/>
      <c r="L404" s="526"/>
      <c r="M404" s="526"/>
      <c r="N404" s="526"/>
      <c r="O404" s="526"/>
      <c r="P404" s="526"/>
      <c r="Q404" s="526"/>
      <c r="R404" s="526"/>
      <c r="S404" s="526"/>
      <c r="T404" s="526"/>
      <c r="U404" s="526"/>
      <c r="V404" s="526"/>
      <c r="W404" s="526"/>
      <c r="X404" s="526"/>
      <c r="Y404" s="526"/>
      <c r="Z404" s="526"/>
      <c r="AA404" s="526"/>
    </row>
    <row r="405" spans="1:27" s="527" customFormat="1">
      <c r="A405" s="533"/>
      <c r="B405" s="533"/>
      <c r="C405" s="565"/>
      <c r="D405" s="564"/>
      <c r="E405" s="646"/>
      <c r="F405" s="565"/>
      <c r="G405" s="565"/>
      <c r="H405" s="565"/>
      <c r="I405" s="565"/>
      <c r="J405" s="565"/>
      <c r="K405" s="526"/>
      <c r="L405" s="526"/>
      <c r="M405" s="526"/>
      <c r="N405" s="526"/>
      <c r="O405" s="526"/>
      <c r="P405" s="526"/>
      <c r="Q405" s="526"/>
      <c r="R405" s="526"/>
      <c r="S405" s="526"/>
      <c r="T405" s="526"/>
      <c r="U405" s="526"/>
      <c r="V405" s="526"/>
      <c r="W405" s="526"/>
      <c r="X405" s="526"/>
      <c r="Y405" s="526"/>
      <c r="Z405" s="526"/>
      <c r="AA405" s="526"/>
    </row>
    <row r="406" spans="1:27" s="527" customFormat="1">
      <c r="A406" s="533"/>
      <c r="B406" s="533"/>
      <c r="C406" s="565"/>
      <c r="D406" s="564"/>
      <c r="E406" s="646"/>
      <c r="F406" s="565"/>
      <c r="G406" s="565"/>
      <c r="H406" s="565"/>
      <c r="I406" s="565"/>
      <c r="J406" s="565"/>
      <c r="K406" s="526"/>
      <c r="L406" s="526"/>
      <c r="M406" s="526"/>
      <c r="N406" s="526"/>
      <c r="O406" s="526"/>
      <c r="P406" s="526"/>
      <c r="Q406" s="526"/>
      <c r="R406" s="526"/>
      <c r="S406" s="526"/>
      <c r="T406" s="526"/>
      <c r="U406" s="526"/>
      <c r="V406" s="526"/>
      <c r="W406" s="526"/>
      <c r="X406" s="526"/>
      <c r="Y406" s="526"/>
      <c r="Z406" s="526"/>
      <c r="AA406" s="526"/>
    </row>
    <row r="407" spans="1:27" s="529" customFormat="1">
      <c r="A407" s="533"/>
      <c r="B407" s="533"/>
      <c r="C407" s="565"/>
      <c r="D407" s="564"/>
      <c r="E407" s="646"/>
      <c r="F407" s="565"/>
      <c r="G407" s="565"/>
      <c r="H407" s="565"/>
      <c r="I407" s="565"/>
      <c r="J407" s="565"/>
      <c r="K407" s="304"/>
      <c r="L407" s="304"/>
      <c r="M407" s="304"/>
      <c r="N407" s="304"/>
      <c r="O407" s="304"/>
      <c r="P407" s="304"/>
      <c r="Q407" s="304"/>
      <c r="R407" s="304"/>
      <c r="S407" s="304"/>
      <c r="T407" s="304"/>
      <c r="U407" s="304"/>
      <c r="V407" s="304"/>
      <c r="W407" s="304"/>
      <c r="X407" s="304"/>
      <c r="Y407" s="304"/>
      <c r="Z407" s="304"/>
      <c r="AA407" s="304"/>
    </row>
    <row r="408" spans="1:27" ht="26.4">
      <c r="A408" s="533" t="s">
        <v>87</v>
      </c>
      <c r="B408" s="533" t="s">
        <v>88</v>
      </c>
      <c r="C408" s="563">
        <f>+INGRESOS!C114</f>
        <v>276616000</v>
      </c>
      <c r="D408" s="564" t="s">
        <v>917</v>
      </c>
      <c r="E408" s="532" t="s">
        <v>865</v>
      </c>
      <c r="F408" s="565">
        <f>+F409</f>
        <v>276616000</v>
      </c>
      <c r="G408" s="565"/>
      <c r="H408" s="565"/>
      <c r="I408" s="565"/>
      <c r="J408" s="565"/>
      <c r="K408" s="346"/>
      <c r="L408" s="346"/>
      <c r="M408" s="346"/>
      <c r="N408" s="346"/>
      <c r="O408" s="346"/>
      <c r="P408" s="346"/>
      <c r="Q408" s="346"/>
      <c r="R408" s="346"/>
      <c r="S408" s="346"/>
      <c r="T408" s="346"/>
      <c r="U408" s="346"/>
      <c r="V408" s="346"/>
      <c r="W408" s="346"/>
      <c r="X408" s="346"/>
      <c r="Y408" s="346"/>
      <c r="Z408" s="346"/>
      <c r="AA408" s="346"/>
    </row>
    <row r="409" spans="1:27">
      <c r="A409" s="533"/>
      <c r="B409" s="533"/>
      <c r="C409" s="565"/>
      <c r="D409" s="564"/>
      <c r="E409" s="645" t="s">
        <v>679</v>
      </c>
      <c r="F409" s="650">
        <f>SUM(G409:J409)</f>
        <v>276616000</v>
      </c>
      <c r="G409" s="650">
        <v>276616000</v>
      </c>
      <c r="H409" s="565"/>
      <c r="I409" s="565"/>
      <c r="J409" s="565"/>
      <c r="K409" s="346"/>
      <c r="L409" s="346"/>
      <c r="M409" s="346"/>
      <c r="N409" s="346"/>
      <c r="O409" s="346"/>
      <c r="P409" s="346"/>
      <c r="Q409" s="346"/>
      <c r="R409" s="346"/>
      <c r="S409" s="346"/>
      <c r="T409" s="346"/>
      <c r="U409" s="346"/>
      <c r="V409" s="346"/>
      <c r="W409" s="346"/>
      <c r="X409" s="346"/>
      <c r="Y409" s="346"/>
      <c r="Z409" s="346"/>
      <c r="AA409" s="346"/>
    </row>
    <row r="410" spans="1:27">
      <c r="A410" s="533"/>
      <c r="B410" s="533"/>
      <c r="C410" s="565"/>
      <c r="D410" s="564"/>
      <c r="E410" s="646"/>
      <c r="F410" s="565"/>
      <c r="G410" s="565"/>
      <c r="H410" s="565"/>
      <c r="I410" s="565"/>
      <c r="J410" s="565"/>
      <c r="K410" s="346"/>
      <c r="L410" s="346"/>
      <c r="M410" s="346"/>
      <c r="N410" s="346"/>
      <c r="O410" s="346"/>
      <c r="P410" s="346"/>
      <c r="Q410" s="346"/>
      <c r="R410" s="346"/>
      <c r="S410" s="346"/>
      <c r="T410" s="346"/>
      <c r="U410" s="346"/>
      <c r="V410" s="346"/>
      <c r="W410" s="346"/>
      <c r="X410" s="346"/>
      <c r="Y410" s="346"/>
      <c r="Z410" s="346"/>
      <c r="AA410" s="346"/>
    </row>
    <row r="411" spans="1:27" s="527" customFormat="1">
      <c r="A411" s="533"/>
      <c r="B411" s="533"/>
      <c r="C411" s="565"/>
      <c r="D411" s="564"/>
      <c r="E411" s="649" t="s">
        <v>807</v>
      </c>
      <c r="F411" s="565">
        <f>+F408</f>
        <v>276616000</v>
      </c>
      <c r="G411" s="565"/>
      <c r="H411" s="565"/>
      <c r="I411" s="565"/>
      <c r="J411" s="565"/>
      <c r="K411" s="526"/>
      <c r="L411" s="526"/>
      <c r="M411" s="526"/>
      <c r="N411" s="526"/>
      <c r="O411" s="526"/>
      <c r="P411" s="526"/>
      <c r="Q411" s="526"/>
      <c r="R411" s="526"/>
      <c r="S411" s="526"/>
      <c r="T411" s="526"/>
      <c r="U411" s="526"/>
      <c r="V411" s="526"/>
      <c r="W411" s="526"/>
      <c r="X411" s="526"/>
      <c r="Y411" s="526"/>
      <c r="Z411" s="526"/>
      <c r="AA411" s="526"/>
    </row>
    <row r="412" spans="1:27" s="527" customFormat="1">
      <c r="A412" s="533"/>
      <c r="B412" s="533"/>
      <c r="C412" s="565"/>
      <c r="D412" s="564"/>
      <c r="E412" s="646"/>
      <c r="F412" s="565"/>
      <c r="G412" s="565"/>
      <c r="H412" s="565"/>
      <c r="I412" s="565"/>
      <c r="J412" s="565"/>
      <c r="K412" s="526"/>
      <c r="L412" s="526"/>
      <c r="M412" s="526"/>
      <c r="N412" s="526"/>
      <c r="O412" s="526"/>
      <c r="P412" s="526"/>
      <c r="Q412" s="526"/>
      <c r="R412" s="526"/>
      <c r="S412" s="526"/>
      <c r="T412" s="526"/>
      <c r="U412" s="526"/>
      <c r="V412" s="526"/>
      <c r="W412" s="526"/>
      <c r="X412" s="526"/>
      <c r="Y412" s="526"/>
      <c r="Z412" s="526"/>
      <c r="AA412" s="526"/>
    </row>
    <row r="413" spans="1:27" s="527" customFormat="1">
      <c r="A413" s="533"/>
      <c r="B413" s="533"/>
      <c r="C413" s="565"/>
      <c r="D413" s="564"/>
      <c r="E413" s="646"/>
      <c r="F413" s="565"/>
      <c r="G413" s="565"/>
      <c r="H413" s="565"/>
      <c r="I413" s="565"/>
      <c r="J413" s="565"/>
      <c r="K413" s="526"/>
      <c r="L413" s="526"/>
      <c r="M413" s="526"/>
      <c r="N413" s="526"/>
      <c r="O413" s="526"/>
      <c r="P413" s="526"/>
      <c r="Q413" s="526"/>
      <c r="R413" s="526"/>
      <c r="S413" s="526"/>
      <c r="T413" s="526"/>
      <c r="U413" s="526"/>
      <c r="V413" s="526"/>
      <c r="W413" s="526"/>
      <c r="X413" s="526"/>
      <c r="Y413" s="526"/>
      <c r="Z413" s="526"/>
      <c r="AA413" s="526"/>
    </row>
    <row r="414" spans="1:27" s="529" customFormat="1">
      <c r="A414" s="533"/>
      <c r="B414" s="533"/>
      <c r="C414" s="565"/>
      <c r="D414" s="564"/>
      <c r="E414" s="646"/>
      <c r="F414" s="565"/>
      <c r="G414" s="565"/>
      <c r="H414" s="565"/>
      <c r="I414" s="565"/>
      <c r="J414" s="565"/>
      <c r="K414" s="304"/>
      <c r="L414" s="304"/>
      <c r="M414" s="304"/>
      <c r="N414" s="304"/>
      <c r="O414" s="304"/>
      <c r="P414" s="304"/>
      <c r="Q414" s="304"/>
      <c r="R414" s="304"/>
      <c r="S414" s="304"/>
      <c r="T414" s="304"/>
      <c r="U414" s="304"/>
      <c r="V414" s="304"/>
      <c r="W414" s="304"/>
      <c r="X414" s="304"/>
      <c r="Y414" s="304"/>
      <c r="Z414" s="304"/>
      <c r="AA414" s="304"/>
    </row>
    <row r="415" spans="1:27" ht="26.4">
      <c r="A415" s="533" t="s">
        <v>89</v>
      </c>
      <c r="B415" s="533" t="s">
        <v>90</v>
      </c>
      <c r="C415" s="563">
        <f>+INGRESOS!C115</f>
        <v>93212000</v>
      </c>
      <c r="D415" s="564" t="s">
        <v>917</v>
      </c>
      <c r="E415" s="532" t="s">
        <v>865</v>
      </c>
      <c r="F415" s="565">
        <f>+F416</f>
        <v>93212000</v>
      </c>
      <c r="G415" s="565"/>
      <c r="H415" s="565"/>
      <c r="I415" s="565"/>
      <c r="J415" s="565"/>
      <c r="K415" s="346"/>
      <c r="L415" s="346"/>
      <c r="M415" s="346"/>
      <c r="N415" s="346"/>
      <c r="O415" s="346"/>
      <c r="P415" s="346"/>
      <c r="Q415" s="346"/>
      <c r="R415" s="346"/>
      <c r="S415" s="346"/>
      <c r="T415" s="346"/>
      <c r="U415" s="346"/>
      <c r="V415" s="346"/>
      <c r="W415" s="346"/>
      <c r="X415" s="346"/>
      <c r="Y415" s="346"/>
      <c r="Z415" s="346"/>
      <c r="AA415" s="346"/>
    </row>
    <row r="416" spans="1:27">
      <c r="A416" s="533"/>
      <c r="B416" s="533"/>
      <c r="C416" s="565"/>
      <c r="D416" s="564"/>
      <c r="E416" s="645" t="s">
        <v>679</v>
      </c>
      <c r="F416" s="650">
        <f>SUM(G416:J416)</f>
        <v>93212000</v>
      </c>
      <c r="G416" s="650">
        <v>93212000</v>
      </c>
      <c r="H416" s="565"/>
      <c r="I416" s="565"/>
      <c r="J416" s="565"/>
      <c r="K416" s="346"/>
      <c r="L416" s="346"/>
      <c r="M416" s="346"/>
      <c r="N416" s="346"/>
      <c r="O416" s="346"/>
      <c r="P416" s="346"/>
      <c r="Q416" s="346"/>
      <c r="R416" s="346"/>
      <c r="S416" s="346"/>
      <c r="T416" s="346"/>
      <c r="U416" s="346"/>
      <c r="V416" s="346"/>
      <c r="W416" s="346"/>
      <c r="X416" s="346"/>
      <c r="Y416" s="346"/>
      <c r="Z416" s="346"/>
      <c r="AA416" s="346"/>
    </row>
    <row r="417" spans="1:27">
      <c r="A417" s="533"/>
      <c r="B417" s="533"/>
      <c r="C417" s="565"/>
      <c r="D417" s="564"/>
      <c r="E417" s="646"/>
      <c r="F417" s="565"/>
      <c r="G417" s="565"/>
      <c r="H417" s="565"/>
      <c r="I417" s="565"/>
      <c r="J417" s="565"/>
      <c r="K417" s="346"/>
      <c r="L417" s="346"/>
      <c r="M417" s="346"/>
      <c r="N417" s="346"/>
      <c r="O417" s="346"/>
      <c r="P417" s="346"/>
      <c r="Q417" s="346"/>
      <c r="R417" s="346"/>
      <c r="S417" s="346"/>
      <c r="T417" s="346"/>
      <c r="U417" s="346"/>
      <c r="V417" s="346"/>
      <c r="W417" s="346"/>
      <c r="X417" s="346"/>
      <c r="Y417" s="346"/>
      <c r="Z417" s="346"/>
      <c r="AA417" s="346"/>
    </row>
    <row r="418" spans="1:27">
      <c r="A418" s="533"/>
      <c r="B418" s="533"/>
      <c r="C418" s="565"/>
      <c r="D418" s="564"/>
      <c r="E418" s="649" t="s">
        <v>807</v>
      </c>
      <c r="F418" s="565">
        <f>+F415</f>
        <v>93212000</v>
      </c>
      <c r="G418" s="565"/>
      <c r="H418" s="565"/>
      <c r="I418" s="565"/>
      <c r="J418" s="565"/>
      <c r="K418" s="346"/>
      <c r="L418" s="346"/>
      <c r="M418" s="346"/>
      <c r="N418" s="346"/>
      <c r="O418" s="346"/>
      <c r="P418" s="346"/>
      <c r="Q418" s="346"/>
      <c r="R418" s="346"/>
      <c r="S418" s="346"/>
      <c r="T418" s="346"/>
      <c r="U418" s="346"/>
      <c r="V418" s="346"/>
      <c r="W418" s="346"/>
      <c r="X418" s="346"/>
      <c r="Y418" s="346"/>
      <c r="Z418" s="346"/>
      <c r="AA418" s="346"/>
    </row>
    <row r="419" spans="1:27">
      <c r="A419" s="533"/>
      <c r="B419" s="533"/>
      <c r="C419" s="565"/>
      <c r="D419" s="564"/>
      <c r="E419" s="646"/>
      <c r="F419" s="565"/>
      <c r="G419" s="565"/>
      <c r="H419" s="565"/>
      <c r="I419" s="565"/>
      <c r="J419" s="565"/>
      <c r="K419" s="346"/>
      <c r="L419" s="346"/>
      <c r="M419" s="346"/>
      <c r="N419" s="346"/>
      <c r="O419" s="346"/>
      <c r="P419" s="346"/>
      <c r="Q419" s="346"/>
      <c r="R419" s="346"/>
      <c r="S419" s="346"/>
      <c r="T419" s="346"/>
      <c r="U419" s="346"/>
      <c r="V419" s="346"/>
      <c r="W419" s="346"/>
      <c r="X419" s="346"/>
      <c r="Y419" s="346"/>
      <c r="Z419" s="346"/>
      <c r="AA419" s="346"/>
    </row>
    <row r="420" spans="1:27">
      <c r="A420" s="533"/>
      <c r="B420" s="533"/>
      <c r="C420" s="565"/>
      <c r="D420" s="564"/>
      <c r="E420" s="646"/>
      <c r="F420" s="565"/>
      <c r="G420" s="565"/>
      <c r="H420" s="565"/>
      <c r="I420" s="565"/>
      <c r="J420" s="565"/>
      <c r="K420" s="346"/>
      <c r="L420" s="346"/>
      <c r="M420" s="346"/>
      <c r="N420" s="346"/>
      <c r="O420" s="346"/>
      <c r="P420" s="346"/>
      <c r="Q420" s="346"/>
      <c r="R420" s="346"/>
      <c r="S420" s="346"/>
      <c r="T420" s="346"/>
      <c r="U420" s="346"/>
      <c r="V420" s="346"/>
      <c r="W420" s="346"/>
      <c r="X420" s="346"/>
      <c r="Y420" s="346"/>
      <c r="Z420" s="346"/>
      <c r="AA420" s="346"/>
    </row>
    <row r="421" spans="1:27">
      <c r="A421" s="533"/>
      <c r="B421" s="533"/>
      <c r="C421" s="565"/>
      <c r="D421" s="564"/>
      <c r="E421" s="646"/>
      <c r="F421" s="565"/>
      <c r="G421" s="565"/>
      <c r="H421" s="565"/>
      <c r="I421" s="565"/>
      <c r="J421" s="565"/>
      <c r="K421" s="346"/>
      <c r="L421" s="346"/>
      <c r="M421" s="346"/>
      <c r="N421" s="346"/>
      <c r="O421" s="346"/>
      <c r="P421" s="346"/>
      <c r="Q421" s="346"/>
      <c r="R421" s="346"/>
      <c r="S421" s="346"/>
      <c r="T421" s="346"/>
      <c r="U421" s="346"/>
      <c r="V421" s="346"/>
      <c r="W421" s="346"/>
      <c r="X421" s="346"/>
      <c r="Y421" s="346"/>
      <c r="Z421" s="346"/>
      <c r="AA421" s="346"/>
    </row>
    <row r="422" spans="1:27" ht="26.4">
      <c r="A422" s="533" t="s">
        <v>824</v>
      </c>
      <c r="B422" s="533" t="s">
        <v>762</v>
      </c>
      <c r="C422" s="563">
        <f>+INGRESOS!C120</f>
        <v>4600000</v>
      </c>
      <c r="D422" s="564" t="s">
        <v>908</v>
      </c>
      <c r="E422" s="532" t="s">
        <v>808</v>
      </c>
      <c r="F422" s="565">
        <f>+F423</f>
        <v>4600000</v>
      </c>
      <c r="G422" s="565"/>
      <c r="H422" s="565"/>
      <c r="I422" s="565"/>
      <c r="J422" s="565"/>
      <c r="K422" s="346"/>
      <c r="L422" s="346"/>
      <c r="M422" s="346"/>
      <c r="N422" s="346"/>
      <c r="O422" s="346"/>
      <c r="P422" s="346"/>
      <c r="Q422" s="346"/>
      <c r="R422" s="346"/>
      <c r="S422" s="346"/>
      <c r="T422" s="346"/>
      <c r="U422" s="346"/>
      <c r="V422" s="346"/>
      <c r="W422" s="346"/>
      <c r="X422" s="346"/>
      <c r="Y422" s="346"/>
      <c r="Z422" s="346"/>
      <c r="AA422" s="346"/>
    </row>
    <row r="423" spans="1:27">
      <c r="A423" s="533"/>
      <c r="B423" s="533"/>
      <c r="C423" s="565"/>
      <c r="D423" s="564"/>
      <c r="E423" s="645" t="s">
        <v>675</v>
      </c>
      <c r="F423" s="650">
        <f>SUM(G423:J423)</f>
        <v>4600000</v>
      </c>
      <c r="G423" s="650">
        <v>4600000</v>
      </c>
      <c r="H423" s="565"/>
      <c r="I423" s="565"/>
      <c r="J423" s="565"/>
      <c r="K423" s="346"/>
      <c r="L423" s="346"/>
      <c r="M423" s="346"/>
      <c r="N423" s="346"/>
      <c r="O423" s="346"/>
      <c r="P423" s="346"/>
      <c r="Q423" s="346"/>
      <c r="R423" s="346"/>
      <c r="S423" s="346"/>
      <c r="T423" s="346"/>
      <c r="U423" s="346"/>
      <c r="V423" s="346"/>
      <c r="W423" s="346"/>
      <c r="X423" s="346"/>
      <c r="Y423" s="346"/>
      <c r="Z423" s="346"/>
      <c r="AA423" s="346"/>
    </row>
    <row r="424" spans="1:27">
      <c r="A424" s="533"/>
      <c r="B424" s="533"/>
      <c r="C424" s="565"/>
      <c r="D424" s="564"/>
      <c r="E424" s="646"/>
      <c r="F424" s="565"/>
      <c r="G424" s="565"/>
      <c r="H424" s="565"/>
      <c r="I424" s="565"/>
      <c r="J424" s="565"/>
      <c r="K424" s="346"/>
      <c r="L424" s="346"/>
      <c r="M424" s="346"/>
      <c r="N424" s="346"/>
      <c r="O424" s="346"/>
      <c r="P424" s="346"/>
      <c r="Q424" s="346"/>
      <c r="R424" s="346"/>
      <c r="S424" s="346"/>
      <c r="T424" s="346"/>
      <c r="U424" s="346"/>
      <c r="V424" s="346"/>
      <c r="W424" s="346"/>
      <c r="X424" s="346"/>
      <c r="Y424" s="346"/>
      <c r="Z424" s="346"/>
      <c r="AA424" s="346"/>
    </row>
    <row r="425" spans="1:27" s="527" customFormat="1">
      <c r="A425" s="533"/>
      <c r="B425" s="533"/>
      <c r="C425" s="565"/>
      <c r="D425" s="564"/>
      <c r="E425" s="649" t="s">
        <v>807</v>
      </c>
      <c r="F425" s="565">
        <f>+F422</f>
        <v>4600000</v>
      </c>
      <c r="G425" s="565"/>
      <c r="H425" s="565"/>
      <c r="I425" s="565"/>
      <c r="J425" s="565"/>
      <c r="K425" s="526"/>
      <c r="L425" s="526"/>
      <c r="M425" s="526"/>
      <c r="N425" s="526"/>
      <c r="O425" s="526"/>
      <c r="P425" s="526"/>
      <c r="Q425" s="526"/>
      <c r="R425" s="526"/>
      <c r="S425" s="526"/>
      <c r="T425" s="526"/>
      <c r="U425" s="526"/>
      <c r="V425" s="526"/>
      <c r="W425" s="526"/>
      <c r="X425" s="526"/>
      <c r="Y425" s="526"/>
      <c r="Z425" s="526"/>
      <c r="AA425" s="526"/>
    </row>
    <row r="426" spans="1:27" s="527" customFormat="1">
      <c r="A426" s="533"/>
      <c r="B426" s="533"/>
      <c r="C426" s="565"/>
      <c r="D426" s="564"/>
      <c r="E426" s="646"/>
      <c r="F426" s="565"/>
      <c r="G426" s="565"/>
      <c r="H426" s="565"/>
      <c r="I426" s="565"/>
      <c r="J426" s="565"/>
      <c r="K426" s="526"/>
      <c r="L426" s="526"/>
      <c r="M426" s="526"/>
      <c r="N426" s="526"/>
      <c r="O426" s="526"/>
      <c r="P426" s="526"/>
      <c r="Q426" s="526"/>
      <c r="R426" s="526"/>
      <c r="S426" s="526"/>
      <c r="T426" s="526"/>
      <c r="U426" s="526"/>
      <c r="V426" s="526"/>
      <c r="W426" s="526"/>
      <c r="X426" s="526"/>
      <c r="Y426" s="526"/>
      <c r="Z426" s="526"/>
      <c r="AA426" s="526"/>
    </row>
    <row r="427" spans="1:27" s="527" customFormat="1">
      <c r="A427" s="533"/>
      <c r="B427" s="533"/>
      <c r="C427" s="565"/>
      <c r="D427" s="564"/>
      <c r="E427" s="646"/>
      <c r="F427" s="565"/>
      <c r="G427" s="565"/>
      <c r="H427" s="565"/>
      <c r="I427" s="565"/>
      <c r="J427" s="565"/>
      <c r="K427" s="526"/>
      <c r="L427" s="526"/>
      <c r="M427" s="526"/>
      <c r="N427" s="526"/>
      <c r="O427" s="526"/>
      <c r="P427" s="526"/>
      <c r="Q427" s="526"/>
      <c r="R427" s="526"/>
      <c r="S427" s="526"/>
      <c r="T427" s="526"/>
      <c r="U427" s="526"/>
      <c r="V427" s="526"/>
      <c r="W427" s="526"/>
      <c r="X427" s="526"/>
      <c r="Y427" s="526"/>
      <c r="Z427" s="526"/>
      <c r="AA427" s="526"/>
    </row>
    <row r="428" spans="1:27" s="529" customFormat="1">
      <c r="A428" s="533"/>
      <c r="B428" s="533"/>
      <c r="C428" s="565"/>
      <c r="D428" s="564"/>
      <c r="E428" s="646"/>
      <c r="F428" s="565"/>
      <c r="G428" s="565"/>
      <c r="H428" s="565"/>
      <c r="I428" s="565"/>
      <c r="J428" s="565"/>
      <c r="K428" s="304"/>
      <c r="L428" s="304"/>
      <c r="M428" s="304"/>
      <c r="N428" s="304"/>
      <c r="O428" s="304"/>
      <c r="P428" s="304"/>
      <c r="Q428" s="304"/>
      <c r="R428" s="304"/>
      <c r="S428" s="304"/>
      <c r="T428" s="304"/>
      <c r="U428" s="304"/>
      <c r="V428" s="304"/>
      <c r="W428" s="304"/>
      <c r="X428" s="304"/>
      <c r="Y428" s="304"/>
      <c r="Z428" s="304"/>
      <c r="AA428" s="304"/>
    </row>
    <row r="429" spans="1:27" s="529" customFormat="1" ht="26.4">
      <c r="A429" s="533" t="s">
        <v>466</v>
      </c>
      <c r="B429" s="533" t="s">
        <v>467</v>
      </c>
      <c r="C429" s="563">
        <f>+INGRESOS!C128</f>
        <v>65795000</v>
      </c>
      <c r="D429" s="564" t="s">
        <v>914</v>
      </c>
      <c r="E429" s="532" t="s">
        <v>866</v>
      </c>
      <c r="F429" s="565">
        <f>SUM(F430:F432)</f>
        <v>65795000</v>
      </c>
      <c r="G429" s="565"/>
      <c r="H429" s="565"/>
      <c r="I429" s="565"/>
      <c r="J429" s="565"/>
      <c r="K429" s="304"/>
      <c r="L429" s="304"/>
      <c r="M429" s="304"/>
      <c r="N429" s="304"/>
      <c r="O429" s="304"/>
      <c r="P429" s="304"/>
      <c r="Q429" s="304"/>
      <c r="R429" s="304"/>
      <c r="S429" s="304"/>
      <c r="T429" s="304"/>
      <c r="U429" s="304"/>
      <c r="V429" s="304"/>
      <c r="W429" s="304"/>
      <c r="X429" s="304"/>
      <c r="Y429" s="304"/>
      <c r="Z429" s="304"/>
      <c r="AA429" s="304"/>
    </row>
    <row r="430" spans="1:27" s="527" customFormat="1">
      <c r="A430" s="659"/>
      <c r="B430" s="659"/>
      <c r="C430" s="565"/>
      <c r="D430" s="564"/>
      <c r="E430" s="645" t="s">
        <v>674</v>
      </c>
      <c r="F430" s="650">
        <f>SUM(G430:J430)</f>
        <v>14381047.109999999</v>
      </c>
      <c r="G430" s="650">
        <v>14381047.109999999</v>
      </c>
      <c r="H430" s="565"/>
      <c r="I430" s="565"/>
      <c r="J430" s="565"/>
      <c r="K430" s="526"/>
      <c r="L430" s="526"/>
      <c r="M430" s="526"/>
      <c r="N430" s="526"/>
      <c r="O430" s="526"/>
      <c r="P430" s="526"/>
      <c r="Q430" s="526"/>
      <c r="R430" s="526"/>
      <c r="S430" s="526"/>
      <c r="T430" s="526"/>
      <c r="U430" s="526"/>
      <c r="V430" s="526"/>
      <c r="W430" s="526"/>
      <c r="X430" s="526"/>
      <c r="Y430" s="526"/>
      <c r="Z430" s="526"/>
      <c r="AA430" s="526"/>
    </row>
    <row r="431" spans="1:27" s="527" customFormat="1">
      <c r="A431" s="533"/>
      <c r="B431" s="533"/>
      <c r="C431" s="565"/>
      <c r="D431" s="564"/>
      <c r="E431" s="648" t="s">
        <v>675</v>
      </c>
      <c r="F431" s="650">
        <f>SUM(G431:J431)</f>
        <v>47813952.890000001</v>
      </c>
      <c r="G431" s="650">
        <v>47813952.890000001</v>
      </c>
      <c r="H431" s="565"/>
      <c r="I431" s="565"/>
      <c r="J431" s="565"/>
      <c r="K431" s="526"/>
      <c r="L431" s="526"/>
      <c r="M431" s="526"/>
      <c r="N431" s="526"/>
      <c r="O431" s="526"/>
      <c r="P431" s="526"/>
      <c r="Q431" s="526"/>
      <c r="R431" s="526"/>
      <c r="S431" s="526"/>
      <c r="T431" s="526"/>
      <c r="U431" s="526"/>
      <c r="V431" s="526"/>
      <c r="W431" s="526"/>
      <c r="X431" s="526"/>
      <c r="Y431" s="526"/>
      <c r="Z431" s="526"/>
      <c r="AA431" s="526"/>
    </row>
    <row r="432" spans="1:27" s="527" customFormat="1">
      <c r="A432" s="533"/>
      <c r="B432" s="533"/>
      <c r="C432" s="565"/>
      <c r="D432" s="564"/>
      <c r="E432" s="652" t="s">
        <v>676</v>
      </c>
      <c r="F432" s="650">
        <f>SUM(G432:J432)</f>
        <v>3600000</v>
      </c>
      <c r="G432" s="650">
        <v>3600000</v>
      </c>
      <c r="H432" s="565"/>
      <c r="I432" s="565"/>
      <c r="J432" s="565"/>
      <c r="K432" s="526"/>
      <c r="L432" s="526"/>
      <c r="M432" s="526"/>
      <c r="N432" s="526"/>
      <c r="O432" s="526"/>
      <c r="P432" s="526"/>
      <c r="Q432" s="526"/>
      <c r="R432" s="526"/>
      <c r="S432" s="526"/>
      <c r="T432" s="526"/>
      <c r="U432" s="526"/>
      <c r="V432" s="526"/>
      <c r="W432" s="526"/>
      <c r="X432" s="526"/>
      <c r="Y432" s="526"/>
      <c r="Z432" s="526"/>
      <c r="AA432" s="526"/>
    </row>
    <row r="433" spans="1:27" s="527" customFormat="1">
      <c r="A433" s="533"/>
      <c r="B433" s="533"/>
      <c r="C433" s="565"/>
      <c r="D433" s="564"/>
      <c r="E433" s="646"/>
      <c r="F433" s="565"/>
      <c r="G433" s="565"/>
      <c r="H433" s="565"/>
      <c r="I433" s="565"/>
      <c r="J433" s="565"/>
      <c r="K433" s="526"/>
      <c r="L433" s="526"/>
      <c r="M433" s="526"/>
      <c r="N433" s="526"/>
      <c r="O433" s="526"/>
      <c r="P433" s="526"/>
      <c r="Q433" s="526"/>
      <c r="R433" s="526"/>
      <c r="S433" s="526"/>
      <c r="T433" s="526"/>
      <c r="U433" s="526"/>
      <c r="V433" s="526"/>
      <c r="W433" s="526"/>
      <c r="X433" s="526"/>
      <c r="Y433" s="526"/>
      <c r="Z433" s="526"/>
      <c r="AA433" s="526"/>
    </row>
    <row r="434" spans="1:27" s="527" customFormat="1">
      <c r="A434" s="533"/>
      <c r="B434" s="533"/>
      <c r="C434" s="565"/>
      <c r="D434" s="564"/>
      <c r="E434" s="649" t="s">
        <v>807</v>
      </c>
      <c r="F434" s="565">
        <f>+F429</f>
        <v>65795000</v>
      </c>
      <c r="G434" s="565"/>
      <c r="H434" s="565"/>
      <c r="I434" s="565"/>
      <c r="J434" s="565"/>
      <c r="K434" s="526"/>
      <c r="L434" s="526"/>
      <c r="M434" s="526"/>
      <c r="N434" s="526"/>
      <c r="O434" s="526"/>
      <c r="P434" s="526"/>
      <c r="Q434" s="526"/>
      <c r="R434" s="526"/>
      <c r="S434" s="526"/>
      <c r="T434" s="526"/>
      <c r="U434" s="526"/>
      <c r="V434" s="526"/>
      <c r="W434" s="526"/>
      <c r="X434" s="526"/>
      <c r="Y434" s="526"/>
      <c r="Z434" s="526"/>
      <c r="AA434" s="526"/>
    </row>
    <row r="435" spans="1:27" s="527" customFormat="1">
      <c r="A435" s="533"/>
      <c r="B435" s="533"/>
      <c r="C435" s="565"/>
      <c r="D435" s="564"/>
      <c r="E435" s="646"/>
      <c r="F435" s="565"/>
      <c r="G435" s="565"/>
      <c r="H435" s="565"/>
      <c r="I435" s="565"/>
      <c r="J435" s="565"/>
      <c r="K435" s="526"/>
      <c r="L435" s="526"/>
      <c r="M435" s="526"/>
      <c r="N435" s="526"/>
      <c r="O435" s="526"/>
      <c r="P435" s="526"/>
      <c r="Q435" s="526"/>
      <c r="R435" s="526"/>
      <c r="S435" s="526"/>
      <c r="T435" s="526"/>
      <c r="U435" s="526"/>
      <c r="V435" s="526"/>
      <c r="W435" s="526"/>
      <c r="X435" s="526"/>
      <c r="Y435" s="526"/>
      <c r="Z435" s="526"/>
      <c r="AA435" s="526"/>
    </row>
    <row r="436" spans="1:27" s="527" customFormat="1">
      <c r="A436" s="533"/>
      <c r="B436" s="533"/>
      <c r="C436" s="565"/>
      <c r="D436" s="564"/>
      <c r="E436" s="646"/>
      <c r="F436" s="565"/>
      <c r="G436" s="565"/>
      <c r="H436" s="565"/>
      <c r="I436" s="565"/>
      <c r="J436" s="565"/>
      <c r="K436" s="526"/>
      <c r="L436" s="526"/>
      <c r="M436" s="526"/>
      <c r="N436" s="526"/>
      <c r="O436" s="526"/>
      <c r="P436" s="526"/>
      <c r="Q436" s="526"/>
      <c r="R436" s="526"/>
      <c r="S436" s="526"/>
      <c r="T436" s="526"/>
      <c r="U436" s="526"/>
      <c r="V436" s="526"/>
      <c r="W436" s="526"/>
      <c r="X436" s="526"/>
      <c r="Y436" s="526"/>
      <c r="Z436" s="526"/>
      <c r="AA436" s="526"/>
    </row>
    <row r="437" spans="1:27" s="527" customFormat="1">
      <c r="A437" s="533"/>
      <c r="B437" s="533"/>
      <c r="C437" s="565"/>
      <c r="D437" s="564"/>
      <c r="E437" s="646"/>
      <c r="F437" s="565"/>
      <c r="G437" s="565"/>
      <c r="H437" s="565"/>
      <c r="I437" s="565"/>
      <c r="J437" s="565"/>
      <c r="K437" s="526"/>
      <c r="L437" s="526"/>
      <c r="M437" s="526"/>
      <c r="N437" s="526"/>
      <c r="O437" s="526"/>
      <c r="P437" s="526"/>
      <c r="Q437" s="526"/>
      <c r="R437" s="526"/>
      <c r="S437" s="526"/>
      <c r="T437" s="526"/>
      <c r="U437" s="526"/>
      <c r="V437" s="526"/>
      <c r="W437" s="526"/>
      <c r="X437" s="526"/>
      <c r="Y437" s="526"/>
      <c r="Z437" s="526"/>
      <c r="AA437" s="526"/>
    </row>
    <row r="438" spans="1:27" s="527" customFormat="1" ht="26.4">
      <c r="A438" s="533" t="s">
        <v>468</v>
      </c>
      <c r="B438" s="533" t="s">
        <v>469</v>
      </c>
      <c r="C438" s="563">
        <f>+INGRESOS!C130</f>
        <v>58279800</v>
      </c>
      <c r="D438" s="564" t="s">
        <v>916</v>
      </c>
      <c r="E438" s="532" t="s">
        <v>879</v>
      </c>
      <c r="F438" s="565">
        <f>+F439</f>
        <v>58279800</v>
      </c>
      <c r="G438" s="565"/>
      <c r="H438" s="565"/>
      <c r="I438" s="565"/>
      <c r="J438" s="565"/>
      <c r="K438" s="526"/>
      <c r="L438" s="526"/>
      <c r="M438" s="526"/>
      <c r="N438" s="526"/>
      <c r="O438" s="526"/>
      <c r="P438" s="526"/>
      <c r="Q438" s="526"/>
      <c r="R438" s="526"/>
      <c r="S438" s="526"/>
      <c r="T438" s="526"/>
      <c r="U438" s="526"/>
      <c r="V438" s="526"/>
      <c r="W438" s="526"/>
      <c r="X438" s="526"/>
      <c r="Y438" s="526"/>
      <c r="Z438" s="526"/>
      <c r="AA438" s="526"/>
    </row>
    <row r="439" spans="1:27" s="527" customFormat="1">
      <c r="A439" s="533"/>
      <c r="B439" s="533"/>
      <c r="C439" s="565"/>
      <c r="D439" s="564"/>
      <c r="E439" s="652" t="s">
        <v>676</v>
      </c>
      <c r="F439" s="650">
        <f>SUM(G439:J439)</f>
        <v>58279800</v>
      </c>
      <c r="G439" s="650">
        <v>58279800</v>
      </c>
      <c r="H439" s="565"/>
      <c r="I439" s="565"/>
      <c r="J439" s="565"/>
      <c r="K439" s="526"/>
      <c r="L439" s="526"/>
      <c r="M439" s="526"/>
      <c r="N439" s="526"/>
      <c r="O439" s="526"/>
      <c r="P439" s="526"/>
      <c r="Q439" s="526"/>
      <c r="R439" s="526"/>
      <c r="S439" s="526"/>
      <c r="T439" s="526"/>
      <c r="U439" s="526"/>
      <c r="V439" s="526"/>
      <c r="W439" s="526"/>
      <c r="X439" s="526"/>
      <c r="Y439" s="526"/>
      <c r="Z439" s="526"/>
      <c r="AA439" s="526"/>
    </row>
    <row r="440" spans="1:27" s="529" customFormat="1">
      <c r="A440" s="533"/>
      <c r="B440" s="533"/>
      <c r="C440" s="565"/>
      <c r="D440" s="564"/>
      <c r="E440" s="646"/>
      <c r="F440" s="565"/>
      <c r="G440" s="565"/>
      <c r="H440" s="565"/>
      <c r="I440" s="565"/>
      <c r="J440" s="565"/>
      <c r="K440" s="304"/>
      <c r="L440" s="304"/>
      <c r="M440" s="304"/>
      <c r="N440" s="304"/>
      <c r="O440" s="304"/>
      <c r="P440" s="304"/>
      <c r="Q440" s="304"/>
      <c r="R440" s="304"/>
      <c r="S440" s="304"/>
      <c r="T440" s="304"/>
      <c r="U440" s="304"/>
      <c r="V440" s="304"/>
      <c r="W440" s="304"/>
      <c r="X440" s="304"/>
      <c r="Y440" s="304"/>
      <c r="Z440" s="304"/>
      <c r="AA440" s="304"/>
    </row>
    <row r="441" spans="1:27" s="527" customFormat="1">
      <c r="A441" s="533"/>
      <c r="B441" s="533"/>
      <c r="C441" s="565"/>
      <c r="D441" s="564"/>
      <c r="E441" s="649" t="s">
        <v>807</v>
      </c>
      <c r="F441" s="565">
        <f>+F438</f>
        <v>58279800</v>
      </c>
      <c r="G441" s="565"/>
      <c r="H441" s="565"/>
      <c r="I441" s="565"/>
      <c r="J441" s="565"/>
      <c r="K441" s="526"/>
      <c r="L441" s="526"/>
      <c r="M441" s="526"/>
      <c r="N441" s="526"/>
      <c r="O441" s="526"/>
      <c r="P441" s="526"/>
      <c r="Q441" s="526"/>
      <c r="R441" s="526"/>
      <c r="S441" s="526"/>
      <c r="T441" s="526"/>
      <c r="U441" s="526"/>
      <c r="V441" s="526"/>
      <c r="W441" s="526"/>
      <c r="X441" s="526"/>
      <c r="Y441" s="526"/>
      <c r="Z441" s="526"/>
      <c r="AA441" s="526"/>
    </row>
    <row r="442" spans="1:27" s="527" customFormat="1">
      <c r="A442" s="533"/>
      <c r="B442" s="533"/>
      <c r="C442" s="565"/>
      <c r="D442" s="564"/>
      <c r="E442" s="646"/>
      <c r="F442" s="565"/>
      <c r="G442" s="565"/>
      <c r="H442" s="565"/>
      <c r="I442" s="565"/>
      <c r="J442" s="565"/>
      <c r="K442" s="526"/>
      <c r="L442" s="526"/>
      <c r="M442" s="526"/>
      <c r="N442" s="526"/>
      <c r="O442" s="526"/>
      <c r="P442" s="526"/>
      <c r="Q442" s="526"/>
      <c r="R442" s="526"/>
      <c r="S442" s="526"/>
      <c r="T442" s="526"/>
      <c r="U442" s="526"/>
      <c r="V442" s="526"/>
      <c r="W442" s="526"/>
      <c r="X442" s="526"/>
      <c r="Y442" s="526"/>
      <c r="Z442" s="526"/>
      <c r="AA442" s="526"/>
    </row>
    <row r="443" spans="1:27" s="527" customFormat="1">
      <c r="A443" s="533"/>
      <c r="B443" s="533"/>
      <c r="C443" s="565"/>
      <c r="D443" s="564"/>
      <c r="E443" s="646"/>
      <c r="F443" s="565"/>
      <c r="G443" s="565"/>
      <c r="H443" s="565"/>
      <c r="I443" s="565"/>
      <c r="J443" s="565"/>
      <c r="K443" s="526"/>
      <c r="L443" s="526"/>
      <c r="M443" s="526"/>
      <c r="N443" s="526"/>
      <c r="O443" s="526"/>
      <c r="P443" s="526"/>
      <c r="Q443" s="526"/>
      <c r="R443" s="526"/>
      <c r="S443" s="526"/>
      <c r="T443" s="526"/>
      <c r="U443" s="526"/>
      <c r="V443" s="526"/>
      <c r="W443" s="526"/>
      <c r="X443" s="526"/>
      <c r="Y443" s="526"/>
      <c r="Z443" s="526"/>
      <c r="AA443" s="526"/>
    </row>
    <row r="444" spans="1:27" s="527" customFormat="1">
      <c r="A444" s="533"/>
      <c r="B444" s="533"/>
      <c r="C444" s="565"/>
      <c r="D444" s="564"/>
      <c r="E444" s="646"/>
      <c r="F444" s="565"/>
      <c r="G444" s="565"/>
      <c r="H444" s="565"/>
      <c r="I444" s="565"/>
      <c r="J444" s="565"/>
      <c r="K444" s="526"/>
      <c r="L444" s="526"/>
      <c r="M444" s="526"/>
      <c r="N444" s="526"/>
      <c r="O444" s="526"/>
      <c r="P444" s="526"/>
      <c r="Q444" s="526"/>
      <c r="R444" s="526"/>
      <c r="S444" s="526"/>
      <c r="T444" s="526"/>
      <c r="U444" s="526"/>
      <c r="V444" s="526"/>
      <c r="W444" s="526"/>
      <c r="X444" s="526"/>
      <c r="Y444" s="526"/>
      <c r="Z444" s="526"/>
      <c r="AA444" s="526"/>
    </row>
    <row r="445" spans="1:27" s="527" customFormat="1" ht="26.4">
      <c r="A445" s="533" t="s">
        <v>111</v>
      </c>
      <c r="B445" s="533" t="s">
        <v>112</v>
      </c>
      <c r="C445" s="563">
        <f>+INGRESOS!C144</f>
        <v>1296273800</v>
      </c>
      <c r="D445" s="564" t="s">
        <v>818</v>
      </c>
      <c r="E445" s="532" t="s">
        <v>867</v>
      </c>
      <c r="F445" s="565">
        <f>SUM(F446:F450)</f>
        <v>325239007.74000001</v>
      </c>
      <c r="G445" s="565"/>
      <c r="H445" s="565"/>
      <c r="I445" s="565"/>
      <c r="J445" s="565"/>
      <c r="K445" s="526"/>
      <c r="L445" s="526"/>
      <c r="M445" s="526"/>
      <c r="N445" s="526"/>
      <c r="O445" s="526"/>
      <c r="P445" s="526"/>
      <c r="Q445" s="526"/>
      <c r="R445" s="526"/>
      <c r="S445" s="526"/>
      <c r="T445" s="526"/>
      <c r="U445" s="526"/>
      <c r="V445" s="526"/>
      <c r="W445" s="526"/>
      <c r="X445" s="526"/>
      <c r="Y445" s="526"/>
      <c r="Z445" s="526"/>
      <c r="AA445" s="526"/>
    </row>
    <row r="446" spans="1:27" s="527" customFormat="1">
      <c r="A446" s="533"/>
      <c r="B446" s="533"/>
      <c r="C446" s="565"/>
      <c r="D446" s="564"/>
      <c r="E446" s="652" t="s">
        <v>674</v>
      </c>
      <c r="F446" s="650">
        <f>SUM(G446:J446)</f>
        <v>132265192.3</v>
      </c>
      <c r="G446" s="650"/>
      <c r="H446" s="650">
        <v>132265192.3</v>
      </c>
      <c r="I446" s="650"/>
      <c r="J446" s="565"/>
      <c r="K446" s="526"/>
      <c r="L446" s="526"/>
      <c r="M446" s="526"/>
      <c r="N446" s="526"/>
      <c r="O446" s="526"/>
      <c r="P446" s="526"/>
      <c r="Q446" s="526"/>
      <c r="R446" s="526"/>
      <c r="S446" s="526"/>
      <c r="T446" s="526"/>
      <c r="U446" s="526"/>
      <c r="V446" s="526"/>
      <c r="W446" s="526"/>
      <c r="X446" s="526"/>
      <c r="Y446" s="526"/>
      <c r="Z446" s="526"/>
      <c r="AA446" s="526"/>
    </row>
    <row r="447" spans="1:27" s="527" customFormat="1">
      <c r="A447" s="533"/>
      <c r="B447" s="533"/>
      <c r="C447" s="565"/>
      <c r="D447" s="564"/>
      <c r="E447" s="652" t="s">
        <v>675</v>
      </c>
      <c r="F447" s="650">
        <f>SUM(G447:J447)</f>
        <v>5958009.8700000001</v>
      </c>
      <c r="G447" s="650"/>
      <c r="H447" s="650">
        <v>5958009.8700000001</v>
      </c>
      <c r="I447" s="650"/>
      <c r="J447" s="565"/>
      <c r="K447" s="526"/>
      <c r="L447" s="526"/>
      <c r="M447" s="526"/>
      <c r="N447" s="526"/>
      <c r="O447" s="526"/>
      <c r="P447" s="526"/>
      <c r="Q447" s="526"/>
      <c r="R447" s="526"/>
      <c r="S447" s="526"/>
      <c r="T447" s="526"/>
      <c r="U447" s="526"/>
      <c r="V447" s="526"/>
      <c r="W447" s="526"/>
      <c r="X447" s="526"/>
      <c r="Y447" s="526"/>
      <c r="Z447" s="526"/>
      <c r="AA447" s="526"/>
    </row>
    <row r="448" spans="1:27" s="527" customFormat="1">
      <c r="A448" s="533"/>
      <c r="B448" s="533"/>
      <c r="C448" s="565"/>
      <c r="D448" s="564"/>
      <c r="E448" s="652" t="s">
        <v>868</v>
      </c>
      <c r="F448" s="650">
        <f>SUM(G448:J448)</f>
        <v>63105318.469999999</v>
      </c>
      <c r="G448" s="650"/>
      <c r="H448" s="650">
        <v>63105318.469999999</v>
      </c>
      <c r="I448" s="650"/>
      <c r="J448" s="565"/>
      <c r="K448" s="526"/>
      <c r="L448" s="526"/>
      <c r="M448" s="526"/>
      <c r="N448" s="526"/>
      <c r="O448" s="526"/>
      <c r="P448" s="526"/>
      <c r="Q448" s="526"/>
      <c r="R448" s="526"/>
      <c r="S448" s="526"/>
      <c r="T448" s="526"/>
      <c r="U448" s="526"/>
      <c r="V448" s="526"/>
      <c r="W448" s="526"/>
      <c r="X448" s="526"/>
      <c r="Y448" s="526"/>
      <c r="Z448" s="526"/>
      <c r="AA448" s="526"/>
    </row>
    <row r="449" spans="1:27" s="527" customFormat="1">
      <c r="A449" s="533"/>
      <c r="B449" s="533"/>
      <c r="C449" s="565"/>
      <c r="D449" s="564"/>
      <c r="E449" s="652" t="s">
        <v>678</v>
      </c>
      <c r="F449" s="650">
        <f>SUM(G449:J449)</f>
        <v>32000000</v>
      </c>
      <c r="G449" s="650"/>
      <c r="H449" s="650">
        <v>32000000</v>
      </c>
      <c r="I449" s="650"/>
      <c r="J449" s="565"/>
      <c r="K449" s="526"/>
      <c r="L449" s="526"/>
      <c r="M449" s="526"/>
      <c r="N449" s="526"/>
      <c r="O449" s="526"/>
      <c r="P449" s="526"/>
      <c r="Q449" s="526"/>
      <c r="R449" s="526"/>
      <c r="S449" s="526"/>
      <c r="T449" s="526"/>
      <c r="U449" s="526"/>
      <c r="V449" s="526"/>
      <c r="W449" s="526"/>
      <c r="X449" s="526"/>
      <c r="Y449" s="526"/>
      <c r="Z449" s="526"/>
      <c r="AA449" s="526"/>
    </row>
    <row r="450" spans="1:27" s="527" customFormat="1">
      <c r="A450" s="533"/>
      <c r="B450" s="533"/>
      <c r="C450" s="565"/>
      <c r="D450" s="564"/>
      <c r="E450" s="652" t="s">
        <v>858</v>
      </c>
      <c r="F450" s="650">
        <f>SUM(G450:J450)</f>
        <v>91910487.099999994</v>
      </c>
      <c r="G450" s="650"/>
      <c r="H450" s="650"/>
      <c r="I450" s="650">
        <v>91910487.099999994</v>
      </c>
      <c r="J450" s="565"/>
      <c r="K450" s="526"/>
      <c r="L450" s="526"/>
      <c r="M450" s="526"/>
      <c r="N450" s="526"/>
      <c r="O450" s="526"/>
      <c r="P450" s="526"/>
      <c r="Q450" s="526"/>
      <c r="R450" s="526"/>
      <c r="S450" s="526"/>
      <c r="T450" s="526"/>
      <c r="U450" s="526"/>
      <c r="V450" s="526"/>
      <c r="W450" s="526"/>
      <c r="X450" s="526"/>
      <c r="Y450" s="526"/>
      <c r="Z450" s="526"/>
      <c r="AA450" s="526"/>
    </row>
    <row r="451" spans="1:27" s="527" customFormat="1">
      <c r="A451" s="533"/>
      <c r="B451" s="533"/>
      <c r="C451" s="565"/>
      <c r="D451" s="564"/>
      <c r="E451" s="646"/>
      <c r="F451" s="565"/>
      <c r="G451" s="565"/>
      <c r="H451" s="565"/>
      <c r="I451" s="565"/>
      <c r="J451" s="565"/>
      <c r="K451" s="526"/>
      <c r="L451" s="526"/>
      <c r="M451" s="526"/>
      <c r="N451" s="526"/>
      <c r="O451" s="526"/>
      <c r="P451" s="526"/>
      <c r="Q451" s="526"/>
      <c r="R451" s="526"/>
      <c r="S451" s="526"/>
      <c r="T451" s="526"/>
      <c r="U451" s="526"/>
      <c r="V451" s="526"/>
      <c r="W451" s="526"/>
      <c r="X451" s="526"/>
      <c r="Y451" s="526"/>
      <c r="Z451" s="526"/>
      <c r="AA451" s="526"/>
    </row>
    <row r="452" spans="1:27" s="527" customFormat="1">
      <c r="A452" s="533"/>
      <c r="B452" s="533"/>
      <c r="C452" s="565"/>
      <c r="D452" s="564" t="s">
        <v>694</v>
      </c>
      <c r="E452" s="556" t="s">
        <v>869</v>
      </c>
      <c r="F452" s="565">
        <f>SUM(F453:F454)</f>
        <v>971034792.25999999</v>
      </c>
      <c r="G452" s="565"/>
      <c r="H452" s="565"/>
      <c r="I452" s="565"/>
      <c r="J452" s="565"/>
      <c r="K452" s="526"/>
      <c r="L452" s="526"/>
      <c r="M452" s="526"/>
      <c r="N452" s="526"/>
      <c r="O452" s="526"/>
      <c r="P452" s="526"/>
      <c r="Q452" s="526"/>
      <c r="R452" s="526"/>
      <c r="S452" s="526"/>
      <c r="T452" s="526"/>
      <c r="U452" s="526"/>
      <c r="V452" s="526"/>
      <c r="W452" s="526"/>
      <c r="X452" s="526"/>
      <c r="Y452" s="526"/>
      <c r="Z452" s="526"/>
      <c r="AA452" s="526"/>
    </row>
    <row r="453" spans="1:27" s="527" customFormat="1">
      <c r="A453" s="533"/>
      <c r="B453" s="533"/>
      <c r="C453" s="565"/>
      <c r="D453" s="564"/>
      <c r="E453" s="652" t="s">
        <v>675</v>
      </c>
      <c r="F453" s="650">
        <f>SUM(G453:J453)</f>
        <v>20000000</v>
      </c>
      <c r="G453" s="565"/>
      <c r="H453" s="650">
        <v>20000000</v>
      </c>
      <c r="I453" s="565"/>
      <c r="J453" s="565"/>
      <c r="K453" s="528"/>
      <c r="L453" s="526"/>
      <c r="M453" s="526"/>
      <c r="N453" s="526"/>
      <c r="O453" s="526"/>
      <c r="P453" s="526"/>
      <c r="Q453" s="526"/>
      <c r="R453" s="526"/>
      <c r="S453" s="526"/>
      <c r="T453" s="526"/>
      <c r="U453" s="526"/>
      <c r="V453" s="526"/>
      <c r="W453" s="526"/>
      <c r="X453" s="526"/>
      <c r="Y453" s="526"/>
      <c r="Z453" s="526"/>
      <c r="AA453" s="526"/>
    </row>
    <row r="454" spans="1:27" s="527" customFormat="1">
      <c r="A454" s="533"/>
      <c r="B454" s="533"/>
      <c r="C454" s="565"/>
      <c r="D454" s="564"/>
      <c r="E454" s="652" t="s">
        <v>678</v>
      </c>
      <c r="F454" s="650">
        <f>SUM(G454:J454)</f>
        <v>951034792.25999999</v>
      </c>
      <c r="G454" s="565"/>
      <c r="H454" s="650">
        <v>951034792.25999999</v>
      </c>
      <c r="I454" s="565"/>
      <c r="J454" s="565"/>
      <c r="K454" s="526"/>
      <c r="L454" s="526"/>
      <c r="M454" s="526"/>
      <c r="N454" s="526"/>
      <c r="O454" s="526"/>
      <c r="P454" s="526"/>
      <c r="Q454" s="526"/>
      <c r="R454" s="526"/>
      <c r="S454" s="526"/>
      <c r="T454" s="526"/>
      <c r="U454" s="526"/>
      <c r="V454" s="526"/>
      <c r="W454" s="526"/>
      <c r="X454" s="526"/>
      <c r="Y454" s="526"/>
      <c r="Z454" s="526"/>
      <c r="AA454" s="526"/>
    </row>
    <row r="455" spans="1:27" s="527" customFormat="1">
      <c r="A455" s="533"/>
      <c r="B455" s="533"/>
      <c r="C455" s="565"/>
      <c r="D455" s="564"/>
      <c r="E455" s="646"/>
      <c r="F455" s="565"/>
      <c r="G455" s="565"/>
      <c r="H455" s="565"/>
      <c r="I455" s="565"/>
      <c r="J455" s="565"/>
      <c r="K455" s="526"/>
      <c r="L455" s="526"/>
      <c r="M455" s="526"/>
      <c r="N455" s="526"/>
      <c r="O455" s="526"/>
      <c r="P455" s="526"/>
      <c r="Q455" s="526"/>
      <c r="R455" s="526"/>
      <c r="S455" s="526"/>
      <c r="T455" s="526"/>
      <c r="U455" s="526"/>
      <c r="V455" s="526"/>
      <c r="W455" s="526"/>
      <c r="X455" s="526"/>
      <c r="Y455" s="526"/>
      <c r="Z455" s="526"/>
      <c r="AA455" s="526"/>
    </row>
    <row r="456" spans="1:27" s="527" customFormat="1">
      <c r="A456" s="533"/>
      <c r="B456" s="533"/>
      <c r="C456" s="565"/>
      <c r="D456" s="564"/>
      <c r="E456" s="649" t="s">
        <v>807</v>
      </c>
      <c r="F456" s="565">
        <f>+F445+F452</f>
        <v>1296273800</v>
      </c>
      <c r="G456" s="565"/>
      <c r="H456" s="565"/>
      <c r="I456" s="565"/>
      <c r="J456" s="565"/>
      <c r="K456" s="526"/>
      <c r="L456" s="526"/>
      <c r="M456" s="526"/>
      <c r="N456" s="526"/>
      <c r="O456" s="526"/>
      <c r="P456" s="526"/>
      <c r="Q456" s="526"/>
      <c r="R456" s="526"/>
      <c r="S456" s="526"/>
      <c r="T456" s="526"/>
      <c r="U456" s="526"/>
      <c r="V456" s="526"/>
      <c r="W456" s="526"/>
      <c r="X456" s="526"/>
      <c r="Y456" s="526"/>
      <c r="Z456" s="526"/>
      <c r="AA456" s="526"/>
    </row>
    <row r="457" spans="1:27" s="527" customFormat="1">
      <c r="A457" s="533"/>
      <c r="B457" s="533"/>
      <c r="C457" s="565"/>
      <c r="D457" s="564"/>
      <c r="E457" s="646"/>
      <c r="F457" s="565"/>
      <c r="G457" s="565"/>
      <c r="H457" s="565"/>
      <c r="I457" s="565"/>
      <c r="J457" s="565"/>
      <c r="K457" s="526"/>
      <c r="L457" s="526"/>
      <c r="M457" s="526"/>
      <c r="N457" s="526"/>
      <c r="O457" s="526"/>
      <c r="P457" s="526"/>
      <c r="Q457" s="526"/>
      <c r="R457" s="526"/>
      <c r="S457" s="526"/>
      <c r="T457" s="526"/>
      <c r="U457" s="526"/>
      <c r="V457" s="526"/>
      <c r="W457" s="526"/>
      <c r="X457" s="526"/>
      <c r="Y457" s="526"/>
      <c r="Z457" s="526"/>
      <c r="AA457" s="526"/>
    </row>
    <row r="458" spans="1:27" s="527" customFormat="1">
      <c r="A458" s="533"/>
      <c r="B458" s="533"/>
      <c r="C458" s="565"/>
      <c r="D458" s="564"/>
      <c r="E458" s="646"/>
      <c r="F458" s="565"/>
      <c r="G458" s="565"/>
      <c r="H458" s="565"/>
      <c r="I458" s="565"/>
      <c r="J458" s="565"/>
      <c r="K458" s="526"/>
      <c r="L458" s="526"/>
      <c r="M458" s="526"/>
      <c r="N458" s="526"/>
      <c r="O458" s="526"/>
      <c r="P458" s="526"/>
      <c r="Q458" s="526"/>
      <c r="R458" s="526"/>
      <c r="S458" s="526"/>
      <c r="T458" s="526"/>
      <c r="U458" s="526"/>
      <c r="V458" s="526"/>
      <c r="W458" s="526"/>
      <c r="X458" s="526"/>
      <c r="Y458" s="526"/>
      <c r="Z458" s="526"/>
      <c r="AA458" s="526"/>
    </row>
    <row r="459" spans="1:27" s="527" customFormat="1">
      <c r="A459" s="533"/>
      <c r="B459" s="533"/>
      <c r="C459" s="565"/>
      <c r="D459" s="564"/>
      <c r="E459" s="646"/>
      <c r="F459" s="565"/>
      <c r="G459" s="565"/>
      <c r="H459" s="565"/>
      <c r="I459" s="565"/>
      <c r="J459" s="565"/>
      <c r="K459" s="526"/>
      <c r="L459" s="526"/>
      <c r="M459" s="526"/>
      <c r="N459" s="526"/>
      <c r="O459" s="526"/>
      <c r="P459" s="526"/>
      <c r="Q459" s="526"/>
      <c r="R459" s="526"/>
      <c r="S459" s="526"/>
      <c r="T459" s="526"/>
      <c r="U459" s="526"/>
      <c r="V459" s="526"/>
      <c r="W459" s="526"/>
      <c r="X459" s="526"/>
      <c r="Y459" s="526"/>
      <c r="Z459" s="526"/>
      <c r="AA459" s="526"/>
    </row>
    <row r="460" spans="1:27" s="527" customFormat="1" ht="26.4">
      <c r="A460" s="533" t="s">
        <v>713</v>
      </c>
      <c r="B460" s="533" t="s">
        <v>714</v>
      </c>
      <c r="C460" s="563">
        <f>+INGRESOS!C146</f>
        <v>483617585</v>
      </c>
      <c r="D460" s="564" t="s">
        <v>906</v>
      </c>
      <c r="E460" s="556" t="s">
        <v>861</v>
      </c>
      <c r="F460" s="565">
        <f>SUM(F461:F462)</f>
        <v>391120254.44999999</v>
      </c>
      <c r="G460" s="565"/>
      <c r="H460" s="565"/>
      <c r="I460" s="565"/>
      <c r="J460" s="565"/>
      <c r="K460" s="526"/>
      <c r="L460" s="526"/>
      <c r="M460" s="526"/>
      <c r="N460" s="526"/>
      <c r="O460" s="526"/>
      <c r="P460" s="526"/>
      <c r="Q460" s="526"/>
      <c r="R460" s="526"/>
      <c r="S460" s="526"/>
      <c r="T460" s="526"/>
      <c r="U460" s="526"/>
      <c r="V460" s="526"/>
      <c r="W460" s="526"/>
      <c r="X460" s="526"/>
      <c r="Y460" s="526"/>
      <c r="Z460" s="526"/>
      <c r="AA460" s="526"/>
    </row>
    <row r="461" spans="1:27" s="527" customFormat="1">
      <c r="A461" s="533"/>
      <c r="B461" s="533"/>
      <c r="C461" s="565"/>
      <c r="D461" s="564"/>
      <c r="E461" s="652" t="s">
        <v>677</v>
      </c>
      <c r="F461" s="650">
        <f>SUM(G461:J461)</f>
        <v>253585610.41</v>
      </c>
      <c r="G461" s="650">
        <v>253585610.41</v>
      </c>
      <c r="H461" s="650"/>
      <c r="I461" s="565"/>
      <c r="J461" s="565"/>
      <c r="K461" s="526"/>
      <c r="L461" s="526"/>
      <c r="M461" s="526"/>
      <c r="N461" s="526"/>
      <c r="O461" s="526"/>
      <c r="P461" s="526"/>
      <c r="Q461" s="526"/>
      <c r="R461" s="526"/>
      <c r="S461" s="526"/>
      <c r="T461" s="526"/>
      <c r="U461" s="526"/>
      <c r="V461" s="526"/>
      <c r="W461" s="526"/>
      <c r="X461" s="526"/>
      <c r="Y461" s="526"/>
      <c r="Z461" s="526"/>
      <c r="AA461" s="526"/>
    </row>
    <row r="462" spans="1:27" s="527" customFormat="1">
      <c r="A462" s="533"/>
      <c r="B462" s="533"/>
      <c r="C462" s="565"/>
      <c r="D462" s="564"/>
      <c r="E462" s="652" t="s">
        <v>858</v>
      </c>
      <c r="F462" s="650">
        <f>SUM(G462:J462)</f>
        <v>137534644.03999999</v>
      </c>
      <c r="G462" s="650"/>
      <c r="H462" s="650"/>
      <c r="I462" s="650">
        <v>137534644.03999999</v>
      </c>
      <c r="J462" s="565"/>
      <c r="K462" s="526"/>
      <c r="L462" s="526"/>
      <c r="M462" s="526"/>
      <c r="N462" s="526"/>
      <c r="O462" s="526"/>
      <c r="P462" s="526"/>
      <c r="Q462" s="526"/>
      <c r="R462" s="526"/>
      <c r="S462" s="526"/>
      <c r="T462" s="526"/>
      <c r="U462" s="526"/>
      <c r="V462" s="526"/>
      <c r="W462" s="526"/>
      <c r="X462" s="526"/>
      <c r="Y462" s="526"/>
      <c r="Z462" s="526"/>
      <c r="AA462" s="526"/>
    </row>
    <row r="463" spans="1:27" s="527" customFormat="1">
      <c r="A463" s="533"/>
      <c r="B463" s="533"/>
      <c r="C463" s="565"/>
      <c r="D463" s="564"/>
      <c r="E463" s="646"/>
      <c r="F463" s="565"/>
      <c r="G463" s="565"/>
      <c r="H463" s="565"/>
      <c r="I463" s="565"/>
      <c r="J463" s="565"/>
      <c r="K463" s="526"/>
      <c r="L463" s="526"/>
      <c r="M463" s="526"/>
      <c r="N463" s="526"/>
      <c r="O463" s="526"/>
      <c r="P463" s="526"/>
      <c r="Q463" s="526"/>
      <c r="R463" s="526"/>
      <c r="S463" s="526"/>
      <c r="T463" s="526"/>
      <c r="U463" s="526"/>
      <c r="V463" s="526"/>
      <c r="W463" s="526"/>
      <c r="X463" s="526"/>
      <c r="Y463" s="526"/>
      <c r="Z463" s="526"/>
      <c r="AA463" s="526"/>
    </row>
    <row r="464" spans="1:27" s="527" customFormat="1" ht="26.4">
      <c r="A464" s="533"/>
      <c r="B464" s="533"/>
      <c r="C464" s="565"/>
      <c r="D464" s="564" t="s">
        <v>600</v>
      </c>
      <c r="E464" s="646" t="s">
        <v>870</v>
      </c>
      <c r="F464" s="565">
        <f>+F465</f>
        <v>92497330.550000012</v>
      </c>
      <c r="G464" s="565"/>
      <c r="H464" s="650"/>
      <c r="I464" s="565"/>
      <c r="J464" s="565"/>
      <c r="K464" s="526"/>
      <c r="L464" s="526"/>
      <c r="M464" s="526"/>
      <c r="N464" s="526"/>
      <c r="O464" s="526"/>
      <c r="P464" s="526"/>
      <c r="Q464" s="526"/>
      <c r="R464" s="526"/>
      <c r="S464" s="526"/>
      <c r="T464" s="526"/>
      <c r="U464" s="526"/>
      <c r="V464" s="526"/>
      <c r="W464" s="526"/>
      <c r="X464" s="526"/>
      <c r="Y464" s="526"/>
      <c r="Z464" s="526"/>
      <c r="AA464" s="526"/>
    </row>
    <row r="465" spans="1:27" s="527" customFormat="1">
      <c r="A465" s="533"/>
      <c r="B465" s="533"/>
      <c r="C465" s="565"/>
      <c r="D465" s="564"/>
      <c r="E465" s="652" t="s">
        <v>678</v>
      </c>
      <c r="F465" s="650">
        <f>SUM(G465:J465)</f>
        <v>92497330.550000012</v>
      </c>
      <c r="G465" s="650"/>
      <c r="H465" s="650">
        <v>92497330.550000012</v>
      </c>
      <c r="I465" s="565"/>
      <c r="J465" s="565"/>
      <c r="K465" s="526"/>
      <c r="L465" s="526"/>
      <c r="M465" s="526"/>
      <c r="N465" s="526"/>
      <c r="O465" s="526"/>
      <c r="P465" s="526"/>
      <c r="Q465" s="526"/>
      <c r="R465" s="526"/>
      <c r="S465" s="526"/>
      <c r="T465" s="526"/>
      <c r="U465" s="526"/>
      <c r="V465" s="526"/>
      <c r="W465" s="526"/>
      <c r="X465" s="526"/>
      <c r="Y465" s="526"/>
      <c r="Z465" s="526"/>
      <c r="AA465" s="526"/>
    </row>
    <row r="466" spans="1:27" s="527" customFormat="1">
      <c r="A466" s="533"/>
      <c r="B466" s="533"/>
      <c r="C466" s="565"/>
      <c r="D466" s="564"/>
      <c r="E466" s="652"/>
      <c r="F466" s="565"/>
      <c r="G466" s="565"/>
      <c r="H466" s="650"/>
      <c r="I466" s="565"/>
      <c r="J466" s="565"/>
      <c r="K466" s="526"/>
      <c r="L466" s="526"/>
      <c r="M466" s="526"/>
      <c r="N466" s="526"/>
      <c r="O466" s="526"/>
      <c r="P466" s="526"/>
      <c r="Q466" s="526"/>
      <c r="R466" s="526"/>
      <c r="S466" s="526"/>
      <c r="T466" s="526"/>
      <c r="U466" s="526"/>
      <c r="V466" s="526"/>
      <c r="W466" s="526"/>
      <c r="X466" s="526"/>
      <c r="Y466" s="526"/>
      <c r="Z466" s="526"/>
      <c r="AA466" s="526"/>
    </row>
    <row r="467" spans="1:27" s="527" customFormat="1">
      <c r="A467" s="533"/>
      <c r="B467" s="533"/>
      <c r="C467" s="565"/>
      <c r="D467" s="564"/>
      <c r="E467" s="649" t="s">
        <v>807</v>
      </c>
      <c r="F467" s="565">
        <f>+F460+F464</f>
        <v>483617585</v>
      </c>
      <c r="G467" s="565"/>
      <c r="H467" s="565"/>
      <c r="I467" s="565"/>
      <c r="J467" s="565"/>
      <c r="K467" s="526"/>
      <c r="L467" s="526"/>
      <c r="M467" s="526"/>
      <c r="N467" s="526"/>
      <c r="O467" s="526"/>
      <c r="P467" s="526"/>
      <c r="Q467" s="526"/>
      <c r="R467" s="526"/>
      <c r="S467" s="526"/>
      <c r="T467" s="526"/>
      <c r="U467" s="526"/>
      <c r="V467" s="526"/>
      <c r="W467" s="526"/>
      <c r="X467" s="526"/>
      <c r="Y467" s="526"/>
      <c r="Z467" s="526"/>
      <c r="AA467" s="526"/>
    </row>
    <row r="468" spans="1:27" s="527" customFormat="1">
      <c r="A468" s="533"/>
      <c r="B468" s="533"/>
      <c r="C468" s="565"/>
      <c r="D468" s="564"/>
      <c r="E468" s="646"/>
      <c r="F468" s="565"/>
      <c r="G468" s="565"/>
      <c r="H468" s="565"/>
      <c r="I468" s="565"/>
      <c r="J468" s="565"/>
      <c r="K468" s="526"/>
      <c r="L468" s="526"/>
      <c r="M468" s="526"/>
      <c r="N468" s="526"/>
      <c r="O468" s="526"/>
      <c r="P468" s="526"/>
      <c r="Q468" s="526"/>
      <c r="R468" s="526"/>
      <c r="S468" s="526"/>
      <c r="T468" s="526"/>
      <c r="U468" s="526"/>
      <c r="V468" s="526"/>
      <c r="W468" s="526"/>
      <c r="X468" s="526"/>
      <c r="Y468" s="526"/>
      <c r="Z468" s="526"/>
      <c r="AA468" s="526"/>
    </row>
    <row r="469" spans="1:27" s="527" customFormat="1">
      <c r="A469" s="533"/>
      <c r="B469" s="533"/>
      <c r="C469" s="565"/>
      <c r="D469" s="564"/>
      <c r="E469" s="646"/>
      <c r="F469" s="565"/>
      <c r="G469" s="565"/>
      <c r="H469" s="565"/>
      <c r="I469" s="565"/>
      <c r="J469" s="565"/>
      <c r="K469" s="526"/>
      <c r="L469" s="526"/>
      <c r="M469" s="526"/>
      <c r="N469" s="526"/>
      <c r="O469" s="526"/>
      <c r="P469" s="526"/>
      <c r="Q469" s="526"/>
      <c r="R469" s="526"/>
      <c r="S469" s="526"/>
      <c r="T469" s="526"/>
      <c r="U469" s="526"/>
      <c r="V469" s="526"/>
      <c r="W469" s="526"/>
      <c r="X469" s="526"/>
      <c r="Y469" s="526"/>
      <c r="Z469" s="526"/>
      <c r="AA469" s="526"/>
    </row>
    <row r="470" spans="1:27" s="527" customFormat="1">
      <c r="A470" s="533"/>
      <c r="B470" s="533"/>
      <c r="C470" s="565"/>
      <c r="D470" s="564"/>
      <c r="E470" s="646"/>
      <c r="F470" s="565"/>
      <c r="G470" s="565"/>
      <c r="H470" s="565"/>
      <c r="I470" s="565"/>
      <c r="J470" s="565"/>
      <c r="K470" s="526"/>
      <c r="L470" s="526"/>
      <c r="M470" s="526"/>
      <c r="N470" s="526"/>
      <c r="O470" s="526"/>
      <c r="P470" s="526"/>
      <c r="Q470" s="526"/>
      <c r="R470" s="526"/>
      <c r="S470" s="526"/>
      <c r="T470" s="526"/>
      <c r="U470" s="526"/>
      <c r="V470" s="526"/>
      <c r="W470" s="526"/>
      <c r="X470" s="526"/>
      <c r="Y470" s="526"/>
      <c r="Z470" s="526"/>
      <c r="AA470" s="526"/>
    </row>
    <row r="471" spans="1:27" s="527" customFormat="1" ht="26.4">
      <c r="A471" s="533" t="s">
        <v>436</v>
      </c>
      <c r="B471" s="533" t="s">
        <v>689</v>
      </c>
      <c r="C471" s="563">
        <f>+INGRESOS!C157</f>
        <v>1280469818.8099999</v>
      </c>
      <c r="D471" s="564" t="s">
        <v>818</v>
      </c>
      <c r="E471" s="532" t="s">
        <v>867</v>
      </c>
      <c r="F471" s="565">
        <f>SUM(F472:F472)</f>
        <v>700000000</v>
      </c>
      <c r="G471" s="565"/>
      <c r="H471" s="565"/>
      <c r="I471" s="565"/>
      <c r="J471" s="565"/>
      <c r="K471" s="526"/>
      <c r="L471" s="526"/>
      <c r="M471" s="526"/>
      <c r="N471" s="526"/>
      <c r="O471" s="526"/>
      <c r="P471" s="526"/>
      <c r="Q471" s="526"/>
      <c r="R471" s="526"/>
      <c r="S471" s="526"/>
      <c r="T471" s="526"/>
      <c r="U471" s="526"/>
      <c r="V471" s="526"/>
      <c r="W471" s="526"/>
      <c r="X471" s="526"/>
      <c r="Y471" s="526"/>
      <c r="Z471" s="526"/>
      <c r="AA471" s="526"/>
    </row>
    <row r="472" spans="1:27" s="527" customFormat="1">
      <c r="A472" s="533"/>
      <c r="B472" s="533"/>
      <c r="C472" s="565"/>
      <c r="D472" s="564"/>
      <c r="E472" s="652" t="s">
        <v>678</v>
      </c>
      <c r="F472" s="650">
        <f>SUM(G472:J472)</f>
        <v>700000000</v>
      </c>
      <c r="G472" s="565"/>
      <c r="H472" s="650">
        <v>700000000</v>
      </c>
      <c r="I472" s="565"/>
      <c r="J472" s="565"/>
      <c r="K472" s="526"/>
      <c r="L472" s="526"/>
      <c r="M472" s="526"/>
      <c r="N472" s="526"/>
      <c r="O472" s="526"/>
      <c r="P472" s="526"/>
      <c r="Q472" s="526"/>
      <c r="R472" s="526"/>
      <c r="S472" s="526"/>
      <c r="T472" s="526"/>
      <c r="U472" s="526"/>
      <c r="V472" s="526"/>
      <c r="W472" s="526"/>
      <c r="X472" s="526"/>
      <c r="Y472" s="526"/>
      <c r="Z472" s="526"/>
      <c r="AA472" s="526"/>
    </row>
    <row r="473" spans="1:27" s="527" customFormat="1">
      <c r="A473" s="533"/>
      <c r="B473" s="533"/>
      <c r="C473" s="565"/>
      <c r="D473" s="564"/>
      <c r="E473" s="652"/>
      <c r="F473" s="650"/>
      <c r="G473" s="565"/>
      <c r="H473" s="650"/>
      <c r="I473" s="565"/>
      <c r="J473" s="565"/>
      <c r="K473" s="526"/>
      <c r="L473" s="526"/>
      <c r="M473" s="526"/>
      <c r="N473" s="526"/>
      <c r="O473" s="526"/>
      <c r="P473" s="526"/>
      <c r="Q473" s="526"/>
      <c r="R473" s="526"/>
      <c r="S473" s="526"/>
      <c r="T473" s="526"/>
      <c r="U473" s="526"/>
      <c r="V473" s="526"/>
      <c r="W473" s="526"/>
      <c r="X473" s="526"/>
      <c r="Y473" s="526"/>
      <c r="Z473" s="526"/>
      <c r="AA473" s="526"/>
    </row>
    <row r="474" spans="1:27" s="527" customFormat="1">
      <c r="A474" s="533"/>
      <c r="B474" s="533"/>
      <c r="C474" s="565"/>
      <c r="D474" s="564" t="s">
        <v>694</v>
      </c>
      <c r="E474" s="556" t="s">
        <v>869</v>
      </c>
      <c r="F474" s="565">
        <f>SUM(F475:F475)</f>
        <v>580469818.80999994</v>
      </c>
      <c r="G474" s="565"/>
      <c r="H474" s="565"/>
      <c r="I474" s="565"/>
      <c r="J474" s="565"/>
      <c r="K474" s="526"/>
      <c r="L474" s="526"/>
      <c r="M474" s="526"/>
      <c r="N474" s="526"/>
      <c r="O474" s="526"/>
      <c r="P474" s="526"/>
      <c r="Q474" s="526"/>
      <c r="R474" s="526"/>
      <c r="S474" s="526"/>
      <c r="T474" s="526"/>
      <c r="U474" s="526"/>
      <c r="V474" s="526"/>
      <c r="W474" s="526"/>
      <c r="X474" s="526"/>
      <c r="Y474" s="526"/>
      <c r="Z474" s="526"/>
      <c r="AA474" s="526"/>
    </row>
    <row r="475" spans="1:27" s="527" customFormat="1">
      <c r="A475" s="533"/>
      <c r="B475" s="533"/>
      <c r="C475" s="565"/>
      <c r="D475" s="564"/>
      <c r="E475" s="652" t="s">
        <v>678</v>
      </c>
      <c r="F475" s="650">
        <f>SUM(G475:J475)</f>
        <v>580469818.80999994</v>
      </c>
      <c r="G475" s="565"/>
      <c r="H475" s="650">
        <v>580469818.80999994</v>
      </c>
      <c r="I475" s="565"/>
      <c r="J475" s="565"/>
      <c r="K475" s="526"/>
      <c r="L475" s="526"/>
      <c r="M475" s="526"/>
      <c r="N475" s="526"/>
      <c r="O475" s="526"/>
      <c r="P475" s="526"/>
      <c r="Q475" s="526"/>
      <c r="R475" s="526"/>
      <c r="S475" s="526"/>
      <c r="T475" s="526"/>
      <c r="U475" s="526"/>
      <c r="V475" s="526"/>
      <c r="W475" s="526"/>
      <c r="X475" s="526"/>
      <c r="Y475" s="526"/>
      <c r="Z475" s="526"/>
      <c r="AA475" s="526"/>
    </row>
    <row r="476" spans="1:27" s="527" customFormat="1">
      <c r="A476" s="533"/>
      <c r="B476" s="533"/>
      <c r="C476" s="565"/>
      <c r="D476" s="564"/>
      <c r="E476" s="646"/>
      <c r="F476" s="565"/>
      <c r="G476" s="565"/>
      <c r="H476" s="565"/>
      <c r="I476" s="565"/>
      <c r="J476" s="565"/>
      <c r="K476" s="526"/>
      <c r="L476" s="526"/>
      <c r="M476" s="526"/>
      <c r="N476" s="526"/>
      <c r="O476" s="526"/>
      <c r="P476" s="526"/>
      <c r="Q476" s="526"/>
      <c r="R476" s="526"/>
      <c r="S476" s="526"/>
      <c r="T476" s="526"/>
      <c r="U476" s="526"/>
      <c r="V476" s="526"/>
      <c r="W476" s="526"/>
      <c r="X476" s="526"/>
      <c r="Y476" s="526"/>
      <c r="Z476" s="526"/>
      <c r="AA476" s="526"/>
    </row>
    <row r="477" spans="1:27" s="527" customFormat="1">
      <c r="A477" s="533"/>
      <c r="B477" s="533"/>
      <c r="C477" s="565"/>
      <c r="D477" s="564"/>
      <c r="E477" s="649" t="s">
        <v>807</v>
      </c>
      <c r="F477" s="565">
        <f>+F471+F474</f>
        <v>1280469818.8099999</v>
      </c>
      <c r="G477" s="565"/>
      <c r="H477" s="565"/>
      <c r="I477" s="565"/>
      <c r="J477" s="565"/>
      <c r="K477" s="526"/>
      <c r="L477" s="526"/>
      <c r="M477" s="526"/>
      <c r="N477" s="526"/>
      <c r="O477" s="526"/>
      <c r="P477" s="526"/>
      <c r="Q477" s="526"/>
      <c r="R477" s="526"/>
      <c r="S477" s="526"/>
      <c r="T477" s="526"/>
      <c r="U477" s="526"/>
      <c r="V477" s="526"/>
      <c r="W477" s="526"/>
      <c r="X477" s="526"/>
      <c r="Y477" s="526"/>
      <c r="Z477" s="526"/>
      <c r="AA477" s="526"/>
    </row>
    <row r="478" spans="1:27" s="527" customFormat="1">
      <c r="A478" s="533"/>
      <c r="B478" s="533"/>
      <c r="C478" s="565"/>
      <c r="D478" s="564"/>
      <c r="E478" s="646"/>
      <c r="F478" s="565"/>
      <c r="G478" s="565"/>
      <c r="H478" s="565"/>
      <c r="I478" s="565"/>
      <c r="J478" s="565"/>
      <c r="K478" s="526"/>
      <c r="L478" s="526"/>
      <c r="M478" s="526"/>
      <c r="N478" s="526"/>
      <c r="O478" s="526"/>
      <c r="P478" s="526"/>
      <c r="Q478" s="526"/>
      <c r="R478" s="526"/>
      <c r="S478" s="526"/>
      <c r="T478" s="526"/>
      <c r="U478" s="526"/>
      <c r="V478" s="526"/>
      <c r="W478" s="526"/>
      <c r="X478" s="526"/>
      <c r="Y478" s="526"/>
      <c r="Z478" s="526"/>
      <c r="AA478" s="526"/>
    </row>
    <row r="479" spans="1:27" s="527" customFormat="1">
      <c r="A479" s="533"/>
      <c r="B479" s="533"/>
      <c r="C479" s="565"/>
      <c r="D479" s="564"/>
      <c r="E479" s="646"/>
      <c r="F479" s="565"/>
      <c r="G479" s="565"/>
      <c r="H479" s="565"/>
      <c r="I479" s="565"/>
      <c r="J479" s="565"/>
      <c r="K479" s="526"/>
      <c r="L479" s="526"/>
      <c r="M479" s="526"/>
      <c r="N479" s="526"/>
      <c r="O479" s="526"/>
      <c r="P479" s="526"/>
      <c r="Q479" s="526"/>
      <c r="R479" s="526"/>
      <c r="S479" s="526"/>
      <c r="T479" s="526"/>
      <c r="U479" s="526"/>
      <c r="V479" s="526"/>
      <c r="W479" s="526"/>
      <c r="X479" s="526"/>
      <c r="Y479" s="526"/>
      <c r="Z479" s="526"/>
      <c r="AA479" s="526"/>
    </row>
    <row r="480" spans="1:27" s="527" customFormat="1">
      <c r="A480" s="533"/>
      <c r="B480" s="533"/>
      <c r="C480" s="565"/>
      <c r="D480" s="564"/>
      <c r="E480" s="646"/>
      <c r="F480" s="565"/>
      <c r="G480" s="565"/>
      <c r="H480" s="565"/>
      <c r="I480" s="565"/>
      <c r="J480" s="565"/>
      <c r="K480" s="526"/>
      <c r="L480" s="526"/>
      <c r="M480" s="526"/>
      <c r="N480" s="526"/>
      <c r="O480" s="526"/>
      <c r="P480" s="526"/>
      <c r="Q480" s="526"/>
      <c r="R480" s="526"/>
      <c r="S480" s="526"/>
      <c r="T480" s="526"/>
      <c r="U480" s="526"/>
      <c r="V480" s="526"/>
      <c r="W480" s="526"/>
      <c r="X480" s="526"/>
      <c r="Y480" s="526"/>
      <c r="Z480" s="526"/>
      <c r="AA480" s="526"/>
    </row>
    <row r="481" spans="1:27" s="527" customFormat="1" ht="26.4">
      <c r="A481" s="533" t="s">
        <v>720</v>
      </c>
      <c r="B481" s="533" t="s">
        <v>768</v>
      </c>
      <c r="C481" s="563">
        <f>+INGRESOS!C163</f>
        <v>1160291552.3</v>
      </c>
      <c r="D481" s="564" t="s">
        <v>912</v>
      </c>
      <c r="E481" s="532" t="s">
        <v>809</v>
      </c>
      <c r="F481" s="565">
        <f>SUM(F482:F483)</f>
        <v>222238647.34999999</v>
      </c>
      <c r="G481" s="565"/>
      <c r="H481" s="565"/>
      <c r="I481" s="565"/>
      <c r="J481" s="565"/>
      <c r="K481" s="526"/>
      <c r="L481" s="526"/>
      <c r="M481" s="526"/>
      <c r="N481" s="526"/>
      <c r="O481" s="526"/>
      <c r="P481" s="526"/>
      <c r="Q481" s="526"/>
      <c r="R481" s="526"/>
      <c r="S481" s="526"/>
      <c r="T481" s="526"/>
      <c r="U481" s="526"/>
      <c r="V481" s="526"/>
      <c r="W481" s="526"/>
      <c r="X481" s="526"/>
      <c r="Y481" s="526"/>
      <c r="Z481" s="526"/>
      <c r="AA481" s="526"/>
    </row>
    <row r="482" spans="1:27" s="527" customFormat="1">
      <c r="A482" s="533"/>
      <c r="B482" s="533"/>
      <c r="C482" s="565"/>
      <c r="D482" s="564"/>
      <c r="E482" s="652" t="s">
        <v>104</v>
      </c>
      <c r="F482" s="650">
        <f>SUM(G482:J482)</f>
        <v>222238647.34999999</v>
      </c>
      <c r="G482" s="650"/>
      <c r="H482" s="650">
        <v>222238647.34999999</v>
      </c>
      <c r="I482" s="565"/>
      <c r="J482" s="565"/>
      <c r="K482" s="526"/>
      <c r="L482" s="526"/>
      <c r="M482" s="526"/>
      <c r="N482" s="526"/>
      <c r="O482" s="526"/>
      <c r="P482" s="526"/>
      <c r="Q482" s="526"/>
      <c r="R482" s="526"/>
      <c r="S482" s="526"/>
      <c r="T482" s="526"/>
      <c r="U482" s="526"/>
      <c r="V482" s="526"/>
      <c r="W482" s="526"/>
      <c r="X482" s="526"/>
      <c r="Y482" s="526"/>
      <c r="Z482" s="526"/>
      <c r="AA482" s="526"/>
    </row>
    <row r="483" spans="1:27" s="527" customFormat="1">
      <c r="A483" s="533"/>
      <c r="B483" s="533"/>
      <c r="C483" s="565"/>
      <c r="D483" s="564"/>
      <c r="E483" s="646"/>
      <c r="F483" s="565"/>
      <c r="G483" s="565"/>
      <c r="H483" s="565"/>
      <c r="I483" s="565"/>
      <c r="J483" s="565"/>
      <c r="K483" s="526"/>
      <c r="L483" s="526"/>
      <c r="M483" s="526"/>
      <c r="N483" s="526"/>
      <c r="O483" s="526"/>
      <c r="P483" s="526"/>
      <c r="Q483" s="526"/>
      <c r="R483" s="526"/>
      <c r="S483" s="526"/>
      <c r="T483" s="526"/>
      <c r="U483" s="526"/>
      <c r="V483" s="526"/>
      <c r="W483" s="526"/>
      <c r="X483" s="526"/>
      <c r="Y483" s="526"/>
      <c r="Z483" s="526"/>
      <c r="AA483" s="526"/>
    </row>
    <row r="484" spans="1:27" s="527" customFormat="1" ht="26.4">
      <c r="A484" s="533"/>
      <c r="B484" s="533"/>
      <c r="C484" s="565"/>
      <c r="D484" s="564" t="s">
        <v>600</v>
      </c>
      <c r="E484" s="646" t="s">
        <v>870</v>
      </c>
      <c r="F484" s="565">
        <f>SUM(F485:F485)</f>
        <v>865052904.95000005</v>
      </c>
      <c r="G484" s="565"/>
      <c r="H484" s="565"/>
      <c r="I484" s="565"/>
      <c r="J484" s="565"/>
      <c r="K484" s="526"/>
      <c r="L484" s="526"/>
      <c r="M484" s="526"/>
      <c r="N484" s="526"/>
      <c r="O484" s="526"/>
      <c r="P484" s="526"/>
      <c r="Q484" s="526"/>
      <c r="R484" s="526"/>
      <c r="S484" s="526"/>
      <c r="T484" s="526"/>
      <c r="U484" s="526"/>
      <c r="V484" s="526"/>
      <c r="W484" s="526"/>
      <c r="X484" s="526"/>
      <c r="Y484" s="526"/>
      <c r="Z484" s="526"/>
      <c r="AA484" s="526"/>
    </row>
    <row r="485" spans="1:27" s="527" customFormat="1">
      <c r="A485" s="533"/>
      <c r="B485" s="533"/>
      <c r="C485" s="565"/>
      <c r="D485" s="564"/>
      <c r="E485" s="652" t="s">
        <v>678</v>
      </c>
      <c r="F485" s="650">
        <f>SUM(G485:J485)</f>
        <v>865052904.95000005</v>
      </c>
      <c r="G485" s="565"/>
      <c r="H485" s="650">
        <v>865052904.95000005</v>
      </c>
      <c r="I485" s="565"/>
      <c r="J485" s="565"/>
      <c r="K485" s="526"/>
      <c r="L485" s="526"/>
      <c r="M485" s="526"/>
      <c r="N485" s="526"/>
      <c r="O485" s="526"/>
      <c r="P485" s="526"/>
      <c r="Q485" s="526"/>
      <c r="R485" s="526"/>
      <c r="S485" s="526"/>
      <c r="T485" s="526"/>
      <c r="U485" s="526"/>
      <c r="V485" s="526"/>
      <c r="W485" s="526"/>
      <c r="X485" s="526"/>
      <c r="Y485" s="526"/>
      <c r="Z485" s="526"/>
      <c r="AA485" s="526"/>
    </row>
    <row r="486" spans="1:27" s="527" customFormat="1">
      <c r="A486" s="533"/>
      <c r="B486" s="533"/>
      <c r="C486" s="565"/>
      <c r="D486" s="564"/>
      <c r="E486" s="652"/>
      <c r="F486" s="565"/>
      <c r="G486" s="565"/>
      <c r="H486" s="565"/>
      <c r="I486" s="565"/>
      <c r="J486" s="565"/>
      <c r="K486" s="526"/>
      <c r="L486" s="526"/>
      <c r="M486" s="526"/>
      <c r="N486" s="526"/>
      <c r="O486" s="526"/>
      <c r="P486" s="526"/>
      <c r="Q486" s="526"/>
      <c r="R486" s="526"/>
      <c r="S486" s="526"/>
      <c r="T486" s="526"/>
      <c r="U486" s="526"/>
      <c r="V486" s="526"/>
      <c r="W486" s="526"/>
      <c r="X486" s="526"/>
      <c r="Y486" s="526"/>
      <c r="Z486" s="526"/>
      <c r="AA486" s="526"/>
    </row>
    <row r="487" spans="1:27" s="527" customFormat="1" ht="26.4">
      <c r="A487" s="533"/>
      <c r="B487" s="533"/>
      <c r="C487" s="565"/>
      <c r="D487" s="564" t="s">
        <v>601</v>
      </c>
      <c r="E487" s="532" t="s">
        <v>863</v>
      </c>
      <c r="F487" s="565">
        <f>+F488</f>
        <v>73000000</v>
      </c>
      <c r="G487" s="565"/>
      <c r="H487" s="565"/>
      <c r="I487" s="565"/>
      <c r="J487" s="565"/>
      <c r="K487" s="526"/>
      <c r="L487" s="526"/>
      <c r="M487" s="526"/>
      <c r="N487" s="526"/>
      <c r="O487" s="526"/>
      <c r="P487" s="526"/>
      <c r="Q487" s="526"/>
      <c r="R487" s="526"/>
      <c r="S487" s="526"/>
      <c r="T487" s="526"/>
      <c r="U487" s="526"/>
      <c r="V487" s="526"/>
      <c r="W487" s="526"/>
      <c r="X487" s="526"/>
      <c r="Y487" s="526"/>
      <c r="Z487" s="526"/>
      <c r="AA487" s="526"/>
    </row>
    <row r="488" spans="1:27" s="527" customFormat="1">
      <c r="A488" s="533"/>
      <c r="B488" s="533"/>
      <c r="C488" s="565"/>
      <c r="D488" s="564"/>
      <c r="E488" s="652" t="s">
        <v>678</v>
      </c>
      <c r="F488" s="650">
        <f>SUM(G488:J488)</f>
        <v>73000000</v>
      </c>
      <c r="G488" s="565"/>
      <c r="H488" s="650">
        <v>73000000</v>
      </c>
      <c r="I488" s="565"/>
      <c r="J488" s="565"/>
      <c r="K488" s="526"/>
      <c r="L488" s="526"/>
      <c r="M488" s="526"/>
      <c r="N488" s="526"/>
      <c r="O488" s="526"/>
      <c r="P488" s="526"/>
      <c r="Q488" s="526"/>
      <c r="R488" s="526"/>
      <c r="S488" s="526"/>
      <c r="T488" s="526"/>
      <c r="U488" s="526"/>
      <c r="V488" s="526"/>
      <c r="W488" s="526"/>
      <c r="X488" s="526"/>
      <c r="Y488" s="526"/>
      <c r="Z488" s="526"/>
      <c r="AA488" s="526"/>
    </row>
    <row r="489" spans="1:27" s="527" customFormat="1">
      <c r="A489" s="533"/>
      <c r="B489" s="533"/>
      <c r="C489" s="565"/>
      <c r="D489" s="564"/>
      <c r="E489" s="652"/>
      <c r="F489" s="565"/>
      <c r="G489" s="565"/>
      <c r="H489" s="565"/>
      <c r="I489" s="565"/>
      <c r="J489" s="565"/>
      <c r="K489" s="526"/>
      <c r="L489" s="526"/>
      <c r="M489" s="526"/>
      <c r="N489" s="526"/>
      <c r="O489" s="526"/>
      <c r="P489" s="526"/>
      <c r="Q489" s="526"/>
      <c r="R489" s="526"/>
      <c r="S489" s="526"/>
      <c r="T489" s="526"/>
      <c r="U489" s="526"/>
      <c r="V489" s="526"/>
      <c r="W489" s="526"/>
      <c r="X489" s="526"/>
      <c r="Y489" s="526"/>
      <c r="Z489" s="526"/>
      <c r="AA489" s="526"/>
    </row>
    <row r="490" spans="1:27" s="527" customFormat="1">
      <c r="A490" s="533"/>
      <c r="B490" s="533"/>
      <c r="C490" s="565"/>
      <c r="D490" s="564"/>
      <c r="E490" s="649" t="s">
        <v>807</v>
      </c>
      <c r="F490" s="565">
        <f>+F481+F484+F487</f>
        <v>1160291552.3</v>
      </c>
      <c r="G490" s="565"/>
      <c r="H490" s="565"/>
      <c r="I490" s="565"/>
      <c r="J490" s="565"/>
      <c r="K490" s="526"/>
      <c r="L490" s="526"/>
      <c r="M490" s="526"/>
      <c r="N490" s="526"/>
      <c r="O490" s="526"/>
      <c r="P490" s="526"/>
      <c r="Q490" s="526"/>
      <c r="R490" s="526"/>
      <c r="S490" s="526"/>
      <c r="T490" s="526"/>
      <c r="U490" s="526"/>
      <c r="V490" s="526"/>
      <c r="W490" s="526"/>
      <c r="X490" s="526"/>
      <c r="Y490" s="526"/>
      <c r="Z490" s="526"/>
      <c r="AA490" s="526"/>
    </row>
    <row r="491" spans="1:27" s="527" customFormat="1">
      <c r="A491" s="533"/>
      <c r="B491" s="533"/>
      <c r="C491" s="565"/>
      <c r="D491" s="564"/>
      <c r="E491" s="646"/>
      <c r="F491" s="565"/>
      <c r="G491" s="565"/>
      <c r="H491" s="565"/>
      <c r="I491" s="565"/>
      <c r="J491" s="565"/>
      <c r="K491" s="526"/>
      <c r="L491" s="526"/>
      <c r="M491" s="526"/>
      <c r="N491" s="526"/>
      <c r="O491" s="526"/>
      <c r="P491" s="526"/>
      <c r="Q491" s="526"/>
      <c r="R491" s="526"/>
      <c r="S491" s="526"/>
      <c r="T491" s="526"/>
      <c r="U491" s="526"/>
      <c r="V491" s="526"/>
      <c r="W491" s="526"/>
      <c r="X491" s="526"/>
      <c r="Y491" s="526"/>
      <c r="Z491" s="526"/>
      <c r="AA491" s="526"/>
    </row>
    <row r="492" spans="1:27" s="527" customFormat="1">
      <c r="A492" s="533"/>
      <c r="B492" s="533"/>
      <c r="C492" s="565"/>
      <c r="D492" s="564"/>
      <c r="E492" s="646"/>
      <c r="F492" s="565"/>
      <c r="G492" s="565"/>
      <c r="H492" s="565"/>
      <c r="I492" s="565"/>
      <c r="J492" s="565"/>
      <c r="K492" s="526"/>
      <c r="L492" s="526"/>
      <c r="M492" s="526"/>
      <c r="N492" s="526"/>
      <c r="O492" s="526"/>
      <c r="P492" s="526"/>
      <c r="Q492" s="526"/>
      <c r="R492" s="526"/>
      <c r="S492" s="526"/>
      <c r="T492" s="526"/>
      <c r="U492" s="526"/>
      <c r="V492" s="526"/>
      <c r="W492" s="526"/>
      <c r="X492" s="526"/>
      <c r="Y492" s="526"/>
      <c r="Z492" s="526"/>
      <c r="AA492" s="526"/>
    </row>
    <row r="493" spans="1:27" s="527" customFormat="1" hidden="1">
      <c r="A493" s="533"/>
      <c r="B493" s="533"/>
      <c r="C493" s="565"/>
      <c r="D493" s="564"/>
      <c r="E493" s="646"/>
      <c r="F493" s="565"/>
      <c r="G493" s="565"/>
      <c r="H493" s="565"/>
      <c r="I493" s="565"/>
      <c r="J493" s="565"/>
      <c r="K493" s="526"/>
      <c r="L493" s="526"/>
      <c r="M493" s="526"/>
      <c r="N493" s="526"/>
      <c r="O493" s="526"/>
      <c r="P493" s="526"/>
      <c r="Q493" s="526"/>
      <c r="R493" s="526"/>
      <c r="S493" s="526"/>
      <c r="T493" s="526"/>
      <c r="U493" s="526"/>
      <c r="V493" s="526"/>
      <c r="W493" s="526"/>
      <c r="X493" s="526"/>
      <c r="Y493" s="526"/>
      <c r="Z493" s="526"/>
      <c r="AA493" s="526"/>
    </row>
    <row r="494" spans="1:27" s="527" customFormat="1" ht="26.4">
      <c r="A494" s="533" t="s">
        <v>723</v>
      </c>
      <c r="B494" s="533" t="s">
        <v>826</v>
      </c>
      <c r="C494" s="563">
        <f>+INGRESOS!C166</f>
        <v>111197639.7</v>
      </c>
      <c r="D494" s="564" t="s">
        <v>600</v>
      </c>
      <c r="E494" s="646" t="s">
        <v>870</v>
      </c>
      <c r="F494" s="565">
        <f>+F495</f>
        <v>111197639.7</v>
      </c>
      <c r="G494" s="565"/>
      <c r="H494" s="565"/>
      <c r="I494" s="565"/>
      <c r="J494" s="565"/>
      <c r="K494" s="526"/>
      <c r="L494" s="526"/>
      <c r="M494" s="526"/>
      <c r="N494" s="526"/>
      <c r="O494" s="526"/>
      <c r="P494" s="526"/>
      <c r="Q494" s="526"/>
      <c r="R494" s="526"/>
      <c r="S494" s="526"/>
      <c r="T494" s="526"/>
      <c r="U494" s="526"/>
      <c r="V494" s="526"/>
      <c r="W494" s="526"/>
      <c r="X494" s="526"/>
      <c r="Y494" s="526"/>
      <c r="Z494" s="526"/>
      <c r="AA494" s="526"/>
    </row>
    <row r="495" spans="1:27" s="527" customFormat="1">
      <c r="A495" s="533"/>
      <c r="B495" s="533"/>
      <c r="C495" s="563"/>
      <c r="D495" s="564"/>
      <c r="E495" s="652" t="s">
        <v>678</v>
      </c>
      <c r="F495" s="650">
        <f>SUM(G495:J495)</f>
        <v>111197639.7</v>
      </c>
      <c r="G495" s="650"/>
      <c r="H495" s="650">
        <v>111197639.7</v>
      </c>
      <c r="I495" s="565"/>
      <c r="J495" s="565"/>
      <c r="K495" s="526"/>
      <c r="L495" s="526"/>
      <c r="M495" s="526"/>
      <c r="N495" s="526"/>
      <c r="O495" s="526"/>
      <c r="P495" s="526"/>
      <c r="Q495" s="526"/>
      <c r="R495" s="526"/>
      <c r="S495" s="526"/>
      <c r="T495" s="526"/>
      <c r="U495" s="526"/>
      <c r="V495" s="526"/>
      <c r="W495" s="526"/>
      <c r="X495" s="526"/>
      <c r="Y495" s="526"/>
      <c r="Z495" s="526"/>
      <c r="AA495" s="526"/>
    </row>
    <row r="496" spans="1:27" s="527" customFormat="1">
      <c r="A496" s="533"/>
      <c r="B496" s="533"/>
      <c r="C496" s="563"/>
      <c r="D496" s="564"/>
      <c r="E496" s="652"/>
      <c r="F496" s="565"/>
      <c r="G496" s="565"/>
      <c r="H496" s="565"/>
      <c r="I496" s="565"/>
      <c r="J496" s="565"/>
      <c r="K496" s="526"/>
      <c r="L496" s="526"/>
      <c r="M496" s="526"/>
      <c r="N496" s="526"/>
      <c r="O496" s="526"/>
      <c r="P496" s="526"/>
      <c r="Q496" s="526"/>
      <c r="R496" s="526"/>
      <c r="S496" s="526"/>
      <c r="T496" s="526"/>
      <c r="U496" s="526"/>
      <c r="V496" s="526"/>
      <c r="W496" s="526"/>
      <c r="X496" s="526"/>
      <c r="Y496" s="526"/>
      <c r="Z496" s="526"/>
      <c r="AA496" s="526"/>
    </row>
    <row r="497" spans="1:27" s="527" customFormat="1">
      <c r="A497" s="533"/>
      <c r="B497" s="533"/>
      <c r="C497" s="563"/>
      <c r="D497" s="564"/>
      <c r="E497" s="649" t="s">
        <v>807</v>
      </c>
      <c r="F497" s="565">
        <f>+F494</f>
        <v>111197639.7</v>
      </c>
      <c r="G497" s="565"/>
      <c r="H497" s="565"/>
      <c r="I497" s="565"/>
      <c r="J497" s="565"/>
      <c r="K497" s="526"/>
      <c r="L497" s="526"/>
      <c r="M497" s="526"/>
      <c r="N497" s="526"/>
      <c r="O497" s="526"/>
      <c r="P497" s="526"/>
      <c r="Q497" s="526"/>
      <c r="R497" s="526"/>
      <c r="S497" s="526"/>
      <c r="T497" s="526"/>
      <c r="U497" s="526"/>
      <c r="V497" s="526"/>
      <c r="W497" s="526"/>
      <c r="X497" s="526"/>
      <c r="Y497" s="526"/>
      <c r="Z497" s="526"/>
      <c r="AA497" s="526"/>
    </row>
    <row r="498" spans="1:27" s="527" customFormat="1">
      <c r="A498" s="533"/>
      <c r="B498" s="533"/>
      <c r="C498" s="563"/>
      <c r="D498" s="564"/>
      <c r="E498" s="646"/>
      <c r="F498" s="565"/>
      <c r="G498" s="565"/>
      <c r="H498" s="565"/>
      <c r="I498" s="565"/>
      <c r="J498" s="565"/>
      <c r="K498" s="526"/>
      <c r="L498" s="526"/>
      <c r="M498" s="526"/>
      <c r="N498" s="526"/>
      <c r="O498" s="526"/>
      <c r="P498" s="526"/>
      <c r="Q498" s="526"/>
      <c r="R498" s="526"/>
      <c r="S498" s="526"/>
      <c r="T498" s="526"/>
      <c r="U498" s="526"/>
      <c r="V498" s="526"/>
      <c r="W498" s="526"/>
      <c r="X498" s="526"/>
      <c r="Y498" s="526"/>
      <c r="Z498" s="526"/>
      <c r="AA498" s="526"/>
    </row>
    <row r="499" spans="1:27" s="527" customFormat="1">
      <c r="A499" s="533"/>
      <c r="B499" s="533"/>
      <c r="C499" s="563"/>
      <c r="D499" s="564"/>
      <c r="E499" s="646"/>
      <c r="F499" s="565"/>
      <c r="G499" s="565"/>
      <c r="H499" s="565"/>
      <c r="I499" s="565"/>
      <c r="J499" s="565"/>
      <c r="K499" s="526"/>
      <c r="L499" s="526"/>
      <c r="M499" s="526"/>
      <c r="N499" s="526"/>
      <c r="O499" s="526"/>
      <c r="P499" s="526"/>
      <c r="Q499" s="526"/>
      <c r="R499" s="526"/>
      <c r="S499" s="526"/>
      <c r="T499" s="526"/>
      <c r="U499" s="526"/>
      <c r="V499" s="526"/>
      <c r="W499" s="526"/>
      <c r="X499" s="526"/>
      <c r="Y499" s="526"/>
      <c r="Z499" s="526"/>
      <c r="AA499" s="526"/>
    </row>
    <row r="500" spans="1:27" s="527" customFormat="1">
      <c r="A500" s="533"/>
      <c r="B500" s="533"/>
      <c r="C500" s="563"/>
      <c r="D500" s="564"/>
      <c r="E500" s="556"/>
      <c r="F500" s="565"/>
      <c r="G500" s="565"/>
      <c r="H500" s="565"/>
      <c r="I500" s="565"/>
      <c r="J500" s="565"/>
      <c r="K500" s="526"/>
      <c r="L500" s="526"/>
      <c r="M500" s="526"/>
      <c r="N500" s="526"/>
      <c r="O500" s="526"/>
      <c r="P500" s="526"/>
      <c r="Q500" s="526"/>
      <c r="R500" s="526"/>
      <c r="S500" s="526"/>
      <c r="T500" s="526"/>
      <c r="U500" s="526"/>
      <c r="V500" s="526"/>
      <c r="W500" s="526"/>
      <c r="X500" s="526"/>
      <c r="Y500" s="526"/>
      <c r="Z500" s="526"/>
      <c r="AA500" s="526"/>
    </row>
    <row r="501" spans="1:27" s="527" customFormat="1" ht="39.6">
      <c r="A501" s="533" t="s">
        <v>812</v>
      </c>
      <c r="B501" s="533" t="s">
        <v>813</v>
      </c>
      <c r="C501" s="563">
        <f>+INGRESOS!C167</f>
        <v>50000000</v>
      </c>
      <c r="D501" s="564" t="s">
        <v>933</v>
      </c>
      <c r="E501" s="532" t="s">
        <v>864</v>
      </c>
      <c r="F501" s="565">
        <f>+F502</f>
        <v>50000000</v>
      </c>
      <c r="G501" s="565"/>
      <c r="H501" s="565"/>
      <c r="I501" s="565"/>
      <c r="J501" s="565"/>
      <c r="K501" s="526"/>
      <c r="L501" s="526"/>
      <c r="M501" s="526"/>
      <c r="N501" s="526"/>
      <c r="O501" s="526"/>
      <c r="P501" s="526"/>
      <c r="Q501" s="526"/>
      <c r="R501" s="526"/>
      <c r="S501" s="526"/>
      <c r="T501" s="526"/>
      <c r="U501" s="526"/>
      <c r="V501" s="526"/>
      <c r="W501" s="526"/>
      <c r="X501" s="526"/>
      <c r="Y501" s="526"/>
      <c r="Z501" s="526"/>
      <c r="AA501" s="526"/>
    </row>
    <row r="502" spans="1:27" s="527" customFormat="1">
      <c r="A502" s="533"/>
      <c r="B502" s="533"/>
      <c r="C502" s="563"/>
      <c r="D502" s="564"/>
      <c r="E502" s="652" t="s">
        <v>675</v>
      </c>
      <c r="F502" s="650">
        <f>SUM(G502:J502)</f>
        <v>50000000</v>
      </c>
      <c r="G502" s="650">
        <v>50000000</v>
      </c>
      <c r="H502" s="650"/>
      <c r="I502" s="565"/>
      <c r="J502" s="565"/>
      <c r="K502" s="526"/>
      <c r="L502" s="526"/>
      <c r="M502" s="526"/>
      <c r="N502" s="526"/>
      <c r="O502" s="526"/>
      <c r="P502" s="526"/>
      <c r="Q502" s="526"/>
      <c r="R502" s="526"/>
      <c r="S502" s="526"/>
      <c r="T502" s="526"/>
      <c r="U502" s="526"/>
      <c r="V502" s="526"/>
      <c r="W502" s="526"/>
      <c r="X502" s="526"/>
      <c r="Y502" s="526"/>
      <c r="Z502" s="526"/>
      <c r="AA502" s="526"/>
    </row>
    <row r="503" spans="1:27" s="527" customFormat="1">
      <c r="A503" s="533"/>
      <c r="B503" s="533"/>
      <c r="C503" s="563"/>
      <c r="D503" s="564"/>
      <c r="E503" s="556"/>
      <c r="F503" s="565"/>
      <c r="G503" s="565"/>
      <c r="H503" s="565"/>
      <c r="I503" s="565"/>
      <c r="J503" s="565"/>
      <c r="K503" s="526"/>
      <c r="L503" s="526"/>
      <c r="M503" s="526"/>
      <c r="N503" s="526"/>
      <c r="O503" s="526"/>
      <c r="P503" s="526"/>
      <c r="Q503" s="526"/>
      <c r="R503" s="526"/>
      <c r="S503" s="526"/>
      <c r="T503" s="526"/>
      <c r="U503" s="526"/>
      <c r="V503" s="526"/>
      <c r="W503" s="526"/>
      <c r="X503" s="526"/>
      <c r="Y503" s="526"/>
      <c r="Z503" s="526"/>
      <c r="AA503" s="526"/>
    </row>
    <row r="504" spans="1:27" s="527" customFormat="1">
      <c r="A504" s="533"/>
      <c r="B504" s="533"/>
      <c r="C504" s="563"/>
      <c r="D504" s="564"/>
      <c r="E504" s="649" t="s">
        <v>807</v>
      </c>
      <c r="F504" s="565">
        <f>+F501</f>
        <v>50000000</v>
      </c>
      <c r="G504" s="565"/>
      <c r="H504" s="565"/>
      <c r="I504" s="565"/>
      <c r="J504" s="565"/>
      <c r="K504" s="526"/>
      <c r="L504" s="526"/>
      <c r="M504" s="526"/>
      <c r="N504" s="526"/>
      <c r="O504" s="526"/>
      <c r="P504" s="526"/>
      <c r="Q504" s="526"/>
      <c r="R504" s="526"/>
      <c r="S504" s="526"/>
      <c r="T504" s="526"/>
      <c r="U504" s="526"/>
      <c r="V504" s="526"/>
      <c r="W504" s="526"/>
      <c r="X504" s="526"/>
      <c r="Y504" s="526"/>
      <c r="Z504" s="526"/>
      <c r="AA504" s="526"/>
    </row>
    <row r="505" spans="1:27" s="527" customFormat="1">
      <c r="A505" s="533"/>
      <c r="B505" s="533"/>
      <c r="C505" s="563"/>
      <c r="D505" s="564"/>
      <c r="E505" s="646"/>
      <c r="F505" s="565"/>
      <c r="G505" s="565"/>
      <c r="H505" s="565"/>
      <c r="I505" s="565"/>
      <c r="J505" s="565"/>
      <c r="K505" s="526"/>
      <c r="L505" s="526"/>
      <c r="M505" s="526"/>
      <c r="N505" s="526"/>
      <c r="O505" s="526"/>
      <c r="P505" s="526"/>
      <c r="Q505" s="526"/>
      <c r="R505" s="526"/>
      <c r="S505" s="526"/>
      <c r="T505" s="526"/>
      <c r="U505" s="526"/>
      <c r="V505" s="526"/>
      <c r="W505" s="526"/>
      <c r="X505" s="526"/>
      <c r="Y505" s="526"/>
      <c r="Z505" s="526"/>
      <c r="AA505" s="526"/>
    </row>
    <row r="506" spans="1:27" s="527" customFormat="1">
      <c r="A506" s="533"/>
      <c r="B506" s="533"/>
      <c r="C506" s="563"/>
      <c r="D506" s="564"/>
      <c r="E506" s="646"/>
      <c r="F506" s="565"/>
      <c r="G506" s="565"/>
      <c r="H506" s="565"/>
      <c r="I506" s="565"/>
      <c r="J506" s="565"/>
      <c r="K506" s="526"/>
      <c r="L506" s="526"/>
      <c r="M506" s="526"/>
      <c r="N506" s="526"/>
      <c r="O506" s="526"/>
      <c r="P506" s="526"/>
      <c r="Q506" s="526"/>
      <c r="R506" s="526"/>
      <c r="S506" s="526"/>
      <c r="T506" s="526"/>
      <c r="U506" s="526"/>
      <c r="V506" s="526"/>
      <c r="W506" s="526"/>
      <c r="X506" s="526"/>
      <c r="Y506" s="526"/>
      <c r="Z506" s="526"/>
      <c r="AA506" s="526"/>
    </row>
    <row r="507" spans="1:27" s="527" customFormat="1">
      <c r="A507" s="533"/>
      <c r="B507" s="533"/>
      <c r="C507" s="563"/>
      <c r="D507" s="564"/>
      <c r="E507" s="646"/>
      <c r="F507" s="565"/>
      <c r="G507" s="565"/>
      <c r="H507" s="565"/>
      <c r="I507" s="565"/>
      <c r="J507" s="565"/>
      <c r="K507" s="526"/>
      <c r="L507" s="526"/>
      <c r="M507" s="526"/>
      <c r="N507" s="526"/>
      <c r="O507" s="526"/>
      <c r="P507" s="526"/>
      <c r="Q507" s="526"/>
      <c r="R507" s="526"/>
      <c r="S507" s="526"/>
      <c r="T507" s="526"/>
      <c r="U507" s="526"/>
      <c r="V507" s="526"/>
      <c r="W507" s="526"/>
      <c r="X507" s="526"/>
      <c r="Y507" s="526"/>
      <c r="Z507" s="526"/>
      <c r="AA507" s="526"/>
    </row>
    <row r="508" spans="1:27" s="527" customFormat="1" ht="26.4">
      <c r="A508" s="533" t="s">
        <v>814</v>
      </c>
      <c r="B508" s="533" t="s">
        <v>815</v>
      </c>
      <c r="C508" s="563">
        <f>+INGRESOS!C169</f>
        <v>118360663.33</v>
      </c>
      <c r="D508" s="564" t="s">
        <v>908</v>
      </c>
      <c r="E508" s="532" t="s">
        <v>808</v>
      </c>
      <c r="F508" s="565">
        <f>SUM(F509:F509)</f>
        <v>118360663.33</v>
      </c>
      <c r="G508" s="565"/>
      <c r="H508" s="565"/>
      <c r="I508" s="565"/>
      <c r="J508" s="565"/>
      <c r="K508" s="526"/>
      <c r="L508" s="526"/>
      <c r="M508" s="526"/>
      <c r="N508" s="526"/>
      <c r="O508" s="526"/>
      <c r="P508" s="526"/>
      <c r="Q508" s="526"/>
      <c r="R508" s="526"/>
      <c r="S508" s="526"/>
      <c r="T508" s="526"/>
      <c r="U508" s="526"/>
      <c r="V508" s="526"/>
      <c r="W508" s="526"/>
      <c r="X508" s="526"/>
      <c r="Y508" s="526"/>
      <c r="Z508" s="526"/>
      <c r="AA508" s="526"/>
    </row>
    <row r="509" spans="1:27">
      <c r="A509" s="533"/>
      <c r="B509" s="533"/>
      <c r="C509" s="563"/>
      <c r="D509" s="564"/>
      <c r="E509" s="652" t="s">
        <v>678</v>
      </c>
      <c r="F509" s="650">
        <f>SUM(G509:J509)</f>
        <v>118360663.33</v>
      </c>
      <c r="G509" s="650"/>
      <c r="H509" s="650">
        <v>118360663.33</v>
      </c>
      <c r="I509" s="565"/>
      <c r="J509" s="565"/>
      <c r="K509" s="346"/>
      <c r="L509" s="346"/>
      <c r="M509" s="346"/>
      <c r="N509" s="346"/>
      <c r="O509" s="346"/>
      <c r="P509" s="346"/>
      <c r="Q509" s="346"/>
      <c r="R509" s="346"/>
      <c r="S509" s="346"/>
      <c r="T509" s="346"/>
      <c r="U509" s="346"/>
      <c r="V509" s="346"/>
      <c r="W509" s="346"/>
      <c r="X509" s="346"/>
      <c r="Y509" s="346"/>
      <c r="Z509" s="346"/>
      <c r="AA509" s="346"/>
    </row>
    <row r="510" spans="1:27">
      <c r="A510" s="533"/>
      <c r="B510" s="533"/>
      <c r="C510" s="563"/>
      <c r="D510" s="564"/>
      <c r="E510" s="646"/>
      <c r="F510" s="565"/>
      <c r="G510" s="565"/>
      <c r="H510" s="565"/>
      <c r="I510" s="565"/>
      <c r="J510" s="565"/>
      <c r="K510" s="346"/>
      <c r="L510" s="346"/>
      <c r="M510" s="346"/>
      <c r="N510" s="346"/>
      <c r="O510" s="346"/>
      <c r="P510" s="346"/>
      <c r="Q510" s="346"/>
      <c r="R510" s="346"/>
      <c r="S510" s="346"/>
      <c r="T510" s="346"/>
      <c r="U510" s="346"/>
      <c r="V510" s="346"/>
      <c r="W510" s="346"/>
      <c r="X510" s="346"/>
      <c r="Y510" s="346"/>
      <c r="Z510" s="346"/>
      <c r="AA510" s="346"/>
    </row>
    <row r="511" spans="1:27">
      <c r="A511" s="533"/>
      <c r="B511" s="533"/>
      <c r="C511" s="563"/>
      <c r="D511" s="564"/>
      <c r="E511" s="649" t="s">
        <v>807</v>
      </c>
      <c r="F511" s="565">
        <f>+F508</f>
        <v>118360663.33</v>
      </c>
      <c r="G511" s="565"/>
      <c r="H511" s="565"/>
      <c r="I511" s="565"/>
      <c r="J511" s="565"/>
      <c r="K511" s="346"/>
      <c r="L511" s="346"/>
      <c r="M511" s="346"/>
      <c r="N511" s="346"/>
      <c r="O511" s="346"/>
      <c r="P511" s="346"/>
      <c r="Q511" s="346"/>
      <c r="R511" s="346"/>
      <c r="S511" s="346"/>
      <c r="T511" s="346"/>
      <c r="U511" s="346"/>
      <c r="V511" s="346"/>
      <c r="W511" s="346"/>
      <c r="X511" s="346"/>
      <c r="Y511" s="346"/>
      <c r="Z511" s="346"/>
      <c r="AA511" s="346"/>
    </row>
    <row r="512" spans="1:27">
      <c r="A512" s="533"/>
      <c r="B512" s="533"/>
      <c r="C512" s="563"/>
      <c r="D512" s="564"/>
      <c r="E512" s="646"/>
      <c r="F512" s="565"/>
      <c r="G512" s="565"/>
      <c r="H512" s="565"/>
      <c r="I512" s="565"/>
      <c r="J512" s="565"/>
      <c r="K512" s="346"/>
      <c r="L512" s="346"/>
      <c r="M512" s="346"/>
      <c r="N512" s="346"/>
      <c r="O512" s="346"/>
      <c r="P512" s="346"/>
      <c r="Q512" s="346"/>
      <c r="R512" s="346"/>
      <c r="S512" s="346"/>
      <c r="T512" s="346"/>
      <c r="U512" s="346"/>
      <c r="V512" s="346"/>
      <c r="W512" s="346"/>
      <c r="X512" s="346"/>
      <c r="Y512" s="346"/>
      <c r="Z512" s="346"/>
      <c r="AA512" s="346"/>
    </row>
    <row r="513" spans="1:27">
      <c r="A513" s="533"/>
      <c r="B513" s="533"/>
      <c r="C513" s="563"/>
      <c r="D513" s="564"/>
      <c r="E513" s="646"/>
      <c r="F513" s="565"/>
      <c r="G513" s="565"/>
      <c r="H513" s="565"/>
      <c r="I513" s="565"/>
      <c r="J513" s="565"/>
      <c r="K513" s="346"/>
      <c r="L513" s="346"/>
      <c r="M513" s="346"/>
      <c r="N513" s="346"/>
      <c r="O513" s="346"/>
      <c r="P513" s="346"/>
      <c r="Q513" s="346"/>
      <c r="R513" s="346"/>
      <c r="S513" s="346"/>
      <c r="T513" s="346"/>
      <c r="U513" s="346"/>
      <c r="V513" s="346"/>
      <c r="W513" s="346"/>
      <c r="X513" s="346"/>
      <c r="Y513" s="346"/>
      <c r="Z513" s="346"/>
      <c r="AA513" s="346"/>
    </row>
    <row r="514" spans="1:27">
      <c r="A514" s="533"/>
      <c r="B514" s="533"/>
      <c r="C514" s="563"/>
      <c r="D514" s="564"/>
      <c r="E514" s="556"/>
      <c r="F514" s="565"/>
      <c r="G514" s="565"/>
      <c r="H514" s="565"/>
      <c r="I514" s="565"/>
      <c r="J514" s="565"/>
      <c r="K514" s="346"/>
      <c r="L514" s="346"/>
      <c r="M514" s="346"/>
      <c r="N514" s="346"/>
      <c r="O514" s="346"/>
      <c r="P514" s="346"/>
      <c r="Q514" s="346"/>
      <c r="R514" s="346"/>
      <c r="S514" s="346"/>
      <c r="T514" s="346"/>
      <c r="U514" s="346"/>
      <c r="V514" s="346"/>
      <c r="W514" s="346"/>
      <c r="X514" s="346"/>
      <c r="Y514" s="346"/>
      <c r="Z514" s="346"/>
      <c r="AA514" s="346"/>
    </row>
    <row r="515" spans="1:27" ht="26.4">
      <c r="A515" s="533" t="s">
        <v>706</v>
      </c>
      <c r="B515" s="533" t="s">
        <v>707</v>
      </c>
      <c r="C515" s="563">
        <f>+INGRESOS!C170</f>
        <v>30852029.84</v>
      </c>
      <c r="D515" s="564" t="s">
        <v>924</v>
      </c>
      <c r="E515" s="532" t="s">
        <v>859</v>
      </c>
      <c r="F515" s="565">
        <f>SUM(F516:F517)</f>
        <v>30852029.84</v>
      </c>
      <c r="G515" s="565"/>
      <c r="H515" s="565"/>
      <c r="I515" s="565"/>
      <c r="J515" s="565"/>
      <c r="K515" s="346"/>
      <c r="L515" s="346"/>
      <c r="M515" s="346"/>
      <c r="N515" s="346"/>
      <c r="O515" s="346"/>
      <c r="P515" s="346"/>
      <c r="Q515" s="346"/>
      <c r="R515" s="346"/>
      <c r="S515" s="346"/>
      <c r="T515" s="346"/>
      <c r="U515" s="346"/>
      <c r="V515" s="346"/>
      <c r="W515" s="346"/>
      <c r="X515" s="346"/>
      <c r="Y515" s="346"/>
      <c r="Z515" s="346"/>
      <c r="AA515" s="346"/>
    </row>
    <row r="516" spans="1:27">
      <c r="A516" s="533"/>
      <c r="B516" s="533"/>
      <c r="C516" s="563"/>
      <c r="D516" s="564"/>
      <c r="E516" s="652" t="s">
        <v>675</v>
      </c>
      <c r="F516" s="650">
        <f>SUM(G516:J516)</f>
        <v>21352029.84</v>
      </c>
      <c r="G516" s="650">
        <v>21352029.84</v>
      </c>
      <c r="H516" s="650"/>
      <c r="I516" s="565"/>
      <c r="J516" s="565"/>
      <c r="K516" s="346"/>
      <c r="L516" s="346"/>
      <c r="M516" s="346"/>
      <c r="N516" s="346"/>
      <c r="O516" s="346"/>
      <c r="P516" s="346"/>
      <c r="Q516" s="346"/>
      <c r="R516" s="346"/>
      <c r="S516" s="346"/>
      <c r="T516" s="346"/>
      <c r="U516" s="346"/>
      <c r="V516" s="346"/>
      <c r="W516" s="346"/>
      <c r="X516" s="346"/>
      <c r="Y516" s="346"/>
      <c r="Z516" s="346"/>
      <c r="AA516" s="346"/>
    </row>
    <row r="517" spans="1:27">
      <c r="A517" s="533"/>
      <c r="B517" s="533"/>
      <c r="C517" s="563"/>
      <c r="D517" s="564"/>
      <c r="E517" s="652" t="s">
        <v>678</v>
      </c>
      <c r="F517" s="650">
        <f>SUM(G517:J517)</f>
        <v>9500000</v>
      </c>
      <c r="G517" s="650"/>
      <c r="H517" s="650">
        <v>9500000</v>
      </c>
      <c r="I517" s="565"/>
      <c r="J517" s="565"/>
      <c r="K517" s="367"/>
      <c r="L517" s="367"/>
      <c r="M517" s="367"/>
      <c r="N517" s="367"/>
      <c r="O517" s="367"/>
      <c r="P517" s="367"/>
      <c r="Q517" s="367"/>
      <c r="R517" s="367"/>
      <c r="S517" s="367"/>
      <c r="T517" s="367"/>
      <c r="U517" s="367"/>
      <c r="V517" s="367"/>
      <c r="W517" s="367"/>
      <c r="X517" s="367"/>
      <c r="Y517" s="367"/>
      <c r="Z517" s="367"/>
      <c r="AA517" s="367"/>
    </row>
    <row r="518" spans="1:27">
      <c r="A518" s="533"/>
      <c r="B518" s="533"/>
      <c r="C518" s="563"/>
      <c r="D518" s="564"/>
      <c r="E518" s="556"/>
      <c r="F518" s="565"/>
      <c r="G518" s="565"/>
      <c r="H518" s="565"/>
      <c r="I518" s="565"/>
      <c r="J518" s="565"/>
      <c r="K518" s="346"/>
      <c r="L518" s="346"/>
      <c r="M518" s="346"/>
      <c r="N518" s="346"/>
      <c r="O518" s="346"/>
      <c r="P518" s="346"/>
      <c r="Q518" s="346"/>
      <c r="R518" s="346"/>
      <c r="S518" s="346"/>
      <c r="T518" s="346"/>
      <c r="U518" s="346"/>
      <c r="V518" s="346"/>
      <c r="W518" s="346"/>
      <c r="X518" s="346"/>
      <c r="Y518" s="346"/>
      <c r="Z518" s="346"/>
      <c r="AA518" s="346"/>
    </row>
    <row r="519" spans="1:27" ht="15.6">
      <c r="A519" s="533"/>
      <c r="B519" s="533"/>
      <c r="C519" s="563"/>
      <c r="D519" s="564"/>
      <c r="E519" s="649" t="s">
        <v>807</v>
      </c>
      <c r="F519" s="565">
        <f>+F515</f>
        <v>30852029.84</v>
      </c>
      <c r="G519" s="565"/>
      <c r="H519" s="650"/>
      <c r="I519" s="565"/>
      <c r="J519" s="565"/>
      <c r="K519" s="369"/>
      <c r="L519" s="369"/>
      <c r="M519" s="369"/>
      <c r="N519" s="369"/>
      <c r="O519" s="369"/>
      <c r="P519" s="369"/>
      <c r="Q519" s="369"/>
      <c r="R519" s="369"/>
      <c r="S519" s="369"/>
      <c r="T519" s="369"/>
      <c r="U519" s="369"/>
      <c r="V519" s="369"/>
      <c r="W519" s="369"/>
      <c r="X519" s="369"/>
      <c r="Y519" s="369"/>
      <c r="Z519" s="369"/>
      <c r="AA519" s="369"/>
    </row>
    <row r="520" spans="1:27">
      <c r="A520" s="533"/>
      <c r="B520" s="533"/>
      <c r="C520" s="563"/>
      <c r="D520" s="564"/>
      <c r="E520" s="646"/>
      <c r="F520" s="565"/>
      <c r="G520" s="565"/>
      <c r="H520" s="565"/>
      <c r="I520" s="565"/>
      <c r="J520" s="565"/>
      <c r="K520" s="346"/>
      <c r="L520" s="346"/>
      <c r="M520" s="346"/>
      <c r="N520" s="346"/>
      <c r="O520" s="346"/>
      <c r="P520" s="346"/>
      <c r="Q520" s="346"/>
      <c r="R520" s="346"/>
      <c r="S520" s="346"/>
      <c r="T520" s="346"/>
      <c r="U520" s="346"/>
      <c r="V520" s="346"/>
      <c r="W520" s="346"/>
      <c r="X520" s="346"/>
      <c r="Y520" s="346"/>
      <c r="Z520" s="346"/>
      <c r="AA520" s="346"/>
    </row>
    <row r="521" spans="1:27">
      <c r="A521" s="533"/>
      <c r="B521" s="533"/>
      <c r="C521" s="563"/>
      <c r="D521" s="564"/>
      <c r="E521" s="556"/>
      <c r="F521" s="565"/>
      <c r="G521" s="565"/>
      <c r="H521" s="565"/>
      <c r="I521" s="565"/>
      <c r="J521" s="565"/>
      <c r="K521" s="346"/>
      <c r="L521" s="346"/>
      <c r="M521" s="346"/>
      <c r="N521" s="346"/>
      <c r="O521" s="346"/>
      <c r="P521" s="346"/>
      <c r="Q521" s="346"/>
      <c r="R521" s="346"/>
      <c r="S521" s="346"/>
      <c r="T521" s="346"/>
      <c r="U521" s="346"/>
      <c r="V521" s="346"/>
      <c r="W521" s="346"/>
      <c r="X521" s="346"/>
      <c r="Y521" s="346"/>
      <c r="Z521" s="346"/>
      <c r="AA521" s="346"/>
    </row>
    <row r="522" spans="1:27">
      <c r="A522" s="533"/>
      <c r="B522" s="533"/>
      <c r="C522" s="563"/>
      <c r="D522" s="564"/>
      <c r="E522" s="556"/>
      <c r="F522" s="565"/>
      <c r="G522" s="565"/>
      <c r="H522" s="565"/>
      <c r="I522" s="565"/>
      <c r="J522" s="565"/>
      <c r="K522" s="346"/>
      <c r="L522" s="346"/>
      <c r="M522" s="346"/>
      <c r="N522" s="346"/>
      <c r="O522" s="346"/>
      <c r="P522" s="346"/>
      <c r="Q522" s="346"/>
      <c r="R522" s="346"/>
      <c r="S522" s="346"/>
      <c r="T522" s="346"/>
      <c r="U522" s="346"/>
      <c r="V522" s="346"/>
      <c r="W522" s="346"/>
      <c r="X522" s="346"/>
      <c r="Y522" s="346"/>
      <c r="Z522" s="346"/>
      <c r="AA522" s="346"/>
    </row>
    <row r="523" spans="1:27" ht="26.4">
      <c r="A523" s="533" t="s">
        <v>724</v>
      </c>
      <c r="B523" s="533" t="s">
        <v>827</v>
      </c>
      <c r="C523" s="563">
        <f>+INGRESOS!C171</f>
        <v>830000000</v>
      </c>
      <c r="D523" s="564" t="s">
        <v>918</v>
      </c>
      <c r="E523" s="556" t="s">
        <v>851</v>
      </c>
      <c r="F523" s="565">
        <f>+F524</f>
        <v>300000000</v>
      </c>
      <c r="G523" s="565"/>
      <c r="H523" s="565"/>
      <c r="I523" s="565"/>
      <c r="J523" s="565"/>
      <c r="K523" s="346"/>
      <c r="L523" s="346"/>
      <c r="M523" s="346"/>
      <c r="N523" s="346"/>
      <c r="O523" s="346"/>
      <c r="P523" s="346"/>
      <c r="Q523" s="346"/>
      <c r="R523" s="346"/>
      <c r="S523" s="346"/>
      <c r="T523" s="346"/>
      <c r="U523" s="346"/>
      <c r="V523" s="346"/>
      <c r="W523" s="346"/>
      <c r="X523" s="346"/>
      <c r="Y523" s="346"/>
      <c r="Z523" s="346"/>
      <c r="AA523" s="346"/>
    </row>
    <row r="524" spans="1:27">
      <c r="A524" s="533"/>
      <c r="B524" s="533"/>
      <c r="C524" s="563"/>
      <c r="D524" s="564"/>
      <c r="E524" s="652" t="s">
        <v>675</v>
      </c>
      <c r="F524" s="650">
        <f>SUM(G524:J524)</f>
        <v>300000000</v>
      </c>
      <c r="G524" s="650">
        <v>300000000</v>
      </c>
      <c r="H524" s="650"/>
      <c r="I524" s="565"/>
      <c r="J524" s="565"/>
      <c r="K524" s="346"/>
      <c r="L524" s="346"/>
      <c r="M524" s="346"/>
      <c r="N524" s="346"/>
      <c r="O524" s="346"/>
      <c r="P524" s="346"/>
      <c r="Q524" s="346"/>
      <c r="R524" s="346"/>
      <c r="S524" s="346"/>
      <c r="T524" s="346"/>
      <c r="U524" s="346"/>
      <c r="V524" s="346"/>
      <c r="W524" s="346"/>
      <c r="X524" s="346"/>
      <c r="Y524" s="346"/>
      <c r="Z524" s="346"/>
      <c r="AA524" s="346"/>
    </row>
    <row r="525" spans="1:27">
      <c r="A525" s="533"/>
      <c r="B525" s="533"/>
      <c r="C525" s="563"/>
      <c r="D525" s="564"/>
      <c r="E525" s="556"/>
      <c r="F525" s="565"/>
      <c r="G525" s="565"/>
      <c r="H525" s="565"/>
      <c r="I525" s="565"/>
      <c r="J525" s="565"/>
      <c r="K525" s="346"/>
      <c r="L525" s="346"/>
      <c r="M525" s="346"/>
      <c r="N525" s="346"/>
      <c r="O525" s="346"/>
      <c r="P525" s="346"/>
      <c r="Q525" s="346"/>
      <c r="R525" s="346"/>
      <c r="S525" s="346"/>
      <c r="T525" s="346"/>
      <c r="U525" s="346"/>
      <c r="V525" s="346"/>
      <c r="W525" s="346"/>
      <c r="X525" s="346"/>
      <c r="Y525" s="346"/>
      <c r="Z525" s="346"/>
      <c r="AA525" s="346"/>
    </row>
    <row r="526" spans="1:27">
      <c r="A526" s="533"/>
      <c r="B526" s="533"/>
      <c r="C526" s="563"/>
      <c r="D526" s="564" t="s">
        <v>623</v>
      </c>
      <c r="E526" s="532" t="s">
        <v>857</v>
      </c>
      <c r="F526" s="565">
        <f>+F527</f>
        <v>530000000</v>
      </c>
      <c r="G526" s="565"/>
      <c r="H526" s="565"/>
      <c r="I526" s="565"/>
      <c r="J526" s="565"/>
      <c r="K526" s="346"/>
      <c r="L526" s="346"/>
      <c r="M526" s="346"/>
      <c r="N526" s="346"/>
      <c r="O526" s="346"/>
      <c r="P526" s="346"/>
      <c r="Q526" s="346"/>
      <c r="R526" s="346"/>
      <c r="S526" s="346"/>
      <c r="T526" s="346"/>
      <c r="U526" s="346"/>
      <c r="V526" s="346"/>
      <c r="W526" s="346"/>
      <c r="X526" s="346"/>
      <c r="Y526" s="346"/>
      <c r="Z526" s="346"/>
      <c r="AA526" s="346"/>
    </row>
    <row r="527" spans="1:27">
      <c r="A527" s="533"/>
      <c r="B527" s="533"/>
      <c r="C527" s="563"/>
      <c r="D527" s="564"/>
      <c r="E527" s="645" t="s">
        <v>678</v>
      </c>
      <c r="F527" s="650">
        <f>SUM(G527:J527)</f>
        <v>530000000</v>
      </c>
      <c r="G527" s="650"/>
      <c r="H527" s="650">
        <v>530000000</v>
      </c>
      <c r="I527" s="565"/>
      <c r="J527" s="565"/>
      <c r="K527" s="346"/>
      <c r="L527" s="346"/>
      <c r="M527" s="346"/>
      <c r="N527" s="346"/>
      <c r="O527" s="346"/>
      <c r="P527" s="346"/>
      <c r="Q527" s="346"/>
      <c r="R527" s="346"/>
      <c r="S527" s="346"/>
      <c r="T527" s="346"/>
      <c r="U527" s="346"/>
      <c r="V527" s="346"/>
      <c r="W527" s="346"/>
      <c r="X527" s="346"/>
      <c r="Y527" s="346"/>
      <c r="Z527" s="346"/>
      <c r="AA527" s="346"/>
    </row>
    <row r="528" spans="1:27">
      <c r="A528" s="533"/>
      <c r="B528" s="533"/>
      <c r="C528" s="563"/>
      <c r="D528" s="564"/>
      <c r="E528" s="556"/>
      <c r="F528" s="565"/>
      <c r="G528" s="565"/>
      <c r="H528" s="565"/>
      <c r="I528" s="565"/>
      <c r="J528" s="565"/>
      <c r="K528" s="346"/>
      <c r="L528" s="346"/>
      <c r="M528" s="346"/>
      <c r="N528" s="346"/>
      <c r="O528" s="346"/>
      <c r="P528" s="346"/>
      <c r="Q528" s="346"/>
      <c r="R528" s="346"/>
      <c r="S528" s="346"/>
      <c r="T528" s="346"/>
      <c r="U528" s="346"/>
      <c r="V528" s="346"/>
      <c r="W528" s="346"/>
      <c r="X528" s="346"/>
      <c r="Y528" s="346"/>
      <c r="Z528" s="346"/>
      <c r="AA528" s="346"/>
    </row>
    <row r="529" spans="1:27">
      <c r="A529" s="533"/>
      <c r="B529" s="533"/>
      <c r="C529" s="563"/>
      <c r="D529" s="564"/>
      <c r="E529" s="649" t="s">
        <v>807</v>
      </c>
      <c r="F529" s="565">
        <f>+F526+F523</f>
        <v>830000000</v>
      </c>
      <c r="G529" s="565"/>
      <c r="H529" s="565"/>
      <c r="I529" s="565"/>
      <c r="J529" s="565"/>
      <c r="K529" s="346"/>
      <c r="L529" s="346"/>
      <c r="M529" s="346"/>
      <c r="N529" s="346"/>
      <c r="O529" s="346"/>
      <c r="P529" s="346"/>
      <c r="Q529" s="346"/>
      <c r="R529" s="346"/>
      <c r="S529" s="346"/>
      <c r="T529" s="346"/>
      <c r="U529" s="346"/>
      <c r="V529" s="346"/>
      <c r="W529" s="346"/>
      <c r="X529" s="346"/>
      <c r="Y529" s="346"/>
      <c r="Z529" s="346"/>
      <c r="AA529" s="346"/>
    </row>
    <row r="530" spans="1:27">
      <c r="A530" s="533"/>
      <c r="B530" s="533"/>
      <c r="C530" s="563"/>
      <c r="D530" s="564"/>
      <c r="E530" s="646"/>
      <c r="F530" s="565"/>
      <c r="G530" s="565"/>
      <c r="H530" s="565"/>
      <c r="I530" s="565"/>
      <c r="J530" s="565"/>
      <c r="K530" s="346"/>
      <c r="L530" s="346"/>
      <c r="M530" s="346"/>
      <c r="N530" s="346"/>
      <c r="O530" s="346"/>
      <c r="P530" s="346"/>
      <c r="Q530" s="346"/>
      <c r="R530" s="346"/>
      <c r="S530" s="346"/>
      <c r="T530" s="346"/>
      <c r="U530" s="346"/>
      <c r="V530" s="346"/>
      <c r="W530" s="346"/>
      <c r="X530" s="346"/>
      <c r="Y530" s="346"/>
      <c r="Z530" s="346"/>
      <c r="AA530" s="346"/>
    </row>
    <row r="531" spans="1:27">
      <c r="A531" s="533"/>
      <c r="B531" s="533"/>
      <c r="C531" s="563"/>
      <c r="D531" s="564"/>
      <c r="E531" s="646"/>
      <c r="F531" s="565"/>
      <c r="G531" s="565"/>
      <c r="H531" s="565"/>
      <c r="I531" s="565"/>
      <c r="J531" s="565"/>
      <c r="K531" s="346"/>
      <c r="L531" s="346"/>
      <c r="M531" s="346"/>
      <c r="N531" s="346"/>
      <c r="O531" s="346"/>
      <c r="P531" s="346"/>
      <c r="Q531" s="346"/>
      <c r="R531" s="346"/>
      <c r="S531" s="346"/>
      <c r="T531" s="346"/>
      <c r="U531" s="346"/>
      <c r="V531" s="346"/>
      <c r="W531" s="346"/>
      <c r="X531" s="346"/>
      <c r="Y531" s="346"/>
      <c r="Z531" s="346"/>
      <c r="AA531" s="346"/>
    </row>
    <row r="532" spans="1:27">
      <c r="A532" s="533"/>
      <c r="B532" s="533"/>
      <c r="C532" s="563"/>
      <c r="D532" s="564"/>
      <c r="E532" s="646"/>
      <c r="F532" s="565"/>
      <c r="G532" s="565"/>
      <c r="H532" s="565"/>
      <c r="I532" s="565"/>
      <c r="J532" s="565"/>
      <c r="K532" s="346"/>
      <c r="L532" s="346"/>
      <c r="M532" s="346"/>
      <c r="N532" s="346"/>
      <c r="O532" s="346"/>
      <c r="P532" s="346"/>
      <c r="Q532" s="346"/>
      <c r="R532" s="346"/>
      <c r="S532" s="346"/>
      <c r="T532" s="346"/>
      <c r="U532" s="346"/>
      <c r="V532" s="346"/>
      <c r="W532" s="346"/>
      <c r="X532" s="346"/>
      <c r="Y532" s="346"/>
      <c r="Z532" s="346"/>
      <c r="AA532" s="346"/>
    </row>
    <row r="533" spans="1:27" ht="26.4">
      <c r="A533" s="533" t="s">
        <v>725</v>
      </c>
      <c r="B533" s="533" t="s">
        <v>828</v>
      </c>
      <c r="C533" s="563">
        <f>+INGRESOS!C172</f>
        <v>10000000</v>
      </c>
      <c r="D533" s="564" t="s">
        <v>918</v>
      </c>
      <c r="E533" s="556" t="s">
        <v>920</v>
      </c>
      <c r="F533" s="565">
        <f>+F534</f>
        <v>10000000</v>
      </c>
      <c r="G533" s="565"/>
      <c r="H533" s="565"/>
      <c r="I533" s="565"/>
      <c r="J533" s="565"/>
      <c r="K533" s="346"/>
      <c r="L533" s="346"/>
      <c r="M533" s="346"/>
      <c r="N533" s="346"/>
      <c r="O533" s="346"/>
      <c r="P533" s="346"/>
      <c r="Q533" s="346"/>
      <c r="R533" s="346"/>
      <c r="S533" s="346"/>
      <c r="T533" s="346"/>
      <c r="U533" s="346"/>
      <c r="V533" s="346"/>
      <c r="W533" s="346"/>
      <c r="X533" s="346"/>
      <c r="Y533" s="346"/>
      <c r="Z533" s="346"/>
      <c r="AA533" s="346"/>
    </row>
    <row r="534" spans="1:27">
      <c r="A534" s="533"/>
      <c r="B534" s="533"/>
      <c r="C534" s="565"/>
      <c r="D534" s="564"/>
      <c r="E534" s="652" t="s">
        <v>675</v>
      </c>
      <c r="F534" s="650">
        <f>SUM(G534:J534)</f>
        <v>10000000</v>
      </c>
      <c r="G534" s="650">
        <v>10000000</v>
      </c>
      <c r="H534" s="565"/>
      <c r="I534" s="565"/>
      <c r="J534" s="565"/>
      <c r="K534" s="346"/>
      <c r="L534" s="346"/>
      <c r="M534" s="346"/>
      <c r="N534" s="346"/>
      <c r="O534" s="346"/>
      <c r="P534" s="346"/>
      <c r="Q534" s="346"/>
      <c r="R534" s="346"/>
      <c r="S534" s="346"/>
      <c r="T534" s="346"/>
      <c r="U534" s="346"/>
      <c r="V534" s="346"/>
      <c r="W534" s="346"/>
      <c r="X534" s="346"/>
      <c r="Y534" s="346"/>
      <c r="Z534" s="346"/>
      <c r="AA534" s="346"/>
    </row>
    <row r="535" spans="1:27">
      <c r="A535" s="533"/>
      <c r="B535" s="533"/>
      <c r="C535" s="565"/>
      <c r="D535" s="564"/>
      <c r="E535" s="646"/>
      <c r="F535" s="565"/>
      <c r="G535" s="565"/>
      <c r="H535" s="565"/>
      <c r="I535" s="565"/>
      <c r="J535" s="565"/>
      <c r="K535" s="346"/>
      <c r="L535" s="346"/>
      <c r="M535" s="346"/>
      <c r="N535" s="346"/>
      <c r="O535" s="346"/>
      <c r="P535" s="346"/>
      <c r="Q535" s="346"/>
      <c r="R535" s="346"/>
      <c r="S535" s="346"/>
      <c r="T535" s="346"/>
      <c r="U535" s="346"/>
      <c r="V535" s="346"/>
      <c r="W535" s="346"/>
      <c r="X535" s="346"/>
      <c r="Y535" s="346"/>
      <c r="Z535" s="346"/>
      <c r="AA535" s="346"/>
    </row>
    <row r="536" spans="1:27">
      <c r="A536" s="533"/>
      <c r="B536" s="533"/>
      <c r="C536" s="565"/>
      <c r="D536" s="564"/>
      <c r="E536" s="649" t="s">
        <v>807</v>
      </c>
      <c r="F536" s="565">
        <f>+F533</f>
        <v>10000000</v>
      </c>
      <c r="G536" s="565"/>
      <c r="H536" s="565"/>
      <c r="I536" s="565"/>
      <c r="J536" s="565"/>
      <c r="K536" s="346"/>
      <c r="L536" s="346"/>
      <c r="M536" s="346"/>
      <c r="N536" s="346"/>
      <c r="O536" s="346"/>
      <c r="P536" s="346"/>
      <c r="Q536" s="346"/>
      <c r="R536" s="346"/>
      <c r="S536" s="346"/>
      <c r="T536" s="346"/>
      <c r="U536" s="346"/>
      <c r="V536" s="346"/>
      <c r="W536" s="346"/>
      <c r="X536" s="346"/>
      <c r="Y536" s="346"/>
      <c r="Z536" s="346"/>
      <c r="AA536" s="346"/>
    </row>
    <row r="537" spans="1:27">
      <c r="A537" s="533"/>
      <c r="B537" s="533"/>
      <c r="C537" s="565"/>
      <c r="D537" s="564"/>
      <c r="E537" s="646"/>
      <c r="F537" s="565"/>
      <c r="G537" s="565"/>
      <c r="H537" s="565"/>
      <c r="I537" s="565"/>
      <c r="J537" s="566"/>
      <c r="K537" s="346"/>
      <c r="L537" s="346"/>
      <c r="M537" s="346"/>
      <c r="N537" s="346"/>
      <c r="O537" s="346"/>
      <c r="P537" s="346"/>
      <c r="Q537" s="346"/>
      <c r="R537" s="346"/>
      <c r="S537" s="346"/>
      <c r="T537" s="346"/>
      <c r="U537" s="346"/>
      <c r="V537" s="346"/>
      <c r="W537" s="346"/>
      <c r="X537" s="346"/>
      <c r="Y537" s="346"/>
      <c r="Z537" s="346"/>
      <c r="AA537" s="346"/>
    </row>
    <row r="538" spans="1:27" s="567" customFormat="1">
      <c r="A538" s="593"/>
      <c r="B538" s="594"/>
      <c r="C538" s="594">
        <f>SUM(C8:C537)</f>
        <v>30795658576.340004</v>
      </c>
      <c r="D538" s="594" t="s">
        <v>316</v>
      </c>
      <c r="E538" s="594" t="s">
        <v>316</v>
      </c>
      <c r="F538" s="594">
        <f>F93+F148+F114+F107+F100+F88+F167+F155+F186+F202+F141+F218+F230+F237+F251+F262+F280+F293+F308+F325+F333+F357+F342+F394+F404+F386+F411+F418+F425+F434+F441+F456+F467+F477+F497+F504+F511+F519+F529+F536+F490</f>
        <v>30795658576.337204</v>
      </c>
      <c r="G538" s="594">
        <f>SUM(G10:G537)</f>
        <v>23229389957.837204</v>
      </c>
      <c r="H538" s="594">
        <f>SUM(H10:H537)</f>
        <v>6995834261.8400002</v>
      </c>
      <c r="I538" s="594">
        <f>SUM(I10:I537)</f>
        <v>570434356.65999997</v>
      </c>
      <c r="J538" s="565">
        <f>SUM(J10:J537)</f>
        <v>0</v>
      </c>
      <c r="K538" s="525"/>
      <c r="L538" s="581"/>
      <c r="M538" s="534"/>
      <c r="N538" s="534"/>
      <c r="O538" s="534"/>
      <c r="P538" s="534"/>
      <c r="Q538" s="534"/>
      <c r="R538" s="534"/>
      <c r="S538" s="534"/>
      <c r="T538" s="534"/>
      <c r="U538" s="534"/>
      <c r="V538" s="534"/>
      <c r="W538" s="534"/>
      <c r="X538" s="534"/>
      <c r="Y538" s="534"/>
      <c r="Z538" s="534"/>
      <c r="AA538" s="534"/>
    </row>
    <row r="539" spans="1:27" s="567" customFormat="1" hidden="1">
      <c r="A539" s="534"/>
      <c r="B539" s="534"/>
      <c r="C539" s="581">
        <f>+C538-INGRESOS!C9</f>
        <v>0</v>
      </c>
      <c r="D539" s="582"/>
      <c r="E539" s="583"/>
      <c r="F539" s="581">
        <f>+C538-F538</f>
        <v>2.79998779296875E-3</v>
      </c>
      <c r="G539" s="581">
        <f>+'CLASIF.ECONOM.GASTO'!H12-G538</f>
        <v>2.796173095703125E-3</v>
      </c>
      <c r="H539" s="581">
        <f>+'CLASIF.ECONOM.GASTO'!H34-H538</f>
        <v>0</v>
      </c>
      <c r="I539" s="581">
        <f>+'CLASIF.ECONOM.GASTO'!H60-I538</f>
        <v>0</v>
      </c>
      <c r="J539" s="581"/>
      <c r="K539" s="534"/>
      <c r="L539" s="534"/>
      <c r="M539" s="534"/>
      <c r="N539" s="534"/>
      <c r="O539" s="534"/>
      <c r="P539" s="534"/>
      <c r="Q539" s="534"/>
      <c r="R539" s="534"/>
      <c r="S539" s="534"/>
      <c r="T539" s="534"/>
      <c r="U539" s="534"/>
      <c r="V539" s="534"/>
      <c r="W539" s="534"/>
      <c r="X539" s="534"/>
      <c r="Y539" s="534"/>
      <c r="Z539" s="534"/>
      <c r="AA539" s="534"/>
    </row>
    <row r="540" spans="1:27" s="567" customFormat="1" hidden="1">
      <c r="A540" s="534"/>
      <c r="B540" s="534"/>
      <c r="C540" s="568"/>
      <c r="D540" s="569"/>
      <c r="E540" s="534"/>
      <c r="F540" s="568"/>
      <c r="G540" s="568"/>
      <c r="H540" s="568"/>
      <c r="I540" s="568"/>
      <c r="J540" s="568"/>
      <c r="K540" s="534"/>
      <c r="L540" s="534"/>
      <c r="M540" s="534"/>
      <c r="N540" s="534"/>
      <c r="O540" s="534"/>
      <c r="P540" s="534"/>
      <c r="Q540" s="534"/>
      <c r="R540" s="534"/>
      <c r="S540" s="534"/>
      <c r="T540" s="534"/>
      <c r="U540" s="534"/>
      <c r="V540" s="534"/>
      <c r="W540" s="534"/>
      <c r="X540" s="534"/>
      <c r="Y540" s="534"/>
      <c r="Z540" s="534"/>
      <c r="AA540" s="534"/>
    </row>
    <row r="541" spans="1:27" s="567" customFormat="1">
      <c r="A541" s="587" t="s">
        <v>810</v>
      </c>
      <c r="B541" s="586"/>
      <c r="C541" s="586"/>
      <c r="D541" s="586"/>
      <c r="E541" s="304"/>
      <c r="F541" s="304"/>
      <c r="G541" s="584"/>
      <c r="H541" s="585"/>
      <c r="I541" s="585"/>
      <c r="J541" s="570"/>
      <c r="K541" s="534"/>
      <c r="L541" s="534"/>
      <c r="M541" s="534"/>
      <c r="N541" s="534"/>
      <c r="O541" s="534"/>
      <c r="P541" s="534"/>
      <c r="Q541" s="534"/>
      <c r="R541" s="534"/>
      <c r="S541" s="534"/>
      <c r="T541" s="534"/>
      <c r="U541" s="534"/>
      <c r="V541" s="534"/>
      <c r="W541" s="534"/>
      <c r="X541" s="534"/>
      <c r="Y541" s="534"/>
      <c r="Z541" s="534"/>
      <c r="AA541" s="534"/>
    </row>
    <row r="542" spans="1:27" s="567" customFormat="1" ht="13.8" customHeight="1" thickBot="1">
      <c r="A542" s="761" t="s">
        <v>680</v>
      </c>
      <c r="B542" s="761"/>
      <c r="C542" s="761"/>
      <c r="D542" s="761"/>
      <c r="E542" s="761"/>
      <c r="F542" s="761"/>
      <c r="G542" s="761"/>
      <c r="H542" s="761"/>
      <c r="I542" s="761"/>
      <c r="J542" s="570"/>
      <c r="K542" s="534"/>
      <c r="L542" s="534"/>
      <c r="M542" s="534"/>
      <c r="N542" s="534"/>
      <c r="O542" s="534"/>
      <c r="P542" s="534"/>
      <c r="Q542" s="534"/>
      <c r="R542" s="534"/>
      <c r="S542" s="534"/>
      <c r="T542" s="534"/>
      <c r="U542" s="534"/>
      <c r="V542" s="534"/>
      <c r="W542" s="534"/>
      <c r="X542" s="534"/>
      <c r="Y542" s="534"/>
      <c r="Z542" s="534"/>
      <c r="AA542" s="534"/>
    </row>
    <row r="543" spans="1:27" s="567" customFormat="1" ht="14.4" hidden="1" thickBot="1">
      <c r="A543" s="534"/>
      <c r="B543" s="534"/>
      <c r="C543" s="571"/>
      <c r="D543" s="572"/>
      <c r="E543" s="534"/>
      <c r="F543" s="534"/>
      <c r="G543" s="571"/>
      <c r="H543" s="571"/>
      <c r="I543" s="571"/>
      <c r="J543" s="571"/>
      <c r="K543" s="534"/>
      <c r="L543" s="534"/>
      <c r="M543" s="534"/>
      <c r="N543" s="534"/>
      <c r="O543" s="534"/>
      <c r="P543" s="534"/>
      <c r="Q543" s="534"/>
      <c r="R543" s="534"/>
      <c r="S543" s="534"/>
      <c r="T543" s="534"/>
      <c r="U543" s="534"/>
      <c r="V543" s="534"/>
      <c r="W543" s="534"/>
      <c r="X543" s="534"/>
      <c r="Y543" s="534"/>
      <c r="Z543" s="534"/>
      <c r="AA543" s="534"/>
    </row>
    <row r="544" spans="1:27" s="567" customFormat="1" ht="31.2" customHeight="1" thickBot="1">
      <c r="A544" s="758" t="s">
        <v>1095</v>
      </c>
      <c r="B544" s="759"/>
      <c r="C544" s="759"/>
      <c r="D544" s="759"/>
      <c r="E544" s="759"/>
      <c r="F544" s="759"/>
      <c r="G544" s="759"/>
      <c r="H544" s="759"/>
      <c r="I544" s="759"/>
      <c r="J544" s="760"/>
      <c r="K544" s="534"/>
      <c r="L544" s="534"/>
      <c r="M544" s="534"/>
      <c r="N544" s="534"/>
      <c r="O544" s="534"/>
      <c r="P544" s="534"/>
      <c r="Q544" s="534"/>
      <c r="R544" s="534"/>
      <c r="S544" s="534"/>
      <c r="T544" s="534"/>
      <c r="U544" s="534"/>
      <c r="V544" s="534"/>
      <c r="W544" s="534"/>
      <c r="X544" s="534"/>
      <c r="Y544" s="534"/>
      <c r="Z544" s="534"/>
      <c r="AA544" s="534"/>
    </row>
    <row r="545" spans="1:27" s="567" customFormat="1" ht="15.6" hidden="1">
      <c r="A545" s="573"/>
      <c r="B545" s="573"/>
      <c r="C545" s="573"/>
      <c r="D545" s="575"/>
      <c r="E545" s="573"/>
      <c r="F545" s="573"/>
      <c r="G545" s="573"/>
      <c r="H545" s="573"/>
      <c r="I545" s="573"/>
      <c r="J545" s="573"/>
      <c r="K545" s="574"/>
      <c r="L545" s="574"/>
      <c r="M545" s="574"/>
      <c r="N545" s="574"/>
      <c r="O545" s="574"/>
      <c r="P545" s="574"/>
      <c r="Q545" s="574"/>
      <c r="R545" s="574"/>
      <c r="S545" s="574"/>
      <c r="T545" s="574"/>
      <c r="U545" s="574"/>
      <c r="V545" s="574"/>
      <c r="W545" s="574"/>
      <c r="X545" s="574"/>
      <c r="Y545" s="574"/>
      <c r="Z545" s="574"/>
      <c r="AA545" s="574"/>
    </row>
    <row r="546" spans="1:27" s="567" customFormat="1" ht="15.6">
      <c r="A546" s="562"/>
      <c r="B546" s="562"/>
      <c r="C546" s="562"/>
      <c r="D546" s="575"/>
      <c r="E546" s="573"/>
      <c r="F546" s="573"/>
      <c r="G546" s="562"/>
      <c r="H546" s="562"/>
      <c r="I546" s="562"/>
      <c r="J546" s="562"/>
      <c r="K546" s="534"/>
      <c r="L546" s="534"/>
      <c r="M546" s="534"/>
      <c r="N546" s="534"/>
      <c r="O546" s="534"/>
      <c r="P546" s="534"/>
      <c r="Q546" s="534"/>
      <c r="R546" s="534"/>
      <c r="S546" s="534"/>
      <c r="T546" s="534"/>
      <c r="U546" s="534"/>
      <c r="V546" s="534"/>
      <c r="W546" s="534"/>
      <c r="X546" s="534"/>
      <c r="Y546" s="534"/>
      <c r="Z546" s="534"/>
      <c r="AA546" s="534"/>
    </row>
    <row r="547" spans="1:27" s="567" customFormat="1" ht="15.6">
      <c r="A547" s="595" t="s">
        <v>949</v>
      </c>
      <c r="B547" s="576"/>
      <c r="C547" s="577"/>
      <c r="D547" s="578"/>
      <c r="E547" s="562"/>
      <c r="F547" s="562"/>
      <c r="G547" s="577"/>
      <c r="H547" s="577"/>
      <c r="I547" s="577"/>
      <c r="J547" s="577"/>
      <c r="K547" s="576"/>
      <c r="L547" s="576"/>
      <c r="M547" s="576"/>
      <c r="N547" s="576"/>
      <c r="O547" s="576"/>
      <c r="P547" s="576"/>
      <c r="Q547" s="576"/>
      <c r="R547" s="576"/>
      <c r="S547" s="576"/>
      <c r="T547" s="576"/>
      <c r="U547" s="576"/>
      <c r="V547" s="576"/>
      <c r="W547" s="576"/>
      <c r="X547" s="576"/>
      <c r="Y547" s="576"/>
      <c r="Z547" s="576"/>
      <c r="AA547" s="576"/>
    </row>
    <row r="548" spans="1:27" s="567" customFormat="1">
      <c r="A548" s="534"/>
      <c r="B548" s="534"/>
      <c r="C548" s="571"/>
      <c r="D548" s="572"/>
      <c r="E548" s="534"/>
      <c r="F548" s="534"/>
      <c r="G548" s="571"/>
      <c r="H548" s="571"/>
      <c r="I548" s="571"/>
      <c r="J548" s="571"/>
      <c r="K548" s="534"/>
      <c r="L548" s="534"/>
      <c r="M548" s="534"/>
      <c r="N548" s="534"/>
      <c r="O548" s="534"/>
      <c r="P548" s="534"/>
      <c r="Q548" s="534"/>
      <c r="R548" s="534"/>
      <c r="S548" s="534"/>
      <c r="T548" s="534"/>
      <c r="U548" s="534"/>
      <c r="V548" s="534"/>
      <c r="W548" s="534"/>
      <c r="X548" s="534"/>
      <c r="Y548" s="534"/>
      <c r="Z548" s="534"/>
      <c r="AA548" s="534"/>
    </row>
    <row r="549" spans="1:27" s="567" customFormat="1" ht="20.399999999999999">
      <c r="A549" s="342" t="s">
        <v>796</v>
      </c>
      <c r="B549" s="580"/>
      <c r="C549" s="534"/>
      <c r="D549" s="572"/>
      <c r="E549" s="534"/>
      <c r="F549" s="534"/>
      <c r="G549" s="571"/>
      <c r="H549" s="571"/>
      <c r="I549" s="571"/>
      <c r="J549" s="571"/>
      <c r="K549" s="534"/>
      <c r="L549" s="534"/>
      <c r="M549" s="534"/>
      <c r="N549" s="534"/>
      <c r="O549" s="534"/>
      <c r="P549" s="534"/>
      <c r="Q549" s="534"/>
      <c r="R549" s="534"/>
      <c r="S549" s="534"/>
      <c r="T549" s="534"/>
      <c r="U549" s="534"/>
      <c r="V549" s="534"/>
      <c r="W549" s="534"/>
      <c r="X549" s="534"/>
      <c r="Y549" s="534"/>
      <c r="Z549" s="534"/>
      <c r="AA549" s="534"/>
    </row>
    <row r="550" spans="1:27" s="567" customFormat="1">
      <c r="A550" s="534"/>
      <c r="B550" s="534"/>
      <c r="C550" s="571"/>
      <c r="D550" s="579"/>
      <c r="E550" s="534"/>
      <c r="F550" s="534"/>
      <c r="G550" s="571"/>
      <c r="H550" s="571"/>
      <c r="I550" s="571"/>
      <c r="J550" s="571"/>
      <c r="K550" s="534"/>
      <c r="L550" s="534"/>
      <c r="M550" s="534"/>
      <c r="N550" s="534"/>
      <c r="O550" s="534"/>
      <c r="P550" s="534"/>
      <c r="Q550" s="534"/>
      <c r="R550" s="534"/>
      <c r="S550" s="534"/>
      <c r="T550" s="534"/>
      <c r="U550" s="534"/>
      <c r="V550" s="534"/>
      <c r="W550" s="534"/>
      <c r="X550" s="534"/>
      <c r="Y550" s="534"/>
      <c r="Z550" s="534"/>
      <c r="AA550" s="534"/>
    </row>
    <row r="551" spans="1:27" s="567" customFormat="1">
      <c r="A551" s="534"/>
      <c r="B551" s="534"/>
      <c r="C551" s="571"/>
      <c r="D551" s="572"/>
      <c r="E551" s="534"/>
      <c r="F551" s="534"/>
      <c r="G551" s="571"/>
      <c r="H551" s="571"/>
      <c r="I551" s="571"/>
      <c r="J551" s="571"/>
      <c r="K551" s="534"/>
      <c r="L551" s="534"/>
      <c r="M551" s="534"/>
      <c r="N551" s="534"/>
      <c r="O551" s="534"/>
      <c r="P551" s="534"/>
      <c r="Q551" s="534"/>
      <c r="R551" s="534"/>
      <c r="S551" s="534"/>
      <c r="T551" s="534"/>
      <c r="U551" s="534"/>
      <c r="V551" s="534"/>
      <c r="W551" s="534"/>
      <c r="X551" s="534"/>
      <c r="Y551" s="534"/>
      <c r="Z551" s="534"/>
      <c r="AA551" s="534"/>
    </row>
    <row r="552" spans="1:27" s="567" customFormat="1">
      <c r="A552" s="534"/>
      <c r="B552" s="534"/>
      <c r="C552" s="571"/>
      <c r="D552" s="572"/>
      <c r="E552" s="534"/>
      <c r="F552" s="534"/>
      <c r="G552" s="571"/>
      <c r="H552" s="571"/>
      <c r="I552" s="571"/>
      <c r="J552" s="571"/>
      <c r="K552" s="534"/>
      <c r="L552" s="534"/>
      <c r="M552" s="534"/>
      <c r="N552" s="534"/>
      <c r="O552" s="534"/>
      <c r="P552" s="534"/>
      <c r="Q552" s="534"/>
      <c r="R552" s="534"/>
      <c r="S552" s="534"/>
      <c r="T552" s="534"/>
      <c r="U552" s="534"/>
      <c r="V552" s="534"/>
      <c r="W552" s="534"/>
      <c r="X552" s="534"/>
      <c r="Y552" s="534"/>
      <c r="Z552" s="534"/>
      <c r="AA552" s="534"/>
    </row>
    <row r="553" spans="1:27" s="567" customFormat="1">
      <c r="A553" s="534"/>
      <c r="B553" s="534"/>
      <c r="C553" s="571"/>
      <c r="D553" s="572"/>
      <c r="E553" s="534"/>
      <c r="F553" s="534"/>
      <c r="G553" s="571"/>
      <c r="H553" s="571"/>
      <c r="I553" s="571"/>
      <c r="J553" s="571"/>
      <c r="K553" s="534"/>
      <c r="L553" s="534"/>
      <c r="M553" s="534"/>
      <c r="N553" s="534"/>
      <c r="O553" s="534"/>
      <c r="P553" s="534"/>
      <c r="Q553" s="534"/>
      <c r="R553" s="534"/>
      <c r="S553" s="534"/>
      <c r="T553" s="534"/>
      <c r="U553" s="534"/>
      <c r="V553" s="534"/>
      <c r="W553" s="534"/>
      <c r="X553" s="534"/>
      <c r="Y553" s="534"/>
      <c r="Z553" s="534"/>
      <c r="AA553" s="534"/>
    </row>
    <row r="554" spans="1:27">
      <c r="A554" s="346"/>
      <c r="B554" s="346"/>
      <c r="C554" s="347"/>
      <c r="D554" s="523"/>
      <c r="E554" s="346"/>
      <c r="F554" s="346"/>
      <c r="G554" s="347"/>
      <c r="H554" s="347"/>
      <c r="I554" s="347"/>
      <c r="J554" s="347"/>
      <c r="K554" s="346"/>
      <c r="L554" s="346"/>
      <c r="M554" s="346"/>
      <c r="N554" s="346"/>
      <c r="O554" s="346"/>
      <c r="P554" s="346"/>
      <c r="Q554" s="346"/>
      <c r="R554" s="346"/>
      <c r="S554" s="346"/>
      <c r="T554" s="346"/>
      <c r="U554" s="346"/>
      <c r="V554" s="346"/>
      <c r="W554" s="346"/>
      <c r="X554" s="346"/>
      <c r="Y554" s="346"/>
      <c r="Z554" s="346"/>
      <c r="AA554" s="346"/>
    </row>
    <row r="555" spans="1:27">
      <c r="A555" s="346"/>
      <c r="B555" s="346"/>
      <c r="C555" s="347"/>
      <c r="D555" s="523"/>
      <c r="E555" s="346"/>
      <c r="F555" s="346"/>
      <c r="G555" s="347"/>
      <c r="H555" s="347"/>
      <c r="I555" s="347"/>
      <c r="J555" s="347"/>
      <c r="K555" s="346"/>
      <c r="L555" s="346"/>
      <c r="M555" s="346"/>
      <c r="N555" s="346"/>
      <c r="O555" s="346"/>
      <c r="P555" s="346"/>
      <c r="Q555" s="346"/>
      <c r="R555" s="346"/>
      <c r="S555" s="346"/>
      <c r="T555" s="346"/>
      <c r="U555" s="346"/>
      <c r="V555" s="346"/>
      <c r="W555" s="346"/>
      <c r="X555" s="346"/>
      <c r="Y555" s="346"/>
      <c r="Z555" s="346"/>
      <c r="AA555" s="346"/>
    </row>
    <row r="556" spans="1:27">
      <c r="A556" s="346"/>
      <c r="B556" s="346"/>
      <c r="C556" s="347"/>
      <c r="D556" s="523"/>
      <c r="E556" s="346"/>
      <c r="F556" s="346"/>
      <c r="G556" s="347"/>
      <c r="H556" s="347"/>
      <c r="I556" s="347"/>
      <c r="J556" s="347"/>
      <c r="K556" s="346"/>
      <c r="L556" s="346"/>
      <c r="M556" s="346"/>
      <c r="N556" s="346"/>
      <c r="O556" s="346"/>
      <c r="P556" s="346"/>
      <c r="Q556" s="346"/>
      <c r="R556" s="346"/>
      <c r="S556" s="346"/>
      <c r="T556" s="346"/>
      <c r="U556" s="346"/>
      <c r="V556" s="346"/>
      <c r="W556" s="346"/>
      <c r="X556" s="346"/>
      <c r="Y556" s="346"/>
      <c r="Z556" s="346"/>
      <c r="AA556" s="346"/>
    </row>
    <row r="557" spans="1:27">
      <c r="A557" s="346"/>
      <c r="B557" s="346"/>
      <c r="C557" s="347"/>
      <c r="D557" s="523"/>
      <c r="E557" s="346"/>
      <c r="F557" s="346"/>
      <c r="G557" s="347"/>
      <c r="H557" s="347"/>
      <c r="I557" s="347"/>
      <c r="J557" s="347"/>
      <c r="K557" s="346"/>
      <c r="L557" s="346"/>
      <c r="M557" s="346"/>
      <c r="N557" s="346"/>
      <c r="O557" s="346"/>
      <c r="P557" s="346"/>
      <c r="Q557" s="346"/>
      <c r="R557" s="346"/>
      <c r="S557" s="346"/>
      <c r="T557" s="346"/>
      <c r="U557" s="346"/>
      <c r="V557" s="346"/>
      <c r="W557" s="346"/>
      <c r="X557" s="346"/>
      <c r="Y557" s="346"/>
      <c r="Z557" s="346"/>
      <c r="AA557" s="346"/>
    </row>
    <row r="558" spans="1:27">
      <c r="A558" s="346"/>
      <c r="B558" s="346"/>
      <c r="C558" s="347"/>
      <c r="D558" s="523"/>
      <c r="E558" s="346"/>
      <c r="F558" s="346"/>
      <c r="G558" s="347"/>
      <c r="H558" s="347"/>
      <c r="I558" s="347"/>
      <c r="J558" s="347"/>
      <c r="K558" s="346"/>
      <c r="L558" s="346"/>
      <c r="M558" s="346"/>
      <c r="N558" s="346"/>
      <c r="O558" s="346"/>
      <c r="P558" s="346"/>
      <c r="Q558" s="346"/>
      <c r="R558" s="346"/>
      <c r="S558" s="346"/>
      <c r="T558" s="346"/>
      <c r="U558" s="346"/>
      <c r="V558" s="346"/>
      <c r="W558" s="346"/>
      <c r="X558" s="346"/>
      <c r="Y558" s="346"/>
      <c r="Z558" s="346"/>
      <c r="AA558" s="346"/>
    </row>
    <row r="559" spans="1:27">
      <c r="A559" s="346"/>
      <c r="B559" s="346"/>
      <c r="C559" s="347"/>
      <c r="D559" s="523"/>
      <c r="E559" s="346"/>
      <c r="F559" s="346"/>
      <c r="G559" s="347"/>
      <c r="H559" s="347"/>
      <c r="I559" s="347"/>
      <c r="J559" s="347"/>
      <c r="K559" s="346"/>
      <c r="L559" s="346"/>
      <c r="M559" s="346"/>
      <c r="N559" s="346"/>
      <c r="O559" s="346"/>
      <c r="P559" s="346"/>
      <c r="Q559" s="346"/>
      <c r="R559" s="346"/>
      <c r="S559" s="346"/>
      <c r="T559" s="346"/>
      <c r="U559" s="346"/>
      <c r="V559" s="346"/>
      <c r="W559" s="346"/>
      <c r="X559" s="346"/>
      <c r="Y559" s="346"/>
      <c r="Z559" s="346"/>
      <c r="AA559" s="346"/>
    </row>
    <row r="560" spans="1:27">
      <c r="A560" s="346"/>
      <c r="B560" s="346"/>
      <c r="C560" s="347"/>
      <c r="D560" s="523"/>
      <c r="E560" s="346"/>
      <c r="F560" s="346"/>
      <c r="G560" s="347"/>
      <c r="H560" s="347"/>
      <c r="I560" s="347"/>
      <c r="J560" s="347"/>
      <c r="K560" s="346"/>
      <c r="L560" s="346"/>
      <c r="M560" s="346"/>
      <c r="N560" s="346"/>
      <c r="O560" s="346"/>
      <c r="P560" s="346"/>
      <c r="Q560" s="346"/>
      <c r="R560" s="346"/>
      <c r="S560" s="346"/>
      <c r="T560" s="346"/>
      <c r="U560" s="346"/>
      <c r="V560" s="346"/>
      <c r="W560" s="346"/>
      <c r="X560" s="346"/>
      <c r="Y560" s="346"/>
      <c r="Z560" s="346"/>
      <c r="AA560" s="346"/>
    </row>
    <row r="561" spans="1:27">
      <c r="A561" s="346"/>
      <c r="B561" s="346"/>
      <c r="C561" s="347"/>
      <c r="D561" s="523"/>
      <c r="E561" s="346"/>
      <c r="F561" s="346"/>
      <c r="G561" s="347"/>
      <c r="H561" s="347"/>
      <c r="I561" s="347"/>
      <c r="J561" s="347"/>
      <c r="K561" s="346"/>
      <c r="L561" s="346"/>
      <c r="M561" s="346"/>
      <c r="N561" s="346"/>
      <c r="O561" s="346"/>
      <c r="P561" s="346"/>
      <c r="Q561" s="346"/>
      <c r="R561" s="346"/>
      <c r="S561" s="346"/>
      <c r="T561" s="346"/>
      <c r="U561" s="346"/>
      <c r="V561" s="346"/>
      <c r="W561" s="346"/>
      <c r="X561" s="346"/>
      <c r="Y561" s="346"/>
      <c r="Z561" s="346"/>
      <c r="AA561" s="346"/>
    </row>
    <row r="562" spans="1:27">
      <c r="A562" s="346"/>
      <c r="B562" s="346"/>
      <c r="C562" s="347"/>
      <c r="D562" s="523"/>
      <c r="E562" s="346"/>
      <c r="F562" s="346"/>
      <c r="G562" s="347"/>
      <c r="H562" s="347"/>
      <c r="I562" s="347"/>
      <c r="J562" s="347"/>
      <c r="K562" s="346"/>
      <c r="L562" s="346"/>
      <c r="M562" s="346"/>
      <c r="N562" s="346"/>
      <c r="O562" s="346"/>
      <c r="P562" s="346"/>
      <c r="Q562" s="346"/>
      <c r="R562" s="346"/>
      <c r="S562" s="346"/>
      <c r="T562" s="346"/>
      <c r="U562" s="346"/>
      <c r="V562" s="346"/>
      <c r="W562" s="346"/>
      <c r="X562" s="346"/>
      <c r="Y562" s="346"/>
      <c r="Z562" s="346"/>
      <c r="AA562" s="346"/>
    </row>
    <row r="563" spans="1:27">
      <c r="A563" s="346"/>
      <c r="B563" s="346"/>
      <c r="C563" s="347"/>
      <c r="D563" s="523"/>
      <c r="E563" s="346"/>
      <c r="F563" s="346"/>
      <c r="G563" s="347"/>
      <c r="H563" s="347"/>
      <c r="I563" s="347"/>
      <c r="J563" s="347"/>
      <c r="K563" s="346"/>
      <c r="L563" s="346"/>
      <c r="M563" s="346"/>
      <c r="N563" s="346"/>
      <c r="O563" s="346"/>
      <c r="P563" s="346"/>
      <c r="Q563" s="346"/>
      <c r="R563" s="346"/>
      <c r="S563" s="346"/>
      <c r="T563" s="346"/>
      <c r="U563" s="346"/>
      <c r="V563" s="346"/>
      <c r="W563" s="346"/>
      <c r="X563" s="346"/>
      <c r="Y563" s="346"/>
      <c r="Z563" s="346"/>
      <c r="AA563" s="346"/>
    </row>
    <row r="564" spans="1:27">
      <c r="A564" s="346"/>
      <c r="B564" s="346"/>
      <c r="C564" s="347"/>
      <c r="D564" s="523"/>
      <c r="E564" s="346"/>
      <c r="F564" s="346"/>
      <c r="G564" s="347"/>
      <c r="H564" s="347"/>
      <c r="I564" s="347"/>
      <c r="J564" s="347"/>
      <c r="K564" s="346"/>
      <c r="L564" s="346"/>
      <c r="M564" s="346"/>
      <c r="N564" s="346"/>
      <c r="O564" s="346"/>
      <c r="P564" s="346"/>
      <c r="Q564" s="346"/>
      <c r="R564" s="346"/>
      <c r="S564" s="346"/>
      <c r="T564" s="346"/>
      <c r="U564" s="346"/>
      <c r="V564" s="346"/>
      <c r="W564" s="346"/>
      <c r="X564" s="346"/>
      <c r="Y564" s="346"/>
      <c r="Z564" s="346"/>
      <c r="AA564" s="346"/>
    </row>
    <row r="565" spans="1:27">
      <c r="A565" s="346"/>
      <c r="B565" s="346"/>
      <c r="C565" s="347"/>
      <c r="D565" s="523"/>
      <c r="E565" s="346"/>
      <c r="F565" s="346"/>
      <c r="G565" s="347"/>
      <c r="H565" s="347"/>
      <c r="I565" s="347"/>
      <c r="J565" s="347"/>
      <c r="K565" s="346"/>
      <c r="L565" s="346"/>
      <c r="M565" s="346"/>
      <c r="N565" s="346"/>
      <c r="O565" s="346"/>
      <c r="P565" s="346"/>
      <c r="Q565" s="346"/>
      <c r="R565" s="346"/>
      <c r="S565" s="346"/>
      <c r="T565" s="346"/>
      <c r="U565" s="346"/>
      <c r="V565" s="346"/>
      <c r="W565" s="346"/>
      <c r="X565" s="346"/>
      <c r="Y565" s="346"/>
      <c r="Z565" s="346"/>
      <c r="AA565" s="346"/>
    </row>
    <row r="566" spans="1:27">
      <c r="A566" s="346"/>
      <c r="B566" s="346"/>
      <c r="C566" s="347"/>
      <c r="D566" s="523"/>
      <c r="E566" s="346"/>
      <c r="F566" s="346"/>
      <c r="G566" s="347"/>
      <c r="H566" s="347"/>
      <c r="I566" s="347"/>
      <c r="J566" s="347"/>
      <c r="K566" s="346"/>
      <c r="L566" s="346"/>
      <c r="M566" s="346"/>
      <c r="N566" s="346"/>
      <c r="O566" s="346"/>
      <c r="P566" s="346"/>
      <c r="Q566" s="346"/>
      <c r="R566" s="346"/>
      <c r="S566" s="346"/>
      <c r="T566" s="346"/>
      <c r="U566" s="346"/>
      <c r="V566" s="346"/>
      <c r="W566" s="346"/>
      <c r="X566" s="346"/>
      <c r="Y566" s="346"/>
      <c r="Z566" s="346"/>
      <c r="AA566" s="346"/>
    </row>
    <row r="567" spans="1:27">
      <c r="A567" s="346"/>
      <c r="B567" s="346"/>
      <c r="C567" s="347"/>
      <c r="D567" s="523"/>
      <c r="E567" s="346"/>
      <c r="F567" s="346"/>
      <c r="G567" s="347"/>
      <c r="H567" s="347"/>
      <c r="I567" s="347"/>
      <c r="J567" s="347"/>
      <c r="K567" s="346"/>
      <c r="L567" s="346"/>
      <c r="M567" s="346"/>
      <c r="N567" s="346"/>
      <c r="O567" s="346"/>
      <c r="P567" s="346"/>
      <c r="Q567" s="346"/>
      <c r="R567" s="346"/>
      <c r="S567" s="346"/>
      <c r="T567" s="346"/>
      <c r="U567" s="346"/>
      <c r="V567" s="346"/>
      <c r="W567" s="346"/>
      <c r="X567" s="346"/>
      <c r="Y567" s="346"/>
      <c r="Z567" s="346"/>
      <c r="AA567" s="346"/>
    </row>
    <row r="568" spans="1:27">
      <c r="A568" s="346"/>
      <c r="B568" s="346"/>
      <c r="C568" s="347"/>
      <c r="D568" s="523"/>
      <c r="E568" s="346"/>
      <c r="F568" s="346"/>
      <c r="G568" s="347"/>
      <c r="H568" s="347"/>
      <c r="I568" s="347"/>
      <c r="J568" s="347"/>
      <c r="K568" s="346"/>
      <c r="L568" s="346"/>
      <c r="M568" s="346"/>
      <c r="N568" s="346"/>
      <c r="O568" s="346"/>
      <c r="P568" s="346"/>
      <c r="Q568" s="346"/>
      <c r="R568" s="346"/>
      <c r="S568" s="346"/>
      <c r="T568" s="346"/>
      <c r="U568" s="346"/>
      <c r="V568" s="346"/>
      <c r="W568" s="346"/>
      <c r="X568" s="346"/>
      <c r="Y568" s="346"/>
      <c r="Z568" s="346"/>
      <c r="AA568" s="346"/>
    </row>
    <row r="569" spans="1:27">
      <c r="A569" s="346"/>
      <c r="B569" s="346"/>
      <c r="C569" s="347"/>
      <c r="D569" s="523"/>
      <c r="E569" s="346"/>
      <c r="F569" s="346"/>
      <c r="G569" s="347"/>
      <c r="H569" s="347"/>
      <c r="I569" s="347"/>
      <c r="J569" s="347"/>
      <c r="K569" s="346"/>
      <c r="L569" s="346"/>
      <c r="M569" s="346"/>
      <c r="N569" s="346"/>
      <c r="O569" s="346"/>
      <c r="P569" s="346"/>
      <c r="Q569" s="346"/>
      <c r="R569" s="346"/>
      <c r="S569" s="346"/>
      <c r="T569" s="346"/>
      <c r="U569" s="346"/>
      <c r="V569" s="346"/>
      <c r="W569" s="346"/>
      <c r="X569" s="346"/>
      <c r="Y569" s="346"/>
      <c r="Z569" s="346"/>
      <c r="AA569" s="346"/>
    </row>
    <row r="570" spans="1:27">
      <c r="A570" s="346"/>
      <c r="B570" s="346"/>
      <c r="C570" s="347"/>
      <c r="D570" s="523"/>
      <c r="E570" s="346"/>
      <c r="F570" s="346"/>
      <c r="G570" s="347"/>
      <c r="H570" s="347"/>
      <c r="I570" s="347"/>
      <c r="J570" s="347"/>
      <c r="K570" s="346"/>
      <c r="L570" s="346"/>
      <c r="M570" s="346"/>
      <c r="N570" s="346"/>
      <c r="O570" s="346"/>
      <c r="P570" s="346"/>
      <c r="Q570" s="346"/>
      <c r="R570" s="346"/>
      <c r="S570" s="346"/>
      <c r="T570" s="346"/>
      <c r="U570" s="346"/>
      <c r="V570" s="346"/>
      <c r="W570" s="346"/>
      <c r="X570" s="346"/>
      <c r="Y570" s="346"/>
      <c r="Z570" s="346"/>
      <c r="AA570" s="346"/>
    </row>
    <row r="571" spans="1:27">
      <c r="A571" s="346"/>
      <c r="B571" s="346"/>
      <c r="C571" s="347"/>
      <c r="D571" s="523"/>
      <c r="E571" s="346"/>
      <c r="F571" s="346"/>
      <c r="G571" s="347"/>
      <c r="H571" s="347"/>
      <c r="I571" s="347"/>
      <c r="J571" s="347"/>
      <c r="K571" s="346"/>
      <c r="L571" s="346"/>
      <c r="M571" s="346"/>
      <c r="N571" s="346"/>
      <c r="O571" s="346"/>
      <c r="P571" s="346"/>
      <c r="Q571" s="346"/>
      <c r="R571" s="346"/>
      <c r="S571" s="346"/>
      <c r="T571" s="346"/>
      <c r="U571" s="346"/>
      <c r="V571" s="346"/>
      <c r="W571" s="346"/>
      <c r="X571" s="346"/>
      <c r="Y571" s="346"/>
      <c r="Z571" s="346"/>
      <c r="AA571" s="346"/>
    </row>
    <row r="572" spans="1:27">
      <c r="A572" s="346"/>
      <c r="B572" s="346"/>
      <c r="C572" s="347"/>
      <c r="D572" s="523"/>
      <c r="E572" s="346"/>
      <c r="F572" s="346"/>
      <c r="G572" s="347"/>
      <c r="H572" s="347"/>
      <c r="I572" s="347"/>
      <c r="J572" s="347"/>
      <c r="K572" s="346"/>
      <c r="L572" s="346"/>
      <c r="M572" s="346"/>
      <c r="N572" s="346"/>
      <c r="O572" s="346"/>
      <c r="P572" s="346"/>
      <c r="Q572" s="346"/>
      <c r="R572" s="346"/>
      <c r="S572" s="346"/>
      <c r="T572" s="346"/>
      <c r="U572" s="346"/>
      <c r="V572" s="346"/>
      <c r="W572" s="346"/>
      <c r="X572" s="346"/>
      <c r="Y572" s="346"/>
      <c r="Z572" s="346"/>
      <c r="AA572" s="346"/>
    </row>
    <row r="573" spans="1:27">
      <c r="A573" s="346"/>
      <c r="B573" s="346"/>
      <c r="C573" s="347"/>
      <c r="D573" s="523"/>
      <c r="E573" s="346"/>
      <c r="F573" s="346"/>
      <c r="G573" s="347"/>
      <c r="H573" s="347"/>
      <c r="I573" s="347"/>
      <c r="J573" s="347"/>
      <c r="K573" s="346"/>
      <c r="L573" s="346"/>
      <c r="M573" s="346"/>
      <c r="N573" s="346"/>
      <c r="O573" s="346"/>
      <c r="P573" s="346"/>
      <c r="Q573" s="346"/>
      <c r="R573" s="346"/>
      <c r="S573" s="346"/>
      <c r="T573" s="346"/>
      <c r="U573" s="346"/>
      <c r="V573" s="346"/>
      <c r="W573" s="346"/>
      <c r="X573" s="346"/>
      <c r="Y573" s="346"/>
      <c r="Z573" s="346"/>
      <c r="AA573" s="346"/>
    </row>
    <row r="574" spans="1:27">
      <c r="A574" s="346"/>
      <c r="B574" s="346"/>
      <c r="C574" s="347"/>
      <c r="D574" s="523"/>
      <c r="E574" s="346"/>
      <c r="F574" s="346"/>
      <c r="G574" s="347"/>
      <c r="H574" s="347"/>
      <c r="I574" s="347"/>
      <c r="J574" s="347"/>
      <c r="K574" s="346"/>
      <c r="L574" s="346"/>
      <c r="M574" s="346"/>
      <c r="N574" s="346"/>
      <c r="O574" s="346"/>
      <c r="P574" s="346"/>
      <c r="Q574" s="346"/>
      <c r="R574" s="346"/>
      <c r="S574" s="346"/>
      <c r="T574" s="346"/>
      <c r="U574" s="346"/>
      <c r="V574" s="346"/>
      <c r="W574" s="346"/>
      <c r="X574" s="346"/>
      <c r="Y574" s="346"/>
      <c r="Z574" s="346"/>
      <c r="AA574" s="346"/>
    </row>
    <row r="575" spans="1:27">
      <c r="A575" s="346"/>
      <c r="B575" s="346"/>
      <c r="C575" s="347"/>
      <c r="D575" s="523"/>
      <c r="E575" s="346"/>
      <c r="F575" s="346"/>
      <c r="G575" s="347"/>
      <c r="H575" s="347"/>
      <c r="I575" s="347"/>
      <c r="J575" s="347"/>
      <c r="K575" s="346"/>
      <c r="L575" s="346"/>
      <c r="M575" s="346"/>
      <c r="N575" s="346"/>
      <c r="O575" s="346"/>
      <c r="P575" s="346"/>
      <c r="Q575" s="346"/>
      <c r="R575" s="346"/>
      <c r="S575" s="346"/>
      <c r="T575" s="346"/>
      <c r="U575" s="346"/>
      <c r="V575" s="346"/>
      <c r="W575" s="346"/>
      <c r="X575" s="346"/>
      <c r="Y575" s="346"/>
      <c r="Z575" s="346"/>
      <c r="AA575" s="346"/>
    </row>
    <row r="576" spans="1:27">
      <c r="A576" s="346"/>
      <c r="B576" s="346"/>
      <c r="C576" s="347"/>
      <c r="D576" s="523"/>
      <c r="E576" s="346"/>
      <c r="F576" s="346"/>
      <c r="G576" s="347"/>
      <c r="H576" s="347"/>
      <c r="I576" s="347"/>
      <c r="J576" s="347"/>
      <c r="K576" s="346"/>
      <c r="L576" s="346"/>
      <c r="M576" s="346"/>
      <c r="N576" s="346"/>
      <c r="O576" s="346"/>
      <c r="P576" s="346"/>
      <c r="Q576" s="346"/>
      <c r="R576" s="346"/>
      <c r="S576" s="346"/>
      <c r="T576" s="346"/>
      <c r="U576" s="346"/>
      <c r="V576" s="346"/>
      <c r="W576" s="346"/>
      <c r="X576" s="346"/>
      <c r="Y576" s="346"/>
      <c r="Z576" s="346"/>
      <c r="AA576" s="346"/>
    </row>
    <row r="577" spans="1:27">
      <c r="A577" s="346"/>
      <c r="B577" s="346"/>
      <c r="C577" s="347"/>
      <c r="D577" s="523"/>
      <c r="E577" s="346"/>
      <c r="F577" s="346"/>
      <c r="G577" s="347"/>
      <c r="H577" s="347"/>
      <c r="I577" s="347"/>
      <c r="J577" s="347"/>
      <c r="K577" s="346"/>
      <c r="L577" s="346"/>
      <c r="M577" s="346"/>
      <c r="N577" s="346"/>
      <c r="O577" s="346"/>
      <c r="P577" s="346"/>
      <c r="Q577" s="346"/>
      <c r="R577" s="346"/>
      <c r="S577" s="346"/>
      <c r="T577" s="346"/>
      <c r="U577" s="346"/>
      <c r="V577" s="346"/>
      <c r="W577" s="346"/>
      <c r="X577" s="346"/>
      <c r="Y577" s="346"/>
      <c r="Z577" s="346"/>
      <c r="AA577" s="346"/>
    </row>
    <row r="578" spans="1:27">
      <c r="A578" s="346"/>
      <c r="B578" s="346"/>
      <c r="C578" s="347"/>
      <c r="D578" s="523"/>
      <c r="E578" s="346"/>
      <c r="F578" s="346"/>
      <c r="G578" s="347"/>
      <c r="H578" s="347"/>
      <c r="I578" s="347"/>
      <c r="J578" s="347"/>
      <c r="K578" s="346"/>
      <c r="L578" s="346"/>
      <c r="M578" s="346"/>
      <c r="N578" s="346"/>
      <c r="O578" s="346"/>
      <c r="P578" s="346"/>
      <c r="Q578" s="346"/>
      <c r="R578" s="346"/>
      <c r="S578" s="346"/>
      <c r="T578" s="346"/>
      <c r="U578" s="346"/>
      <c r="V578" s="346"/>
      <c r="W578" s="346"/>
      <c r="X578" s="346"/>
      <c r="Y578" s="346"/>
      <c r="Z578" s="346"/>
      <c r="AA578" s="346"/>
    </row>
    <row r="579" spans="1:27">
      <c r="A579" s="346"/>
      <c r="B579" s="346"/>
      <c r="C579" s="347"/>
      <c r="D579" s="523"/>
      <c r="E579" s="346"/>
      <c r="F579" s="346"/>
      <c r="G579" s="347"/>
      <c r="H579" s="347"/>
      <c r="I579" s="347"/>
      <c r="J579" s="347"/>
      <c r="K579" s="346"/>
      <c r="L579" s="346"/>
      <c r="M579" s="346"/>
      <c r="N579" s="346"/>
      <c r="O579" s="346"/>
      <c r="P579" s="346"/>
      <c r="Q579" s="346"/>
      <c r="R579" s="346"/>
      <c r="S579" s="346"/>
      <c r="T579" s="346"/>
      <c r="U579" s="346"/>
      <c r="V579" s="346"/>
      <c r="W579" s="346"/>
      <c r="X579" s="346"/>
      <c r="Y579" s="346"/>
      <c r="Z579" s="346"/>
      <c r="AA579" s="346"/>
    </row>
    <row r="580" spans="1:27">
      <c r="A580" s="346"/>
      <c r="B580" s="346"/>
      <c r="C580" s="347"/>
      <c r="D580" s="523"/>
      <c r="E580" s="346"/>
      <c r="F580" s="346"/>
      <c r="G580" s="347"/>
      <c r="H580" s="347"/>
      <c r="I580" s="347"/>
      <c r="J580" s="347"/>
      <c r="K580" s="346"/>
      <c r="L580" s="346"/>
      <c r="M580" s="346"/>
      <c r="N580" s="346"/>
      <c r="O580" s="346"/>
      <c r="P580" s="346"/>
      <c r="Q580" s="346"/>
      <c r="R580" s="346"/>
      <c r="S580" s="346"/>
      <c r="T580" s="346"/>
      <c r="U580" s="346"/>
      <c r="V580" s="346"/>
      <c r="W580" s="346"/>
      <c r="X580" s="346"/>
      <c r="Y580" s="346"/>
      <c r="Z580" s="346"/>
      <c r="AA580" s="346"/>
    </row>
    <row r="581" spans="1:27">
      <c r="A581" s="346"/>
      <c r="B581" s="346"/>
      <c r="C581" s="347"/>
      <c r="D581" s="523"/>
      <c r="E581" s="346"/>
      <c r="F581" s="346"/>
      <c r="G581" s="347"/>
      <c r="H581" s="347"/>
      <c r="I581" s="347"/>
      <c r="J581" s="347"/>
      <c r="K581" s="346"/>
      <c r="L581" s="346"/>
      <c r="M581" s="346"/>
      <c r="N581" s="346"/>
      <c r="O581" s="346"/>
      <c r="P581" s="346"/>
      <c r="Q581" s="346"/>
      <c r="R581" s="346"/>
      <c r="S581" s="346"/>
      <c r="T581" s="346"/>
      <c r="U581" s="346"/>
      <c r="V581" s="346"/>
      <c r="W581" s="346"/>
      <c r="X581" s="346"/>
      <c r="Y581" s="346"/>
      <c r="Z581" s="346"/>
      <c r="AA581" s="346"/>
    </row>
    <row r="582" spans="1:27">
      <c r="A582" s="346"/>
      <c r="B582" s="346"/>
      <c r="C582" s="347"/>
      <c r="D582" s="523"/>
      <c r="E582" s="346"/>
      <c r="F582" s="346"/>
      <c r="G582" s="347"/>
      <c r="H582" s="347"/>
      <c r="I582" s="347"/>
      <c r="J582" s="347"/>
      <c r="K582" s="346"/>
      <c r="L582" s="346"/>
      <c r="M582" s="346"/>
      <c r="N582" s="346"/>
      <c r="O582" s="346"/>
      <c r="P582" s="346"/>
      <c r="Q582" s="346"/>
      <c r="R582" s="346"/>
      <c r="S582" s="346"/>
      <c r="T582" s="346"/>
      <c r="U582" s="346"/>
      <c r="V582" s="346"/>
      <c r="W582" s="346"/>
      <c r="X582" s="346"/>
      <c r="Y582" s="346"/>
      <c r="Z582" s="346"/>
      <c r="AA582" s="346"/>
    </row>
    <row r="583" spans="1:27">
      <c r="A583" s="346"/>
      <c r="B583" s="346"/>
      <c r="C583" s="347"/>
      <c r="D583" s="523"/>
      <c r="E583" s="346"/>
      <c r="F583" s="346"/>
      <c r="G583" s="347"/>
      <c r="H583" s="347"/>
      <c r="I583" s="347"/>
      <c r="J583" s="347"/>
      <c r="K583" s="346"/>
      <c r="L583" s="346"/>
      <c r="M583" s="346"/>
      <c r="N583" s="346"/>
      <c r="O583" s="346"/>
      <c r="P583" s="346"/>
      <c r="Q583" s="346"/>
      <c r="R583" s="346"/>
      <c r="S583" s="346"/>
      <c r="T583" s="346"/>
      <c r="U583" s="346"/>
      <c r="V583" s="346"/>
      <c r="W583" s="346"/>
      <c r="X583" s="346"/>
      <c r="Y583" s="346"/>
      <c r="Z583" s="346"/>
      <c r="AA583" s="346"/>
    </row>
    <row r="584" spans="1:27">
      <c r="A584" s="346"/>
      <c r="B584" s="346"/>
      <c r="C584" s="347"/>
      <c r="D584" s="523"/>
      <c r="E584" s="346"/>
      <c r="F584" s="346"/>
      <c r="G584" s="347"/>
      <c r="H584" s="347"/>
      <c r="I584" s="347"/>
      <c r="J584" s="347"/>
      <c r="K584" s="346"/>
      <c r="L584" s="346"/>
      <c r="M584" s="346"/>
      <c r="N584" s="346"/>
      <c r="O584" s="346"/>
      <c r="P584" s="346"/>
      <c r="Q584" s="346"/>
      <c r="R584" s="346"/>
      <c r="S584" s="346"/>
      <c r="T584" s="346"/>
      <c r="U584" s="346"/>
      <c r="V584" s="346"/>
      <c r="W584" s="346"/>
      <c r="X584" s="346"/>
      <c r="Y584" s="346"/>
      <c r="Z584" s="346"/>
      <c r="AA584" s="346"/>
    </row>
    <row r="585" spans="1:27">
      <c r="A585" s="346"/>
      <c r="B585" s="346"/>
      <c r="C585" s="347"/>
      <c r="D585" s="523"/>
      <c r="E585" s="346"/>
      <c r="F585" s="346"/>
      <c r="G585" s="347"/>
      <c r="H585" s="347"/>
      <c r="I585" s="347"/>
      <c r="J585" s="347"/>
      <c r="K585" s="346"/>
      <c r="L585" s="346"/>
      <c r="M585" s="346"/>
      <c r="N585" s="346"/>
      <c r="O585" s="346"/>
      <c r="P585" s="346"/>
      <c r="Q585" s="346"/>
      <c r="R585" s="346"/>
      <c r="S585" s="346"/>
      <c r="T585" s="346"/>
      <c r="U585" s="346"/>
      <c r="V585" s="346"/>
      <c r="W585" s="346"/>
      <c r="X585" s="346"/>
      <c r="Y585" s="346"/>
      <c r="Z585" s="346"/>
      <c r="AA585" s="346"/>
    </row>
    <row r="586" spans="1:27">
      <c r="A586" s="346"/>
      <c r="B586" s="346"/>
      <c r="C586" s="347"/>
      <c r="D586" s="523"/>
      <c r="E586" s="346"/>
      <c r="F586" s="346"/>
      <c r="G586" s="347"/>
      <c r="H586" s="347"/>
      <c r="I586" s="347"/>
      <c r="J586" s="347"/>
      <c r="K586" s="346"/>
      <c r="L586" s="346"/>
      <c r="M586" s="346"/>
      <c r="N586" s="346"/>
      <c r="O586" s="346"/>
      <c r="P586" s="346"/>
      <c r="Q586" s="346"/>
      <c r="R586" s="346"/>
      <c r="S586" s="346"/>
      <c r="T586" s="346"/>
      <c r="U586" s="346"/>
      <c r="V586" s="346"/>
      <c r="W586" s="346"/>
      <c r="X586" s="346"/>
      <c r="Y586" s="346"/>
      <c r="Z586" s="346"/>
      <c r="AA586" s="346"/>
    </row>
    <row r="587" spans="1:27">
      <c r="A587" s="346"/>
      <c r="B587" s="346"/>
      <c r="C587" s="347"/>
      <c r="D587" s="523"/>
      <c r="E587" s="346"/>
      <c r="F587" s="346"/>
      <c r="G587" s="347"/>
      <c r="H587" s="347"/>
      <c r="I587" s="347"/>
      <c r="J587" s="347"/>
      <c r="K587" s="346"/>
      <c r="L587" s="346"/>
      <c r="M587" s="346"/>
      <c r="N587" s="346"/>
      <c r="O587" s="346"/>
      <c r="P587" s="346"/>
      <c r="Q587" s="346"/>
      <c r="R587" s="346"/>
      <c r="S587" s="346"/>
      <c r="T587" s="346"/>
      <c r="U587" s="346"/>
      <c r="V587" s="346"/>
      <c r="W587" s="346"/>
      <c r="X587" s="346"/>
      <c r="Y587" s="346"/>
      <c r="Z587" s="346"/>
      <c r="AA587" s="346"/>
    </row>
    <row r="588" spans="1:27">
      <c r="A588" s="346"/>
      <c r="B588" s="346"/>
      <c r="C588" s="347"/>
      <c r="D588" s="523"/>
      <c r="E588" s="346"/>
      <c r="F588" s="346"/>
      <c r="G588" s="347"/>
      <c r="H588" s="347"/>
      <c r="I588" s="347"/>
      <c r="J588" s="347"/>
      <c r="K588" s="346"/>
      <c r="L588" s="346"/>
      <c r="M588" s="346"/>
      <c r="N588" s="346"/>
      <c r="O588" s="346"/>
      <c r="P588" s="346"/>
      <c r="Q588" s="346"/>
      <c r="R588" s="346"/>
      <c r="S588" s="346"/>
      <c r="T588" s="346"/>
      <c r="U588" s="346"/>
      <c r="V588" s="346"/>
      <c r="W588" s="346"/>
      <c r="X588" s="346"/>
      <c r="Y588" s="346"/>
      <c r="Z588" s="346"/>
      <c r="AA588" s="346"/>
    </row>
    <row r="589" spans="1:27">
      <c r="A589" s="346"/>
      <c r="B589" s="346"/>
      <c r="C589" s="347"/>
      <c r="D589" s="523"/>
      <c r="E589" s="346"/>
      <c r="F589" s="346"/>
      <c r="G589" s="347"/>
      <c r="H589" s="347"/>
      <c r="I589" s="347"/>
      <c r="J589" s="347"/>
      <c r="K589" s="346"/>
      <c r="L589" s="346"/>
      <c r="M589" s="346"/>
      <c r="N589" s="346"/>
      <c r="O589" s="346"/>
      <c r="P589" s="346"/>
      <c r="Q589" s="346"/>
      <c r="R589" s="346"/>
      <c r="S589" s="346"/>
      <c r="T589" s="346"/>
      <c r="U589" s="346"/>
      <c r="V589" s="346"/>
      <c r="W589" s="346"/>
      <c r="X589" s="346"/>
      <c r="Y589" s="346"/>
      <c r="Z589" s="346"/>
      <c r="AA589" s="346"/>
    </row>
    <row r="590" spans="1:27">
      <c r="A590" s="346"/>
      <c r="B590" s="346"/>
      <c r="C590" s="347"/>
      <c r="D590" s="523"/>
      <c r="E590" s="346"/>
      <c r="F590" s="346"/>
      <c r="G590" s="347"/>
      <c r="H590" s="347"/>
      <c r="I590" s="347"/>
      <c r="J590" s="347"/>
      <c r="K590" s="346"/>
      <c r="L590" s="346"/>
      <c r="M590" s="346"/>
      <c r="N590" s="346"/>
      <c r="O590" s="346"/>
      <c r="P590" s="346"/>
      <c r="Q590" s="346"/>
      <c r="R590" s="346"/>
      <c r="S590" s="346"/>
      <c r="T590" s="346"/>
      <c r="U590" s="346"/>
      <c r="V590" s="346"/>
      <c r="W590" s="346"/>
      <c r="X590" s="346"/>
      <c r="Y590" s="346"/>
      <c r="Z590" s="346"/>
      <c r="AA590" s="346"/>
    </row>
    <row r="591" spans="1:27">
      <c r="A591" s="346"/>
      <c r="B591" s="346"/>
      <c r="C591" s="347"/>
      <c r="D591" s="523"/>
      <c r="E591" s="346"/>
      <c r="F591" s="346"/>
      <c r="G591" s="347"/>
      <c r="H591" s="347"/>
      <c r="I591" s="347"/>
      <c r="J591" s="347"/>
      <c r="K591" s="346"/>
      <c r="L591" s="346"/>
      <c r="M591" s="346"/>
      <c r="N591" s="346"/>
      <c r="O591" s="346"/>
      <c r="P591" s="346"/>
      <c r="Q591" s="346"/>
      <c r="R591" s="346"/>
      <c r="S591" s="346"/>
      <c r="T591" s="346"/>
      <c r="U591" s="346"/>
      <c r="V591" s="346"/>
      <c r="W591" s="346"/>
      <c r="X591" s="346"/>
      <c r="Y591" s="346"/>
      <c r="Z591" s="346"/>
      <c r="AA591" s="346"/>
    </row>
    <row r="592" spans="1:27">
      <c r="A592" s="346"/>
      <c r="B592" s="346"/>
      <c r="C592" s="347"/>
      <c r="D592" s="523"/>
      <c r="E592" s="346"/>
      <c r="F592" s="346"/>
      <c r="G592" s="347"/>
      <c r="H592" s="347"/>
      <c r="I592" s="347"/>
      <c r="J592" s="347"/>
      <c r="K592" s="346"/>
      <c r="L592" s="346"/>
      <c r="M592" s="346"/>
      <c r="N592" s="346"/>
      <c r="O592" s="346"/>
      <c r="P592" s="346"/>
      <c r="Q592" s="346"/>
      <c r="R592" s="346"/>
      <c r="S592" s="346"/>
      <c r="T592" s="346"/>
      <c r="U592" s="346"/>
      <c r="V592" s="346"/>
      <c r="W592" s="346"/>
      <c r="X592" s="346"/>
      <c r="Y592" s="346"/>
      <c r="Z592" s="346"/>
      <c r="AA592" s="346"/>
    </row>
    <row r="593" spans="1:27">
      <c r="A593" s="346"/>
      <c r="B593" s="346"/>
      <c r="C593" s="347"/>
      <c r="D593" s="523"/>
      <c r="E593" s="346"/>
      <c r="F593" s="346"/>
      <c r="G593" s="347"/>
      <c r="H593" s="347"/>
      <c r="I593" s="347"/>
      <c r="J593" s="347"/>
      <c r="K593" s="346"/>
      <c r="L593" s="346"/>
      <c r="M593" s="346"/>
      <c r="N593" s="346"/>
      <c r="O593" s="346"/>
      <c r="P593" s="346"/>
      <c r="Q593" s="346"/>
      <c r="R593" s="346"/>
      <c r="S593" s="346"/>
      <c r="T593" s="346"/>
      <c r="U593" s="346"/>
      <c r="V593" s="346"/>
      <c r="W593" s="346"/>
      <c r="X593" s="346"/>
      <c r="Y593" s="346"/>
      <c r="Z593" s="346"/>
      <c r="AA593" s="346"/>
    </row>
    <row r="594" spans="1:27">
      <c r="A594" s="346"/>
      <c r="B594" s="346"/>
      <c r="C594" s="347"/>
      <c r="D594" s="523"/>
      <c r="E594" s="346"/>
      <c r="F594" s="346"/>
      <c r="G594" s="347"/>
      <c r="H594" s="347"/>
      <c r="I594" s="347"/>
      <c r="J594" s="347"/>
      <c r="K594" s="346"/>
      <c r="L594" s="346"/>
      <c r="M594" s="346"/>
      <c r="N594" s="346"/>
      <c r="O594" s="346"/>
      <c r="P594" s="346"/>
      <c r="Q594" s="346"/>
      <c r="R594" s="346"/>
      <c r="S594" s="346"/>
      <c r="T594" s="346"/>
      <c r="U594" s="346"/>
      <c r="V594" s="346"/>
      <c r="W594" s="346"/>
      <c r="X594" s="346"/>
      <c r="Y594" s="346"/>
      <c r="Z594" s="346"/>
      <c r="AA594" s="346"/>
    </row>
    <row r="595" spans="1:27">
      <c r="A595" s="346"/>
      <c r="B595" s="346"/>
      <c r="C595" s="347"/>
      <c r="D595" s="523"/>
      <c r="E595" s="346"/>
      <c r="F595" s="346"/>
      <c r="G595" s="347"/>
      <c r="H595" s="347"/>
      <c r="I595" s="347"/>
      <c r="J595" s="347"/>
      <c r="K595" s="346"/>
      <c r="L595" s="346"/>
      <c r="M595" s="346"/>
      <c r="N595" s="346"/>
      <c r="O595" s="346"/>
      <c r="P595" s="346"/>
      <c r="Q595" s="346"/>
      <c r="R595" s="346"/>
      <c r="S595" s="346"/>
      <c r="T595" s="346"/>
      <c r="U595" s="346"/>
      <c r="V595" s="346"/>
      <c r="W595" s="346"/>
      <c r="X595" s="346"/>
      <c r="Y595" s="346"/>
      <c r="Z595" s="346"/>
      <c r="AA595" s="346"/>
    </row>
    <row r="596" spans="1:27">
      <c r="A596" s="346"/>
      <c r="B596" s="346"/>
      <c r="C596" s="347"/>
      <c r="D596" s="523"/>
      <c r="E596" s="346"/>
      <c r="F596" s="346"/>
      <c r="G596" s="347"/>
      <c r="H596" s="347"/>
      <c r="I596" s="347"/>
      <c r="J596" s="347"/>
      <c r="K596" s="346"/>
      <c r="L596" s="346"/>
      <c r="M596" s="346"/>
      <c r="N596" s="346"/>
      <c r="O596" s="346"/>
      <c r="P596" s="346"/>
      <c r="Q596" s="346"/>
      <c r="R596" s="346"/>
      <c r="S596" s="346"/>
      <c r="T596" s="346"/>
      <c r="U596" s="346"/>
      <c r="V596" s="346"/>
      <c r="W596" s="346"/>
      <c r="X596" s="346"/>
      <c r="Y596" s="346"/>
      <c r="Z596" s="346"/>
      <c r="AA596" s="346"/>
    </row>
    <row r="597" spans="1:27">
      <c r="A597" s="346"/>
      <c r="B597" s="346"/>
      <c r="C597" s="347"/>
      <c r="D597" s="523"/>
      <c r="E597" s="346"/>
      <c r="F597" s="346"/>
      <c r="G597" s="347"/>
      <c r="H597" s="347"/>
      <c r="I597" s="347"/>
      <c r="J597" s="347"/>
      <c r="K597" s="346"/>
      <c r="L597" s="346"/>
      <c r="M597" s="346"/>
      <c r="N597" s="346"/>
      <c r="O597" s="346"/>
      <c r="P597" s="346"/>
      <c r="Q597" s="346"/>
      <c r="R597" s="346"/>
      <c r="S597" s="346"/>
      <c r="T597" s="346"/>
      <c r="U597" s="346"/>
      <c r="V597" s="346"/>
      <c r="W597" s="346"/>
      <c r="X597" s="346"/>
      <c r="Y597" s="346"/>
      <c r="Z597" s="346"/>
      <c r="AA597" s="346"/>
    </row>
    <row r="598" spans="1:27">
      <c r="A598" s="346"/>
      <c r="B598" s="346"/>
      <c r="C598" s="347"/>
      <c r="D598" s="523"/>
      <c r="E598" s="346"/>
      <c r="F598" s="346"/>
      <c r="G598" s="347"/>
      <c r="H598" s="347"/>
      <c r="I598" s="347"/>
      <c r="J598" s="347"/>
      <c r="K598" s="346"/>
      <c r="L598" s="346"/>
      <c r="M598" s="346"/>
      <c r="N598" s="346"/>
      <c r="O598" s="346"/>
      <c r="P598" s="346"/>
      <c r="Q598" s="346"/>
      <c r="R598" s="346"/>
      <c r="S598" s="346"/>
      <c r="T598" s="346"/>
      <c r="U598" s="346"/>
      <c r="V598" s="346"/>
      <c r="W598" s="346"/>
      <c r="X598" s="346"/>
      <c r="Y598" s="346"/>
      <c r="Z598" s="346"/>
      <c r="AA598" s="346"/>
    </row>
    <row r="599" spans="1:27">
      <c r="A599" s="346"/>
      <c r="B599" s="346"/>
      <c r="C599" s="347"/>
      <c r="D599" s="523"/>
      <c r="E599" s="346"/>
      <c r="F599" s="346"/>
      <c r="G599" s="347"/>
      <c r="H599" s="347"/>
      <c r="I599" s="347"/>
      <c r="J599" s="347"/>
      <c r="K599" s="346"/>
      <c r="L599" s="346"/>
      <c r="M599" s="346"/>
      <c r="N599" s="346"/>
      <c r="O599" s="346"/>
      <c r="P599" s="346"/>
      <c r="Q599" s="346"/>
      <c r="R599" s="346"/>
      <c r="S599" s="346"/>
      <c r="T599" s="346"/>
      <c r="U599" s="346"/>
      <c r="V599" s="346"/>
      <c r="W599" s="346"/>
      <c r="X599" s="346"/>
      <c r="Y599" s="346"/>
      <c r="Z599" s="346"/>
      <c r="AA599" s="346"/>
    </row>
    <row r="600" spans="1:27">
      <c r="A600" s="346"/>
      <c r="B600" s="346"/>
      <c r="C600" s="347"/>
      <c r="D600" s="523"/>
      <c r="E600" s="346"/>
      <c r="F600" s="346"/>
      <c r="G600" s="347"/>
      <c r="H600" s="347"/>
      <c r="I600" s="347"/>
      <c r="J600" s="347"/>
      <c r="K600" s="346"/>
      <c r="L600" s="346"/>
      <c r="M600" s="346"/>
      <c r="N600" s="346"/>
      <c r="O600" s="346"/>
      <c r="P600" s="346"/>
      <c r="Q600" s="346"/>
      <c r="R600" s="346"/>
      <c r="S600" s="346"/>
      <c r="T600" s="346"/>
      <c r="U600" s="346"/>
      <c r="V600" s="346"/>
      <c r="W600" s="346"/>
      <c r="X600" s="346"/>
      <c r="Y600" s="346"/>
      <c r="Z600" s="346"/>
      <c r="AA600" s="346"/>
    </row>
    <row r="601" spans="1:27">
      <c r="A601" s="346"/>
      <c r="B601" s="346"/>
      <c r="C601" s="347"/>
      <c r="D601" s="523"/>
      <c r="E601" s="346"/>
      <c r="F601" s="346"/>
      <c r="G601" s="347"/>
      <c r="H601" s="347"/>
      <c r="I601" s="347"/>
      <c r="J601" s="347"/>
      <c r="K601" s="346"/>
      <c r="L601" s="346"/>
      <c r="M601" s="346"/>
      <c r="N601" s="346"/>
      <c r="O601" s="346"/>
      <c r="P601" s="346"/>
      <c r="Q601" s="346"/>
      <c r="R601" s="346"/>
      <c r="S601" s="346"/>
      <c r="T601" s="346"/>
      <c r="U601" s="346"/>
      <c r="V601" s="346"/>
      <c r="W601" s="346"/>
      <c r="X601" s="346"/>
      <c r="Y601" s="346"/>
      <c r="Z601" s="346"/>
      <c r="AA601" s="346"/>
    </row>
    <row r="602" spans="1:27">
      <c r="A602" s="346"/>
      <c r="B602" s="346"/>
      <c r="C602" s="347"/>
      <c r="D602" s="523"/>
      <c r="E602" s="346"/>
      <c r="F602" s="346"/>
      <c r="G602" s="347"/>
      <c r="H602" s="347"/>
      <c r="I602" s="347"/>
      <c r="J602" s="347"/>
      <c r="K602" s="346"/>
      <c r="L602" s="346"/>
      <c r="M602" s="346"/>
      <c r="N602" s="346"/>
      <c r="O602" s="346"/>
      <c r="P602" s="346"/>
      <c r="Q602" s="346"/>
      <c r="R602" s="346"/>
      <c r="S602" s="346"/>
      <c r="T602" s="346"/>
      <c r="U602" s="346"/>
      <c r="V602" s="346"/>
      <c r="W602" s="346"/>
      <c r="X602" s="346"/>
      <c r="Y602" s="346"/>
      <c r="Z602" s="346"/>
      <c r="AA602" s="346"/>
    </row>
    <row r="603" spans="1:27">
      <c r="A603" s="346"/>
      <c r="B603" s="346"/>
      <c r="C603" s="347"/>
      <c r="D603" s="523"/>
      <c r="E603" s="346"/>
      <c r="F603" s="346"/>
      <c r="G603" s="347"/>
      <c r="H603" s="347"/>
      <c r="I603" s="347"/>
      <c r="J603" s="347"/>
      <c r="K603" s="346"/>
      <c r="L603" s="346"/>
      <c r="M603" s="346"/>
      <c r="N603" s="346"/>
      <c r="O603" s="346"/>
      <c r="P603" s="346"/>
      <c r="Q603" s="346"/>
      <c r="R603" s="346"/>
      <c r="S603" s="346"/>
      <c r="T603" s="346"/>
      <c r="U603" s="346"/>
      <c r="V603" s="346"/>
      <c r="W603" s="346"/>
      <c r="X603" s="346"/>
      <c r="Y603" s="346"/>
      <c r="Z603" s="346"/>
      <c r="AA603" s="346"/>
    </row>
    <row r="604" spans="1:27">
      <c r="A604" s="346"/>
      <c r="B604" s="346"/>
      <c r="C604" s="347"/>
      <c r="D604" s="523"/>
      <c r="E604" s="346"/>
      <c r="F604" s="346"/>
      <c r="G604" s="347"/>
      <c r="H604" s="347"/>
      <c r="I604" s="347"/>
      <c r="J604" s="347"/>
      <c r="K604" s="346"/>
      <c r="L604" s="346"/>
      <c r="M604" s="346"/>
      <c r="N604" s="346"/>
      <c r="O604" s="346"/>
      <c r="P604" s="346"/>
      <c r="Q604" s="346"/>
      <c r="R604" s="346"/>
      <c r="S604" s="346"/>
      <c r="T604" s="346"/>
      <c r="U604" s="346"/>
      <c r="V604" s="346"/>
      <c r="W604" s="346"/>
      <c r="X604" s="346"/>
      <c r="Y604" s="346"/>
      <c r="Z604" s="346"/>
      <c r="AA604" s="346"/>
    </row>
    <row r="605" spans="1:27">
      <c r="A605" s="346"/>
      <c r="B605" s="346"/>
      <c r="C605" s="347"/>
      <c r="D605" s="523"/>
      <c r="E605" s="346"/>
      <c r="F605" s="346"/>
      <c r="G605" s="347"/>
      <c r="H605" s="347"/>
      <c r="I605" s="347"/>
      <c r="J605" s="347"/>
      <c r="K605" s="346"/>
      <c r="L605" s="346"/>
      <c r="M605" s="346"/>
      <c r="N605" s="346"/>
      <c r="O605" s="346"/>
      <c r="P605" s="346"/>
      <c r="Q605" s="346"/>
      <c r="R605" s="346"/>
      <c r="S605" s="346"/>
      <c r="T605" s="346"/>
      <c r="U605" s="346"/>
      <c r="V605" s="346"/>
      <c r="W605" s="346"/>
      <c r="X605" s="346"/>
      <c r="Y605" s="346"/>
      <c r="Z605" s="346"/>
      <c r="AA605" s="346"/>
    </row>
    <row r="606" spans="1:27">
      <c r="A606" s="346"/>
      <c r="B606" s="346"/>
      <c r="C606" s="347"/>
      <c r="D606" s="523"/>
      <c r="E606" s="346"/>
      <c r="F606" s="346"/>
      <c r="G606" s="347"/>
      <c r="H606" s="347"/>
      <c r="I606" s="347"/>
      <c r="J606" s="347"/>
      <c r="K606" s="346"/>
      <c r="L606" s="346"/>
      <c r="M606" s="346"/>
      <c r="N606" s="346"/>
      <c r="O606" s="346"/>
      <c r="P606" s="346"/>
      <c r="Q606" s="346"/>
      <c r="R606" s="346"/>
      <c r="S606" s="346"/>
      <c r="T606" s="346"/>
      <c r="U606" s="346"/>
      <c r="V606" s="346"/>
      <c r="W606" s="346"/>
      <c r="X606" s="346"/>
      <c r="Y606" s="346"/>
      <c r="Z606" s="346"/>
      <c r="AA606" s="346"/>
    </row>
    <row r="607" spans="1:27">
      <c r="A607" s="346"/>
      <c r="B607" s="346"/>
      <c r="C607" s="347"/>
      <c r="D607" s="523"/>
      <c r="E607" s="346"/>
      <c r="F607" s="346"/>
      <c r="G607" s="347"/>
      <c r="H607" s="347"/>
      <c r="I607" s="347"/>
      <c r="J607" s="347"/>
      <c r="K607" s="346"/>
      <c r="L607" s="346"/>
      <c r="M607" s="346"/>
      <c r="N607" s="346"/>
      <c r="O607" s="346"/>
      <c r="P607" s="346"/>
      <c r="Q607" s="346"/>
      <c r="R607" s="346"/>
      <c r="S607" s="346"/>
      <c r="T607" s="346"/>
      <c r="U607" s="346"/>
      <c r="V607" s="346"/>
      <c r="W607" s="346"/>
      <c r="X607" s="346"/>
      <c r="Y607" s="346"/>
      <c r="Z607" s="346"/>
      <c r="AA607" s="346"/>
    </row>
    <row r="608" spans="1:27">
      <c r="A608" s="346"/>
      <c r="B608" s="346"/>
      <c r="C608" s="347"/>
      <c r="D608" s="523"/>
      <c r="E608" s="346"/>
      <c r="F608" s="346"/>
      <c r="G608" s="347"/>
      <c r="H608" s="347"/>
      <c r="I608" s="347"/>
      <c r="J608" s="347"/>
      <c r="K608" s="346"/>
      <c r="L608" s="346"/>
      <c r="M608" s="346"/>
      <c r="N608" s="346"/>
      <c r="O608" s="346"/>
      <c r="P608" s="346"/>
      <c r="Q608" s="346"/>
      <c r="R608" s="346"/>
      <c r="S608" s="346"/>
      <c r="T608" s="346"/>
      <c r="U608" s="346"/>
      <c r="V608" s="346"/>
      <c r="W608" s="346"/>
      <c r="X608" s="346"/>
      <c r="Y608" s="346"/>
      <c r="Z608" s="346"/>
      <c r="AA608" s="346"/>
    </row>
    <row r="609" spans="1:27">
      <c r="A609" s="346"/>
      <c r="B609" s="346"/>
      <c r="C609" s="347"/>
      <c r="D609" s="523"/>
      <c r="E609" s="346"/>
      <c r="F609" s="346"/>
      <c r="G609" s="347"/>
      <c r="H609" s="347"/>
      <c r="I609" s="347"/>
      <c r="J609" s="347"/>
      <c r="K609" s="346"/>
      <c r="L609" s="346"/>
      <c r="M609" s="346"/>
      <c r="N609" s="346"/>
      <c r="O609" s="346"/>
      <c r="P609" s="346"/>
      <c r="Q609" s="346"/>
      <c r="R609" s="346"/>
      <c r="S609" s="346"/>
      <c r="T609" s="346"/>
      <c r="U609" s="346"/>
      <c r="V609" s="346"/>
      <c r="W609" s="346"/>
      <c r="X609" s="346"/>
      <c r="Y609" s="346"/>
      <c r="Z609" s="346"/>
      <c r="AA609" s="346"/>
    </row>
    <row r="610" spans="1:27">
      <c r="A610" s="346"/>
      <c r="B610" s="346"/>
      <c r="C610" s="347"/>
      <c r="D610" s="523"/>
      <c r="E610" s="346"/>
      <c r="F610" s="346"/>
      <c r="G610" s="347"/>
      <c r="H610" s="347"/>
      <c r="I610" s="347"/>
      <c r="J610" s="347"/>
      <c r="K610" s="346"/>
      <c r="L610" s="346"/>
      <c r="M610" s="346"/>
      <c r="N610" s="346"/>
      <c r="O610" s="346"/>
      <c r="P610" s="346"/>
      <c r="Q610" s="346"/>
      <c r="R610" s="346"/>
      <c r="S610" s="346"/>
      <c r="T610" s="346"/>
      <c r="U610" s="346"/>
      <c r="V610" s="346"/>
      <c r="W610" s="346"/>
      <c r="X610" s="346"/>
      <c r="Y610" s="346"/>
      <c r="Z610" s="346"/>
      <c r="AA610" s="346"/>
    </row>
    <row r="611" spans="1:27">
      <c r="A611" s="346"/>
      <c r="B611" s="346"/>
      <c r="C611" s="347"/>
      <c r="D611" s="523"/>
      <c r="E611" s="346"/>
      <c r="F611" s="346"/>
      <c r="G611" s="347"/>
      <c r="H611" s="347"/>
      <c r="I611" s="347"/>
      <c r="J611" s="347"/>
      <c r="K611" s="346"/>
      <c r="L611" s="346"/>
      <c r="M611" s="346"/>
      <c r="N611" s="346"/>
      <c r="O611" s="346"/>
      <c r="P611" s="346"/>
      <c r="Q611" s="346"/>
      <c r="R611" s="346"/>
      <c r="S611" s="346"/>
      <c r="T611" s="346"/>
      <c r="U611" s="346"/>
      <c r="V611" s="346"/>
      <c r="W611" s="346"/>
      <c r="X611" s="346"/>
      <c r="Y611" s="346"/>
      <c r="Z611" s="346"/>
      <c r="AA611" s="346"/>
    </row>
  </sheetData>
  <autoFilter ref="A9:I538" xr:uid="{8C805A7C-802D-40D5-98D6-AB8DBA7E79B8}"/>
  <mergeCells count="13">
    <mergeCell ref="A544:J544"/>
    <mergeCell ref="A542:I542"/>
    <mergeCell ref="G7:J7"/>
    <mergeCell ref="A2:J2"/>
    <mergeCell ref="A3:J3"/>
    <mergeCell ref="A4:J4"/>
    <mergeCell ref="A5:J5"/>
    <mergeCell ref="A6:J6"/>
    <mergeCell ref="A7:A8"/>
    <mergeCell ref="B7:B8"/>
    <mergeCell ref="C7:C8"/>
    <mergeCell ref="D7:D8"/>
    <mergeCell ref="E7:F7"/>
  </mergeCells>
  <pageMargins left="0.39370078740157483" right="0.39370078740157483" top="0.78740157480314965" bottom="0.39370078740157483" header="0" footer="0"/>
  <pageSetup scale="66" firstPageNumber="11" orientation="landscape" useFirstPageNumber="1" r:id="rId1"/>
  <headerFooter>
    <oddHeader>&amp;CPágina &amp;P</oddHeader>
  </headerFooter>
  <rowBreaks count="2" manualBreakCount="2">
    <brk id="221" max="8" man="1"/>
    <brk id="382" max="8" man="1"/>
  </rowBreaks>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664B5-84F0-45FD-A4AB-BFB5E9C00730}">
  <sheetPr>
    <tabColor theme="3"/>
  </sheetPr>
  <dimension ref="A1:AD70"/>
  <sheetViews>
    <sheetView showGridLines="0" zoomScale="90" zoomScaleNormal="90" workbookViewId="0">
      <selection activeCell="D13" sqref="D13"/>
    </sheetView>
  </sheetViews>
  <sheetFormatPr baseColWidth="10" defaultColWidth="14.44140625" defaultRowHeight="13.8"/>
  <cols>
    <col min="1" max="1" width="23" style="305" customWidth="1"/>
    <col min="2" max="2" width="37.88671875" style="305" customWidth="1"/>
    <col min="3" max="3" width="15.21875" style="305" bestFit="1" customWidth="1"/>
    <col min="4" max="5" width="40.77734375" style="305" customWidth="1"/>
    <col min="6" max="6" width="16.6640625" style="305" bestFit="1" customWidth="1"/>
    <col min="7" max="7" width="15.5546875" style="305" bestFit="1" customWidth="1"/>
    <col min="8" max="8" width="16.6640625" style="305" customWidth="1"/>
    <col min="9" max="9" width="17" style="305" hidden="1" customWidth="1"/>
    <col min="10" max="10" width="14.5546875" style="305" hidden="1" customWidth="1"/>
    <col min="11" max="11" width="20.88671875" style="305" bestFit="1" customWidth="1"/>
    <col min="12" max="12" width="16.109375" style="305" customWidth="1"/>
    <col min="13" max="13" width="12.6640625" style="305" customWidth="1"/>
    <col min="14" max="30" width="10" style="305" customWidth="1"/>
    <col min="31" max="16384" width="14.44140625" style="305"/>
  </cols>
  <sheetData>
    <row r="1" spans="1:30">
      <c r="A1" s="346"/>
      <c r="B1" s="346"/>
      <c r="C1" s="347"/>
      <c r="D1" s="347"/>
      <c r="E1" s="372"/>
      <c r="F1" s="347"/>
      <c r="G1" s="346"/>
      <c r="H1" s="346"/>
      <c r="I1" s="359"/>
      <c r="J1" s="359"/>
      <c r="K1" s="359"/>
      <c r="L1" s="359"/>
      <c r="M1" s="346"/>
      <c r="N1" s="346"/>
      <c r="O1" s="346"/>
      <c r="P1" s="346"/>
      <c r="Q1" s="346"/>
      <c r="R1" s="346"/>
      <c r="S1" s="346"/>
      <c r="T1" s="346"/>
      <c r="U1" s="346"/>
      <c r="V1" s="346"/>
      <c r="W1" s="346"/>
      <c r="X1" s="346"/>
      <c r="Y1" s="346"/>
      <c r="Z1" s="346"/>
      <c r="AA1" s="346"/>
      <c r="AB1" s="346"/>
      <c r="AC1" s="346"/>
      <c r="AD1" s="346"/>
    </row>
    <row r="2" spans="1:30" ht="15.6">
      <c r="A2" s="778" t="str">
        <f>+INDICE!A1</f>
        <v>MUNICIPALIDAD DE CARTAGO</v>
      </c>
      <c r="B2" s="765"/>
      <c r="C2" s="765"/>
      <c r="D2" s="765"/>
      <c r="E2" s="765"/>
      <c r="F2" s="765"/>
      <c r="G2" s="765"/>
      <c r="H2" s="765"/>
      <c r="I2" s="765"/>
      <c r="J2" s="765"/>
      <c r="K2" s="359"/>
      <c r="L2" s="359"/>
      <c r="M2" s="346"/>
      <c r="N2" s="346"/>
      <c r="O2" s="346"/>
      <c r="P2" s="346"/>
      <c r="Q2" s="346"/>
      <c r="R2" s="346"/>
      <c r="S2" s="346"/>
      <c r="T2" s="346"/>
      <c r="U2" s="346"/>
      <c r="V2" s="346"/>
      <c r="W2" s="346"/>
      <c r="X2" s="346"/>
      <c r="Y2" s="346"/>
      <c r="Z2" s="346"/>
      <c r="AA2" s="346"/>
      <c r="AB2" s="346"/>
      <c r="AC2" s="346"/>
      <c r="AD2" s="346"/>
    </row>
    <row r="3" spans="1:30" ht="15.6">
      <c r="A3" s="778" t="s">
        <v>622</v>
      </c>
      <c r="B3" s="765"/>
      <c r="C3" s="765"/>
      <c r="D3" s="765"/>
      <c r="E3" s="765"/>
      <c r="F3" s="765"/>
      <c r="G3" s="765"/>
      <c r="H3" s="765"/>
      <c r="I3" s="765"/>
      <c r="J3" s="765"/>
      <c r="K3" s="359"/>
      <c r="L3" s="359"/>
      <c r="M3" s="346"/>
      <c r="N3" s="346"/>
      <c r="O3" s="346"/>
      <c r="P3" s="346"/>
      <c r="Q3" s="346"/>
      <c r="R3" s="346"/>
      <c r="S3" s="346"/>
      <c r="T3" s="346"/>
      <c r="U3" s="346"/>
      <c r="V3" s="346"/>
      <c r="W3" s="346"/>
      <c r="X3" s="346"/>
      <c r="Y3" s="346"/>
      <c r="Z3" s="346"/>
      <c r="AA3" s="346"/>
      <c r="AB3" s="346"/>
      <c r="AC3" s="346"/>
      <c r="AD3" s="346"/>
    </row>
    <row r="4" spans="1:30" ht="15.6">
      <c r="A4" s="778" t="s">
        <v>730</v>
      </c>
      <c r="B4" s="765"/>
      <c r="C4" s="765"/>
      <c r="D4" s="765"/>
      <c r="E4" s="765"/>
      <c r="F4" s="765"/>
      <c r="G4" s="765"/>
      <c r="H4" s="765"/>
      <c r="I4" s="765"/>
      <c r="J4" s="765"/>
      <c r="K4" s="359"/>
      <c r="L4" s="359"/>
      <c r="M4" s="346"/>
      <c r="N4" s="346"/>
      <c r="O4" s="346"/>
      <c r="P4" s="346"/>
      <c r="Q4" s="346"/>
      <c r="R4" s="346"/>
      <c r="S4" s="346"/>
      <c r="T4" s="346"/>
      <c r="U4" s="346"/>
      <c r="V4" s="346"/>
      <c r="W4" s="346"/>
      <c r="X4" s="346"/>
      <c r="Y4" s="346"/>
      <c r="Z4" s="346"/>
      <c r="AA4" s="346"/>
      <c r="AB4" s="346"/>
      <c r="AC4" s="346"/>
      <c r="AD4" s="346"/>
    </row>
    <row r="5" spans="1:30" ht="15.6">
      <c r="A5" s="778" t="s">
        <v>731</v>
      </c>
      <c r="B5" s="765"/>
      <c r="C5" s="765"/>
      <c r="D5" s="765"/>
      <c r="E5" s="765"/>
      <c r="F5" s="765"/>
      <c r="G5" s="765"/>
      <c r="H5" s="765"/>
      <c r="I5" s="765"/>
      <c r="J5" s="765"/>
      <c r="K5" s="359"/>
      <c r="L5" s="359"/>
      <c r="M5" s="346"/>
      <c r="N5" s="346"/>
      <c r="O5" s="346"/>
      <c r="P5" s="346"/>
      <c r="Q5" s="346"/>
      <c r="R5" s="346"/>
      <c r="S5" s="346"/>
      <c r="T5" s="346"/>
      <c r="U5" s="346"/>
      <c r="V5" s="346"/>
      <c r="W5" s="346"/>
      <c r="X5" s="346"/>
      <c r="Y5" s="346"/>
      <c r="Z5" s="346"/>
      <c r="AA5" s="346"/>
      <c r="AB5" s="346"/>
      <c r="AC5" s="346"/>
      <c r="AD5" s="346"/>
    </row>
    <row r="6" spans="1:30" ht="16.8">
      <c r="A6" s="779"/>
      <c r="B6" s="765"/>
      <c r="C6" s="765"/>
      <c r="D6" s="765"/>
      <c r="E6" s="765"/>
      <c r="F6" s="765"/>
      <c r="G6" s="780"/>
      <c r="H6" s="765"/>
      <c r="I6" s="765"/>
      <c r="J6" s="765"/>
      <c r="K6" s="359"/>
      <c r="L6" s="359"/>
      <c r="M6" s="346"/>
      <c r="N6" s="346"/>
      <c r="O6" s="346"/>
      <c r="P6" s="346"/>
      <c r="Q6" s="346"/>
      <c r="R6" s="346"/>
      <c r="S6" s="346"/>
      <c r="T6" s="346"/>
      <c r="U6" s="346"/>
      <c r="V6" s="346"/>
      <c r="W6" s="346"/>
      <c r="X6" s="346"/>
      <c r="Y6" s="346"/>
      <c r="Z6" s="346"/>
      <c r="AA6" s="346"/>
      <c r="AB6" s="346"/>
      <c r="AC6" s="346"/>
      <c r="AD6" s="346"/>
    </row>
    <row r="7" spans="1:30" ht="14.4">
      <c r="A7" s="773" t="s">
        <v>732</v>
      </c>
      <c r="B7" s="762" t="s">
        <v>733</v>
      </c>
      <c r="C7" s="781" t="s">
        <v>116</v>
      </c>
      <c r="D7" s="781" t="s">
        <v>734</v>
      </c>
      <c r="E7" s="781" t="s">
        <v>735</v>
      </c>
      <c r="F7" s="763"/>
      <c r="G7" s="776" t="s">
        <v>670</v>
      </c>
      <c r="H7" s="777"/>
      <c r="I7" s="777"/>
      <c r="J7" s="777"/>
      <c r="K7" s="359"/>
      <c r="L7" s="359"/>
      <c r="M7" s="346"/>
      <c r="N7" s="346"/>
      <c r="O7" s="346"/>
      <c r="P7" s="346"/>
      <c r="Q7" s="346"/>
      <c r="R7" s="346"/>
      <c r="S7" s="346"/>
      <c r="T7" s="346"/>
      <c r="U7" s="346"/>
      <c r="V7" s="346"/>
      <c r="W7" s="346"/>
      <c r="X7" s="346"/>
      <c r="Y7" s="346"/>
      <c r="Z7" s="346"/>
      <c r="AA7" s="346"/>
      <c r="AB7" s="346"/>
      <c r="AC7" s="346"/>
      <c r="AD7" s="346"/>
    </row>
    <row r="8" spans="1:30" ht="27.6">
      <c r="A8" s="763"/>
      <c r="B8" s="763"/>
      <c r="C8" s="763"/>
      <c r="D8" s="763"/>
      <c r="E8" s="662" t="s">
        <v>736</v>
      </c>
      <c r="F8" s="661" t="s">
        <v>669</v>
      </c>
      <c r="G8" s="668" t="s">
        <v>671</v>
      </c>
      <c r="H8" s="668" t="s">
        <v>672</v>
      </c>
      <c r="I8" s="669" t="s">
        <v>664</v>
      </c>
      <c r="J8" s="669" t="s">
        <v>665</v>
      </c>
      <c r="K8" s="359"/>
      <c r="L8" s="359"/>
      <c r="M8" s="346"/>
      <c r="N8" s="346"/>
      <c r="O8" s="346"/>
      <c r="P8" s="346"/>
      <c r="Q8" s="346"/>
      <c r="R8" s="346"/>
      <c r="S8" s="346"/>
      <c r="T8" s="346"/>
      <c r="U8" s="346"/>
      <c r="V8" s="346"/>
      <c r="W8" s="346"/>
      <c r="X8" s="346"/>
      <c r="Y8" s="346"/>
      <c r="Z8" s="346"/>
      <c r="AA8" s="346"/>
      <c r="AB8" s="346"/>
      <c r="AC8" s="346"/>
      <c r="AD8" s="346"/>
    </row>
    <row r="9" spans="1:30" ht="26.4">
      <c r="A9" s="555" t="s">
        <v>720</v>
      </c>
      <c r="B9" s="555" t="s">
        <v>781</v>
      </c>
      <c r="C9" s="557">
        <v>1160291552.3</v>
      </c>
      <c r="D9" s="532" t="s">
        <v>881</v>
      </c>
      <c r="E9" s="650" t="s">
        <v>950</v>
      </c>
      <c r="F9" s="551">
        <f>SUM(G9:J9)</f>
        <v>222238647.34999999</v>
      </c>
      <c r="G9" s="551"/>
      <c r="H9" s="650">
        <v>222238647.34999999</v>
      </c>
      <c r="I9" s="670"/>
      <c r="J9" s="670"/>
      <c r="K9" s="359"/>
      <c r="L9" s="359"/>
      <c r="M9" s="346"/>
      <c r="N9" s="346"/>
      <c r="O9" s="346"/>
      <c r="P9" s="346"/>
      <c r="Q9" s="346"/>
      <c r="R9" s="346"/>
      <c r="S9" s="346"/>
      <c r="T9" s="346"/>
      <c r="U9" s="346"/>
      <c r="V9" s="346"/>
      <c r="W9" s="346"/>
      <c r="X9" s="346"/>
      <c r="Y9" s="346"/>
      <c r="Z9" s="346"/>
      <c r="AA9" s="346"/>
      <c r="AB9" s="346"/>
      <c r="AC9" s="346"/>
      <c r="AD9" s="346"/>
    </row>
    <row r="10" spans="1:30">
      <c r="A10" s="663"/>
      <c r="B10" s="663"/>
      <c r="C10" s="542"/>
      <c r="D10" s="547"/>
      <c r="E10" s="664"/>
      <c r="F10" s="551"/>
      <c r="G10" s="551"/>
      <c r="H10" s="518"/>
      <c r="I10" s="671"/>
      <c r="J10" s="670"/>
      <c r="K10" s="359"/>
      <c r="L10" s="359"/>
      <c r="M10" s="346"/>
      <c r="N10" s="346"/>
      <c r="O10" s="346"/>
      <c r="P10" s="346"/>
      <c r="Q10" s="346"/>
      <c r="R10" s="346"/>
      <c r="S10" s="346"/>
      <c r="T10" s="346"/>
      <c r="U10" s="346"/>
      <c r="V10" s="346"/>
      <c r="W10" s="346"/>
      <c r="X10" s="346"/>
      <c r="Y10" s="346"/>
      <c r="Z10" s="346"/>
      <c r="AA10" s="346"/>
      <c r="AB10" s="346"/>
      <c r="AC10" s="346"/>
      <c r="AD10" s="346"/>
    </row>
    <row r="11" spans="1:30" ht="26.4">
      <c r="A11" s="540"/>
      <c r="B11" s="540"/>
      <c r="C11" s="537"/>
      <c r="D11" s="532" t="s">
        <v>882</v>
      </c>
      <c r="E11" s="664" t="s">
        <v>884</v>
      </c>
      <c r="F11" s="551">
        <f>SUM(G11:J11)</f>
        <v>754731990.20000005</v>
      </c>
      <c r="G11" s="672"/>
      <c r="H11" s="551">
        <v>754731990.20000005</v>
      </c>
      <c r="I11" s="549"/>
      <c r="J11" s="545"/>
      <c r="K11" s="544"/>
      <c r="L11" s="349"/>
      <c r="M11" s="360"/>
      <c r="N11" s="346"/>
      <c r="O11" s="346"/>
      <c r="P11" s="346"/>
      <c r="Q11" s="346"/>
      <c r="R11" s="346"/>
      <c r="S11" s="346"/>
      <c r="T11" s="346"/>
      <c r="U11" s="346"/>
      <c r="V11" s="346"/>
      <c r="W11" s="346"/>
      <c r="X11" s="346"/>
      <c r="Y11" s="346"/>
      <c r="Z11" s="346"/>
      <c r="AA11" s="346"/>
      <c r="AB11" s="346"/>
      <c r="AC11" s="346"/>
      <c r="AD11" s="346"/>
    </row>
    <row r="12" spans="1:30" ht="15.6">
      <c r="A12" s="540"/>
      <c r="B12" s="540"/>
      <c r="C12" s="537"/>
      <c r="D12" s="538"/>
      <c r="E12" s="664" t="s">
        <v>885</v>
      </c>
      <c r="F12" s="551">
        <f>SUM(G12:J12)</f>
        <v>110320914.75</v>
      </c>
      <c r="G12" s="672"/>
      <c r="H12" s="551">
        <v>110320914.75</v>
      </c>
      <c r="I12" s="549"/>
      <c r="J12" s="545"/>
      <c r="K12" s="544"/>
      <c r="L12" s="349"/>
      <c r="M12" s="346"/>
      <c r="N12" s="346"/>
      <c r="O12" s="346"/>
      <c r="P12" s="346"/>
      <c r="Q12" s="346"/>
      <c r="R12" s="346"/>
      <c r="S12" s="346"/>
      <c r="T12" s="346"/>
      <c r="U12" s="346"/>
      <c r="V12" s="346"/>
      <c r="W12" s="346"/>
      <c r="X12" s="346"/>
      <c r="Y12" s="346"/>
      <c r="Z12" s="346"/>
      <c r="AA12" s="346"/>
      <c r="AB12" s="346"/>
      <c r="AC12" s="346"/>
      <c r="AD12" s="346"/>
    </row>
    <row r="13" spans="1:30" ht="15.6">
      <c r="A13" s="540"/>
      <c r="B13" s="540"/>
      <c r="C13" s="537"/>
      <c r="D13" s="538"/>
      <c r="E13" s="664"/>
      <c r="F13" s="551"/>
      <c r="G13" s="672"/>
      <c r="H13" s="551"/>
      <c r="I13" s="549"/>
      <c r="J13" s="545"/>
      <c r="K13" s="544"/>
      <c r="L13" s="349"/>
      <c r="M13" s="346"/>
      <c r="N13" s="346"/>
      <c r="O13" s="346"/>
      <c r="P13" s="346"/>
      <c r="Q13" s="346"/>
      <c r="R13" s="346"/>
      <c r="S13" s="346"/>
      <c r="T13" s="346"/>
      <c r="U13" s="346"/>
      <c r="V13" s="346"/>
      <c r="W13" s="346"/>
      <c r="X13" s="346"/>
      <c r="Y13" s="346"/>
      <c r="Z13" s="346"/>
      <c r="AA13" s="346"/>
      <c r="AB13" s="346"/>
      <c r="AC13" s="346"/>
      <c r="AD13" s="346"/>
    </row>
    <row r="14" spans="1:30" ht="27">
      <c r="A14" s="548"/>
      <c r="B14" s="546"/>
      <c r="C14" s="542"/>
      <c r="D14" s="547" t="s">
        <v>886</v>
      </c>
      <c r="E14" s="550" t="s">
        <v>887</v>
      </c>
      <c r="F14" s="551">
        <f>SUM(G14:J14)</f>
        <v>73000000</v>
      </c>
      <c r="G14" s="672"/>
      <c r="H14" s="551">
        <v>73000000</v>
      </c>
      <c r="I14" s="549"/>
      <c r="J14" s="545"/>
      <c r="K14" s="349"/>
      <c r="L14" s="349"/>
      <c r="M14" s="346"/>
      <c r="N14" s="346"/>
      <c r="O14" s="346"/>
      <c r="P14" s="346"/>
      <c r="Q14" s="346"/>
      <c r="R14" s="346"/>
      <c r="S14" s="346"/>
      <c r="T14" s="346"/>
      <c r="U14" s="346"/>
      <c r="V14" s="346"/>
      <c r="W14" s="346"/>
      <c r="X14" s="346"/>
      <c r="Y14" s="346"/>
      <c r="Z14" s="346"/>
      <c r="AA14" s="346"/>
      <c r="AB14" s="346"/>
      <c r="AC14" s="346"/>
      <c r="AD14" s="346"/>
    </row>
    <row r="15" spans="1:30" ht="15.6">
      <c r="A15" s="548"/>
      <c r="B15" s="546"/>
      <c r="C15" s="542"/>
      <c r="D15" s="547"/>
      <c r="E15" s="548"/>
      <c r="F15" s="542"/>
      <c r="G15" s="545"/>
      <c r="H15" s="545"/>
      <c r="I15" s="545"/>
      <c r="J15" s="545"/>
      <c r="K15" s="349"/>
      <c r="L15" s="349"/>
      <c r="M15" s="346"/>
      <c r="N15" s="346"/>
      <c r="O15" s="346"/>
      <c r="P15" s="346"/>
      <c r="Q15" s="346"/>
      <c r="R15" s="346"/>
      <c r="S15" s="346"/>
      <c r="T15" s="346"/>
      <c r="U15" s="346"/>
      <c r="V15" s="346"/>
      <c r="W15" s="346"/>
      <c r="X15" s="346"/>
      <c r="Y15" s="346"/>
      <c r="Z15" s="346"/>
      <c r="AA15" s="346"/>
      <c r="AB15" s="346"/>
      <c r="AC15" s="346"/>
      <c r="AD15" s="346"/>
    </row>
    <row r="16" spans="1:30" ht="15.6">
      <c r="A16" s="548"/>
      <c r="B16" s="546"/>
      <c r="C16" s="542"/>
      <c r="D16" s="547"/>
      <c r="E16" s="548"/>
      <c r="F16" s="542"/>
      <c r="G16" s="545"/>
      <c r="H16" s="545"/>
      <c r="I16" s="545"/>
      <c r="J16" s="545"/>
      <c r="K16" s="349"/>
      <c r="L16" s="349"/>
      <c r="M16" s="346"/>
      <c r="N16" s="346"/>
      <c r="O16" s="346"/>
      <c r="P16" s="346"/>
      <c r="Q16" s="346"/>
      <c r="R16" s="346"/>
      <c r="S16" s="346"/>
      <c r="T16" s="346"/>
      <c r="U16" s="346"/>
      <c r="V16" s="346"/>
      <c r="W16" s="346"/>
      <c r="X16" s="346"/>
      <c r="Y16" s="346"/>
      <c r="Z16" s="346"/>
      <c r="AA16" s="346"/>
      <c r="AB16" s="346"/>
      <c r="AC16" s="346"/>
      <c r="AD16" s="346"/>
    </row>
    <row r="17" spans="1:30" ht="39.6">
      <c r="A17" s="554" t="s">
        <v>612</v>
      </c>
      <c r="B17" s="552" t="s">
        <v>811</v>
      </c>
      <c r="C17" s="553"/>
      <c r="D17" s="538"/>
      <c r="E17" s="541"/>
      <c r="F17" s="542"/>
      <c r="G17" s="543"/>
      <c r="H17" s="543"/>
      <c r="I17" s="543"/>
      <c r="J17" s="543"/>
      <c r="K17" s="361"/>
      <c r="L17" s="361"/>
      <c r="M17" s="346"/>
      <c r="N17" s="346"/>
      <c r="O17" s="346"/>
      <c r="P17" s="346"/>
      <c r="Q17" s="346"/>
      <c r="R17" s="346"/>
      <c r="S17" s="346"/>
      <c r="T17" s="346"/>
      <c r="U17" s="346"/>
      <c r="V17" s="346"/>
      <c r="W17" s="346"/>
      <c r="X17" s="346"/>
      <c r="Y17" s="346"/>
      <c r="Z17" s="346"/>
      <c r="AA17" s="346"/>
      <c r="AB17" s="346"/>
      <c r="AC17" s="346"/>
      <c r="AD17" s="346"/>
    </row>
    <row r="18" spans="1:30" ht="15.6">
      <c r="A18" s="540"/>
      <c r="B18" s="552"/>
      <c r="C18" s="553"/>
      <c r="D18" s="538"/>
      <c r="E18" s="541"/>
      <c r="F18" s="542"/>
      <c r="G18" s="543"/>
      <c r="H18" s="543"/>
      <c r="I18" s="543"/>
      <c r="J18" s="543"/>
      <c r="K18" s="361"/>
      <c r="L18" s="361"/>
      <c r="M18" s="346"/>
      <c r="N18" s="346"/>
      <c r="O18" s="346"/>
      <c r="P18" s="346"/>
      <c r="Q18" s="346"/>
      <c r="R18" s="346"/>
      <c r="S18" s="346"/>
      <c r="T18" s="346"/>
      <c r="U18" s="346"/>
      <c r="V18" s="346"/>
      <c r="W18" s="346"/>
      <c r="X18" s="346"/>
      <c r="Y18" s="346"/>
      <c r="Z18" s="346"/>
      <c r="AA18" s="346"/>
      <c r="AB18" s="346"/>
      <c r="AC18" s="346"/>
      <c r="AD18" s="346"/>
    </row>
    <row r="19" spans="1:30" ht="26.4">
      <c r="A19" s="555" t="s">
        <v>723</v>
      </c>
      <c r="B19" s="556" t="s">
        <v>826</v>
      </c>
      <c r="C19" s="557">
        <v>111197639.7</v>
      </c>
      <c r="D19" s="556" t="s">
        <v>888</v>
      </c>
      <c r="E19" s="664" t="s">
        <v>885</v>
      </c>
      <c r="F19" s="551">
        <f>SUM(G19:J19)</f>
        <v>111197639.7</v>
      </c>
      <c r="G19" s="551"/>
      <c r="H19" s="551">
        <v>111197639.7</v>
      </c>
      <c r="I19" s="543"/>
      <c r="J19" s="543"/>
      <c r="K19" s="361"/>
      <c r="L19" s="361"/>
      <c r="M19" s="346"/>
      <c r="N19" s="346"/>
      <c r="O19" s="346"/>
      <c r="P19" s="346"/>
      <c r="Q19" s="346"/>
      <c r="R19" s="346"/>
      <c r="S19" s="346"/>
      <c r="T19" s="346"/>
      <c r="U19" s="346"/>
      <c r="V19" s="346"/>
      <c r="W19" s="346"/>
      <c r="X19" s="346"/>
      <c r="Y19" s="346"/>
      <c r="Z19" s="346"/>
      <c r="AA19" s="346"/>
      <c r="AB19" s="346"/>
      <c r="AC19" s="346"/>
      <c r="AD19" s="346"/>
    </row>
    <row r="20" spans="1:30">
      <c r="A20" s="536"/>
      <c r="B20" s="536"/>
      <c r="C20" s="537"/>
      <c r="D20" s="538"/>
      <c r="E20" s="536"/>
      <c r="F20" s="537"/>
      <c r="G20" s="539"/>
      <c r="H20" s="539"/>
      <c r="I20" s="539"/>
      <c r="J20" s="539"/>
      <c r="K20" s="364"/>
      <c r="L20" s="364"/>
      <c r="M20" s="346"/>
      <c r="N20" s="346"/>
      <c r="O20" s="346"/>
      <c r="P20" s="346"/>
      <c r="Q20" s="346"/>
      <c r="R20" s="346"/>
      <c r="S20" s="346"/>
      <c r="T20" s="346"/>
      <c r="U20" s="346"/>
      <c r="V20" s="346"/>
      <c r="W20" s="346"/>
      <c r="X20" s="346"/>
      <c r="Y20" s="346"/>
      <c r="Z20" s="346"/>
      <c r="AA20" s="346"/>
      <c r="AB20" s="346"/>
      <c r="AC20" s="346"/>
      <c r="AD20" s="346"/>
    </row>
    <row r="21" spans="1:30" ht="26.4">
      <c r="A21" s="555" t="s">
        <v>812</v>
      </c>
      <c r="B21" s="556" t="s">
        <v>813</v>
      </c>
      <c r="C21" s="557">
        <v>50000000</v>
      </c>
      <c r="D21" s="531" t="s">
        <v>890</v>
      </c>
      <c r="E21" s="559" t="s">
        <v>898</v>
      </c>
      <c r="F21" s="551">
        <f>SUM(G21:J21)</f>
        <v>50000000</v>
      </c>
      <c r="G21" s="551">
        <v>50000000</v>
      </c>
      <c r="H21" s="551"/>
      <c r="I21" s="539"/>
      <c r="J21" s="539"/>
      <c r="K21" s="361"/>
      <c r="L21" s="364"/>
      <c r="M21" s="346"/>
      <c r="N21" s="346"/>
      <c r="O21" s="346"/>
      <c r="P21" s="346"/>
      <c r="Q21" s="346"/>
      <c r="R21" s="346"/>
      <c r="S21" s="346"/>
      <c r="T21" s="346"/>
      <c r="U21" s="346"/>
      <c r="V21" s="346"/>
      <c r="W21" s="346"/>
      <c r="X21" s="346"/>
      <c r="Y21" s="346"/>
      <c r="Z21" s="346"/>
      <c r="AA21" s="346"/>
      <c r="AB21" s="346"/>
      <c r="AC21" s="346"/>
      <c r="AD21" s="346"/>
    </row>
    <row r="22" spans="1:30">
      <c r="A22" s="536"/>
      <c r="B22" s="536"/>
      <c r="C22" s="537"/>
      <c r="D22" s="538"/>
      <c r="E22" s="536"/>
      <c r="F22" s="537"/>
      <c r="G22" s="539"/>
      <c r="H22" s="539"/>
      <c r="I22" s="539"/>
      <c r="J22" s="539"/>
      <c r="K22" s="364"/>
      <c r="L22" s="364"/>
      <c r="M22" s="346"/>
      <c r="N22" s="346"/>
      <c r="O22" s="346"/>
      <c r="P22" s="346"/>
      <c r="Q22" s="346"/>
      <c r="R22" s="346"/>
      <c r="S22" s="346"/>
      <c r="T22" s="346"/>
      <c r="U22" s="346"/>
      <c r="V22" s="346"/>
      <c r="W22" s="346"/>
      <c r="X22" s="346"/>
      <c r="Y22" s="346"/>
      <c r="Z22" s="346"/>
      <c r="AA22" s="346"/>
      <c r="AB22" s="346"/>
      <c r="AC22" s="346"/>
      <c r="AD22" s="346"/>
    </row>
    <row r="23" spans="1:30" ht="26.4">
      <c r="A23" s="555" t="s">
        <v>814</v>
      </c>
      <c r="B23" s="556" t="s">
        <v>815</v>
      </c>
      <c r="C23" s="557">
        <v>118360663.33</v>
      </c>
      <c r="D23" s="531" t="s">
        <v>891</v>
      </c>
      <c r="E23" s="550" t="s">
        <v>892</v>
      </c>
      <c r="F23" s="558">
        <f>SUM(G23:J23)</f>
        <v>118360663.33</v>
      </c>
      <c r="G23" s="539"/>
      <c r="H23" s="551">
        <v>118360663.33</v>
      </c>
      <c r="I23" s="539"/>
      <c r="J23" s="539"/>
      <c r="K23" s="364"/>
      <c r="L23" s="364"/>
      <c r="M23" s="346"/>
      <c r="N23" s="346"/>
      <c r="O23" s="346"/>
      <c r="P23" s="346"/>
      <c r="Q23" s="346"/>
      <c r="R23" s="346"/>
      <c r="S23" s="346"/>
      <c r="T23" s="346"/>
      <c r="U23" s="346"/>
      <c r="V23" s="346"/>
      <c r="W23" s="346"/>
      <c r="X23" s="346"/>
      <c r="Y23" s="346"/>
      <c r="Z23" s="346"/>
      <c r="AA23" s="346"/>
      <c r="AB23" s="346"/>
      <c r="AC23" s="346"/>
      <c r="AD23" s="346"/>
    </row>
    <row r="24" spans="1:30">
      <c r="A24" s="536"/>
      <c r="B24" s="536"/>
      <c r="C24" s="537"/>
      <c r="D24" s="538"/>
      <c r="E24" s="550"/>
      <c r="F24" s="558"/>
      <c r="G24" s="539"/>
      <c r="H24" s="551"/>
      <c r="I24" s="539"/>
      <c r="J24" s="539"/>
      <c r="K24" s="530"/>
      <c r="L24" s="364"/>
      <c r="M24" s="346"/>
      <c r="N24" s="346"/>
      <c r="O24" s="346"/>
      <c r="P24" s="346"/>
      <c r="Q24" s="346"/>
      <c r="R24" s="346"/>
      <c r="S24" s="346"/>
      <c r="T24" s="346"/>
      <c r="U24" s="346"/>
      <c r="V24" s="346"/>
      <c r="W24" s="346"/>
      <c r="X24" s="346"/>
      <c r="Y24" s="346"/>
      <c r="Z24" s="346"/>
      <c r="AA24" s="346"/>
      <c r="AB24" s="346"/>
      <c r="AC24" s="346"/>
      <c r="AD24" s="346"/>
    </row>
    <row r="25" spans="1:30">
      <c r="A25" s="555" t="s">
        <v>706</v>
      </c>
      <c r="B25" s="556" t="s">
        <v>707</v>
      </c>
      <c r="C25" s="557">
        <v>30852029.84</v>
      </c>
      <c r="D25" s="531" t="s">
        <v>897</v>
      </c>
      <c r="E25" s="660" t="s">
        <v>894</v>
      </c>
      <c r="F25" s="558">
        <f>SUM(G25:J25)</f>
        <v>21352029.84</v>
      </c>
      <c r="G25" s="558">
        <v>21352029.84</v>
      </c>
      <c r="H25" s="539"/>
      <c r="I25" s="539"/>
      <c r="J25" s="539"/>
      <c r="K25" s="530"/>
      <c r="L25" s="364"/>
      <c r="M25" s="346"/>
      <c r="N25" s="346"/>
      <c r="O25" s="346"/>
      <c r="P25" s="346"/>
      <c r="Q25" s="346"/>
      <c r="R25" s="346"/>
      <c r="S25" s="346"/>
      <c r="T25" s="346"/>
      <c r="U25" s="346"/>
      <c r="V25" s="346"/>
      <c r="W25" s="346"/>
      <c r="X25" s="346"/>
      <c r="Y25" s="346"/>
      <c r="Z25" s="346"/>
      <c r="AA25" s="346"/>
      <c r="AB25" s="346"/>
      <c r="AC25" s="346"/>
      <c r="AD25" s="346"/>
    </row>
    <row r="26" spans="1:30">
      <c r="A26" s="536"/>
      <c r="B26" s="536"/>
      <c r="C26" s="537"/>
      <c r="D26" s="538"/>
      <c r="E26" s="561" t="s">
        <v>951</v>
      </c>
      <c r="F26" s="558">
        <f>SUM(G26:J26)</f>
        <v>9500000</v>
      </c>
      <c r="G26" s="539"/>
      <c r="H26" s="551">
        <v>9500000</v>
      </c>
      <c r="I26" s="539"/>
      <c r="J26" s="539"/>
      <c r="K26" s="364"/>
      <c r="L26" s="364"/>
      <c r="M26" s="346"/>
      <c r="N26" s="346"/>
      <c r="O26" s="346"/>
      <c r="P26" s="346"/>
      <c r="Q26" s="346"/>
      <c r="R26" s="346"/>
      <c r="S26" s="346"/>
      <c r="T26" s="346"/>
      <c r="U26" s="346"/>
      <c r="V26" s="346"/>
      <c r="W26" s="346"/>
      <c r="X26" s="346"/>
      <c r="Y26" s="346"/>
      <c r="Z26" s="346"/>
      <c r="AA26" s="346"/>
      <c r="AB26" s="346"/>
      <c r="AC26" s="346"/>
      <c r="AD26" s="346"/>
    </row>
    <row r="27" spans="1:30">
      <c r="A27" s="536"/>
      <c r="B27" s="536"/>
      <c r="C27" s="537"/>
      <c r="D27" s="538"/>
      <c r="E27" s="536"/>
      <c r="F27" s="537"/>
      <c r="G27" s="539"/>
      <c r="H27" s="539"/>
      <c r="I27" s="539"/>
      <c r="J27" s="539"/>
      <c r="K27" s="364"/>
      <c r="L27" s="364"/>
      <c r="M27" s="346"/>
      <c r="N27" s="346"/>
      <c r="O27" s="346"/>
      <c r="P27" s="346"/>
      <c r="Q27" s="346"/>
      <c r="R27" s="346"/>
      <c r="S27" s="346"/>
      <c r="T27" s="346"/>
      <c r="U27" s="346"/>
      <c r="V27" s="346"/>
      <c r="W27" s="346"/>
      <c r="X27" s="346"/>
      <c r="Y27" s="346"/>
      <c r="Z27" s="346"/>
      <c r="AA27" s="346"/>
      <c r="AB27" s="346"/>
      <c r="AC27" s="346"/>
      <c r="AD27" s="346"/>
    </row>
    <row r="28" spans="1:30">
      <c r="A28" s="555" t="s">
        <v>724</v>
      </c>
      <c r="B28" s="556" t="s">
        <v>827</v>
      </c>
      <c r="C28" s="557">
        <v>830000000</v>
      </c>
      <c r="D28" s="555" t="s">
        <v>893</v>
      </c>
      <c r="E28" s="550" t="s">
        <v>889</v>
      </c>
      <c r="F28" s="558">
        <f t="shared" ref="F28:F33" si="0">SUM(G28:J28)</f>
        <v>132800000</v>
      </c>
      <c r="G28" s="558">
        <v>132800000</v>
      </c>
      <c r="H28" s="551"/>
      <c r="I28" s="539"/>
      <c r="J28" s="539"/>
      <c r="K28" s="530"/>
      <c r="L28" s="364"/>
      <c r="M28" s="346"/>
      <c r="N28" s="346"/>
      <c r="O28" s="346"/>
      <c r="P28" s="346"/>
      <c r="Q28" s="346"/>
      <c r="R28" s="346"/>
      <c r="S28" s="346"/>
      <c r="T28" s="346"/>
      <c r="U28" s="346"/>
      <c r="V28" s="346"/>
      <c r="W28" s="346"/>
      <c r="X28" s="346"/>
      <c r="Y28" s="346"/>
      <c r="Z28" s="346"/>
      <c r="AA28" s="346"/>
      <c r="AB28" s="346"/>
      <c r="AC28" s="346"/>
      <c r="AD28" s="346"/>
    </row>
    <row r="29" spans="1:30">
      <c r="A29" s="555"/>
      <c r="B29" s="556"/>
      <c r="C29" s="557"/>
      <c r="D29" s="555"/>
      <c r="E29" s="550" t="s">
        <v>894</v>
      </c>
      <c r="F29" s="558">
        <f t="shared" si="0"/>
        <v>76000000</v>
      </c>
      <c r="G29" s="558">
        <v>76000000</v>
      </c>
      <c r="H29" s="551"/>
      <c r="I29" s="539"/>
      <c r="J29" s="539"/>
      <c r="K29" s="364"/>
      <c r="L29" s="364"/>
      <c r="M29" s="346"/>
      <c r="N29" s="346"/>
      <c r="O29" s="346"/>
      <c r="P29" s="346"/>
      <c r="Q29" s="346"/>
      <c r="R29" s="346"/>
      <c r="S29" s="346"/>
      <c r="T29" s="346"/>
      <c r="U29" s="346"/>
      <c r="V29" s="346"/>
      <c r="W29" s="346"/>
      <c r="X29" s="346"/>
      <c r="Y29" s="346"/>
      <c r="Z29" s="346"/>
      <c r="AA29" s="346"/>
      <c r="AB29" s="346"/>
      <c r="AC29" s="346"/>
      <c r="AD29" s="346"/>
    </row>
    <row r="30" spans="1:30">
      <c r="A30" s="555"/>
      <c r="B30" s="556"/>
      <c r="C30" s="557"/>
      <c r="D30" s="555"/>
      <c r="E30" s="550" t="s">
        <v>883</v>
      </c>
      <c r="F30" s="558">
        <f t="shared" si="0"/>
        <v>47000000</v>
      </c>
      <c r="G30" s="558">
        <v>47000000</v>
      </c>
      <c r="H30" s="551"/>
      <c r="I30" s="539"/>
      <c r="J30" s="539"/>
      <c r="K30" s="364"/>
      <c r="L30" s="364"/>
      <c r="M30" s="346"/>
      <c r="N30" s="346"/>
      <c r="O30" s="346"/>
      <c r="P30" s="346"/>
      <c r="Q30" s="346"/>
      <c r="R30" s="346"/>
      <c r="S30" s="346"/>
      <c r="T30" s="346"/>
      <c r="U30" s="346"/>
      <c r="V30" s="346"/>
      <c r="W30" s="346"/>
      <c r="X30" s="346"/>
      <c r="Y30" s="346"/>
      <c r="Z30" s="346"/>
      <c r="AA30" s="346"/>
      <c r="AB30" s="346"/>
      <c r="AC30" s="346"/>
      <c r="AD30" s="346"/>
    </row>
    <row r="31" spans="1:30">
      <c r="A31" s="555"/>
      <c r="B31" s="556"/>
      <c r="C31" s="557"/>
      <c r="D31" s="555"/>
      <c r="E31" s="559" t="s">
        <v>953</v>
      </c>
      <c r="F31" s="558">
        <f t="shared" si="0"/>
        <v>11200000</v>
      </c>
      <c r="G31" s="558">
        <v>11200000</v>
      </c>
      <c r="H31" s="551"/>
      <c r="I31" s="539"/>
      <c r="J31" s="539"/>
      <c r="K31" s="364"/>
      <c r="L31" s="364"/>
      <c r="M31" s="346"/>
      <c r="N31" s="346"/>
      <c r="O31" s="346"/>
      <c r="P31" s="346"/>
      <c r="Q31" s="346"/>
      <c r="R31" s="346"/>
      <c r="S31" s="346"/>
      <c r="T31" s="346"/>
      <c r="U31" s="346"/>
      <c r="V31" s="346"/>
      <c r="W31" s="346"/>
      <c r="X31" s="346"/>
      <c r="Y31" s="346"/>
      <c r="Z31" s="346"/>
      <c r="AA31" s="346"/>
      <c r="AB31" s="346"/>
      <c r="AC31" s="346"/>
      <c r="AD31" s="346"/>
    </row>
    <row r="32" spans="1:30">
      <c r="A32" s="555"/>
      <c r="B32" s="556"/>
      <c r="C32" s="557"/>
      <c r="D32" s="555"/>
      <c r="E32" s="559" t="s">
        <v>954</v>
      </c>
      <c r="F32" s="558">
        <f t="shared" si="0"/>
        <v>12000000</v>
      </c>
      <c r="G32" s="558">
        <v>12000000</v>
      </c>
      <c r="H32" s="551"/>
      <c r="I32" s="539"/>
      <c r="J32" s="539"/>
      <c r="K32" s="364"/>
      <c r="L32" s="364"/>
      <c r="M32" s="346"/>
      <c r="N32" s="346"/>
      <c r="O32" s="346"/>
      <c r="P32" s="346"/>
      <c r="Q32" s="346"/>
      <c r="R32" s="346"/>
      <c r="S32" s="346"/>
      <c r="T32" s="346"/>
      <c r="U32" s="346"/>
      <c r="V32" s="346"/>
      <c r="W32" s="346"/>
      <c r="X32" s="346"/>
      <c r="Y32" s="346"/>
      <c r="Z32" s="346"/>
      <c r="AA32" s="346"/>
      <c r="AB32" s="346"/>
      <c r="AC32" s="346"/>
      <c r="AD32" s="346"/>
    </row>
    <row r="33" spans="1:30">
      <c r="A33" s="555"/>
      <c r="B33" s="556"/>
      <c r="C33" s="557"/>
      <c r="D33" s="555"/>
      <c r="E33" s="559" t="s">
        <v>955</v>
      </c>
      <c r="F33" s="558">
        <f t="shared" si="0"/>
        <v>21000000</v>
      </c>
      <c r="G33" s="558">
        <v>21000000</v>
      </c>
      <c r="H33" s="551"/>
      <c r="I33" s="539"/>
      <c r="J33" s="539"/>
      <c r="K33" s="364"/>
      <c r="L33" s="364"/>
      <c r="M33" s="346"/>
      <c r="N33" s="346"/>
      <c r="O33" s="346"/>
      <c r="P33" s="346"/>
      <c r="Q33" s="346"/>
      <c r="R33" s="346"/>
      <c r="S33" s="346"/>
      <c r="T33" s="346"/>
      <c r="U33" s="346"/>
      <c r="V33" s="346"/>
      <c r="W33" s="346"/>
      <c r="X33" s="346"/>
      <c r="Y33" s="346"/>
      <c r="Z33" s="346"/>
      <c r="AA33" s="346"/>
      <c r="AB33" s="346"/>
      <c r="AC33" s="346"/>
      <c r="AD33" s="346"/>
    </row>
    <row r="34" spans="1:30">
      <c r="A34" s="555"/>
      <c r="B34" s="556"/>
      <c r="C34" s="557"/>
      <c r="D34" s="555"/>
      <c r="E34" s="550"/>
      <c r="F34" s="558"/>
      <c r="G34" s="558"/>
      <c r="H34" s="551"/>
      <c r="I34" s="539"/>
      <c r="J34" s="539"/>
      <c r="K34" s="364"/>
      <c r="L34" s="364"/>
      <c r="M34" s="346"/>
      <c r="N34" s="346"/>
      <c r="O34" s="346"/>
      <c r="P34" s="346"/>
      <c r="Q34" s="346"/>
      <c r="R34" s="346"/>
      <c r="S34" s="346"/>
      <c r="T34" s="346"/>
      <c r="U34" s="346"/>
      <c r="V34" s="346"/>
      <c r="W34" s="346"/>
      <c r="X34" s="346"/>
      <c r="Y34" s="346"/>
      <c r="Z34" s="346"/>
      <c r="AA34" s="346"/>
      <c r="AB34" s="346"/>
      <c r="AC34" s="346"/>
      <c r="AD34" s="346"/>
    </row>
    <row r="35" spans="1:30" ht="26.4">
      <c r="A35" s="555"/>
      <c r="B35" s="556"/>
      <c r="C35" s="557"/>
      <c r="D35" s="532" t="s">
        <v>896</v>
      </c>
      <c r="E35" s="550" t="s">
        <v>895</v>
      </c>
      <c r="F35" s="558">
        <f>SUM(G35:J35)</f>
        <v>530000000</v>
      </c>
      <c r="G35" s="558"/>
      <c r="H35" s="558">
        <v>530000000</v>
      </c>
      <c r="I35" s="558"/>
      <c r="J35" s="539"/>
      <c r="K35" s="364"/>
      <c r="L35" s="364"/>
      <c r="M35" s="346"/>
      <c r="N35" s="346"/>
      <c r="O35" s="346"/>
      <c r="P35" s="346"/>
      <c r="Q35" s="346"/>
      <c r="R35" s="346"/>
      <c r="S35" s="346"/>
      <c r="T35" s="346"/>
      <c r="U35" s="346"/>
      <c r="V35" s="346"/>
      <c r="W35" s="346"/>
      <c r="X35" s="346"/>
      <c r="Y35" s="346"/>
      <c r="Z35" s="346"/>
      <c r="AA35" s="346"/>
      <c r="AB35" s="346"/>
      <c r="AC35" s="346"/>
      <c r="AD35" s="346"/>
    </row>
    <row r="36" spans="1:30">
      <c r="A36" s="536"/>
      <c r="B36" s="536"/>
      <c r="C36" s="537"/>
      <c r="D36" s="538"/>
      <c r="E36" s="550"/>
      <c r="F36" s="537"/>
      <c r="G36" s="539"/>
      <c r="H36" s="539"/>
      <c r="I36" s="539"/>
      <c r="J36" s="539"/>
      <c r="K36" s="364"/>
      <c r="L36" s="364"/>
      <c r="M36" s="346"/>
      <c r="N36" s="346"/>
      <c r="O36" s="346"/>
      <c r="P36" s="346"/>
      <c r="Q36" s="346"/>
      <c r="R36" s="346"/>
      <c r="S36" s="346"/>
      <c r="T36" s="346"/>
      <c r="U36" s="346"/>
      <c r="V36" s="346"/>
      <c r="W36" s="346"/>
      <c r="X36" s="346"/>
      <c r="Y36" s="346"/>
      <c r="Z36" s="346"/>
      <c r="AA36" s="346"/>
      <c r="AB36" s="346"/>
      <c r="AC36" s="346"/>
      <c r="AD36" s="346"/>
    </row>
    <row r="37" spans="1:30" ht="26.4">
      <c r="A37" s="555" t="s">
        <v>725</v>
      </c>
      <c r="B37" s="556" t="s">
        <v>828</v>
      </c>
      <c r="C37" s="557">
        <v>10000000</v>
      </c>
      <c r="D37" s="555" t="s">
        <v>893</v>
      </c>
      <c r="E37" s="559" t="s">
        <v>952</v>
      </c>
      <c r="F37" s="558">
        <f>SUM(G37:J37)</f>
        <v>10000000</v>
      </c>
      <c r="G37" s="558">
        <v>10000000</v>
      </c>
      <c r="H37" s="539"/>
      <c r="I37" s="539"/>
      <c r="J37" s="539"/>
      <c r="K37" s="530"/>
      <c r="L37" s="364"/>
      <c r="M37" s="346"/>
      <c r="N37" s="346"/>
      <c r="O37" s="346"/>
      <c r="P37" s="346"/>
      <c r="Q37" s="346"/>
      <c r="R37" s="346"/>
      <c r="S37" s="346"/>
      <c r="T37" s="346"/>
      <c r="U37" s="346"/>
      <c r="V37" s="346"/>
      <c r="W37" s="346"/>
      <c r="X37" s="346"/>
      <c r="Y37" s="346"/>
      <c r="Z37" s="346"/>
      <c r="AA37" s="346"/>
      <c r="AB37" s="346"/>
      <c r="AC37" s="346"/>
      <c r="AD37" s="346"/>
    </row>
    <row r="38" spans="1:30">
      <c r="A38" s="536"/>
      <c r="B38" s="536"/>
      <c r="C38" s="537"/>
      <c r="D38" s="538"/>
      <c r="E38" s="536"/>
      <c r="F38" s="537"/>
      <c r="G38" s="539"/>
      <c r="H38" s="539"/>
      <c r="I38" s="539"/>
      <c r="J38" s="539"/>
      <c r="K38" s="364"/>
      <c r="L38" s="364"/>
      <c r="M38" s="346"/>
      <c r="N38" s="346"/>
      <c r="O38" s="346"/>
      <c r="P38" s="346"/>
      <c r="Q38" s="346"/>
      <c r="R38" s="346"/>
      <c r="S38" s="346"/>
      <c r="T38" s="346"/>
      <c r="U38" s="346"/>
      <c r="V38" s="346"/>
      <c r="W38" s="346"/>
      <c r="X38" s="346"/>
      <c r="Y38" s="346"/>
      <c r="Z38" s="346"/>
      <c r="AA38" s="346"/>
      <c r="AB38" s="346"/>
      <c r="AC38" s="346"/>
      <c r="AD38" s="346"/>
    </row>
    <row r="39" spans="1:30">
      <c r="A39" s="665" t="s">
        <v>280</v>
      </c>
      <c r="B39" s="666"/>
      <c r="C39" s="667">
        <f>SUM(C9:C38)</f>
        <v>2310701885.1700001</v>
      </c>
      <c r="D39" s="665" t="s">
        <v>316</v>
      </c>
      <c r="E39" s="666" t="s">
        <v>316</v>
      </c>
      <c r="F39" s="667">
        <f>SUM(F9:F38)</f>
        <v>2310701885.1700001</v>
      </c>
      <c r="G39" s="667">
        <f>SUM(G9:G38)</f>
        <v>381352029.84000003</v>
      </c>
      <c r="H39" s="667">
        <f>SUM(H9:H38)</f>
        <v>1929349855.3300002</v>
      </c>
      <c r="I39" s="667">
        <f>SUM(I9:I38)</f>
        <v>0</v>
      </c>
      <c r="J39" s="667">
        <f>SUM(J9:J38)</f>
        <v>0</v>
      </c>
      <c r="K39" s="365"/>
      <c r="L39" s="365"/>
      <c r="M39" s="346"/>
      <c r="N39" s="346"/>
      <c r="O39" s="346"/>
      <c r="P39" s="346"/>
      <c r="Q39" s="346"/>
      <c r="R39" s="346"/>
      <c r="S39" s="346"/>
      <c r="T39" s="346"/>
      <c r="U39" s="346"/>
      <c r="V39" s="346"/>
      <c r="W39" s="346"/>
      <c r="X39" s="346"/>
      <c r="Y39" s="346"/>
      <c r="Z39" s="346"/>
      <c r="AA39" s="346"/>
      <c r="AB39" s="346"/>
      <c r="AC39" s="346"/>
      <c r="AD39" s="346"/>
    </row>
    <row r="40" spans="1:30" hidden="1">
      <c r="A40" s="346"/>
      <c r="B40" s="346"/>
      <c r="C40" s="347"/>
      <c r="D40" s="365"/>
      <c r="E40" s="365"/>
      <c r="F40" s="560"/>
      <c r="G40" s="365"/>
      <c r="H40" s="365"/>
      <c r="I40" s="347"/>
      <c r="J40" s="347"/>
      <c r="K40" s="347"/>
      <c r="L40" s="347"/>
      <c r="M40" s="346"/>
      <c r="N40" s="346"/>
      <c r="O40" s="346"/>
      <c r="P40" s="346"/>
      <c r="Q40" s="346"/>
      <c r="R40" s="346"/>
      <c r="S40" s="346"/>
      <c r="T40" s="346"/>
      <c r="U40" s="346"/>
      <c r="V40" s="346"/>
      <c r="W40" s="346"/>
      <c r="X40" s="346"/>
      <c r="Y40" s="346"/>
      <c r="Z40" s="346"/>
      <c r="AA40" s="346"/>
      <c r="AB40" s="346"/>
      <c r="AC40" s="346"/>
      <c r="AD40" s="346"/>
    </row>
    <row r="41" spans="1:30">
      <c r="A41" s="346"/>
      <c r="B41" s="346"/>
      <c r="C41" s="347"/>
      <c r="D41" s="347"/>
      <c r="E41" s="372"/>
      <c r="F41" s="347"/>
      <c r="G41" s="346"/>
      <c r="H41" s="346"/>
      <c r="I41" s="347"/>
      <c r="J41" s="347"/>
      <c r="K41" s="347"/>
      <c r="L41" s="347"/>
      <c r="M41" s="346"/>
      <c r="N41" s="346"/>
      <c r="O41" s="346"/>
      <c r="P41" s="346"/>
      <c r="Q41" s="346"/>
      <c r="R41" s="346"/>
      <c r="S41" s="346"/>
      <c r="T41" s="346"/>
      <c r="U41" s="346"/>
      <c r="V41" s="346"/>
      <c r="W41" s="346"/>
      <c r="X41" s="346"/>
      <c r="Y41" s="346"/>
      <c r="Z41" s="346"/>
      <c r="AA41" s="346"/>
      <c r="AB41" s="346"/>
      <c r="AC41" s="346"/>
      <c r="AD41" s="346"/>
    </row>
    <row r="42" spans="1:30" ht="31.2" customHeight="1">
      <c r="A42" s="774" t="s">
        <v>956</v>
      </c>
      <c r="B42" s="775"/>
      <c r="C42" s="775"/>
      <c r="D42" s="775"/>
      <c r="E42" s="775"/>
      <c r="F42" s="775"/>
      <c r="G42" s="775"/>
      <c r="H42" s="775"/>
      <c r="I42" s="373"/>
      <c r="J42" s="373"/>
      <c r="K42" s="373"/>
      <c r="L42" s="373"/>
      <c r="M42" s="374"/>
      <c r="N42" s="346"/>
      <c r="O42" s="346"/>
      <c r="P42" s="346"/>
      <c r="Q42" s="346"/>
      <c r="R42" s="346"/>
      <c r="S42" s="346"/>
      <c r="T42" s="346"/>
      <c r="U42" s="346"/>
      <c r="V42" s="346"/>
      <c r="W42" s="346"/>
      <c r="X42" s="346"/>
      <c r="Y42" s="346"/>
      <c r="Z42" s="346"/>
      <c r="AA42" s="346"/>
      <c r="AB42" s="346"/>
      <c r="AC42" s="346"/>
      <c r="AD42" s="346"/>
    </row>
    <row r="43" spans="1:30" ht="15" hidden="1">
      <c r="A43" s="366"/>
      <c r="B43" s="366"/>
      <c r="C43" s="366"/>
      <c r="D43" s="366"/>
      <c r="E43" s="366"/>
      <c r="F43" s="366"/>
      <c r="G43" s="366"/>
      <c r="H43" s="366"/>
      <c r="I43" s="366"/>
      <c r="J43" s="366"/>
      <c r="K43" s="366"/>
      <c r="L43" s="366"/>
      <c r="M43" s="367"/>
      <c r="N43" s="367"/>
      <c r="O43" s="367"/>
      <c r="P43" s="367"/>
      <c r="Q43" s="367"/>
      <c r="R43" s="367"/>
      <c r="S43" s="367"/>
      <c r="T43" s="367"/>
      <c r="U43" s="367"/>
      <c r="V43" s="367"/>
      <c r="W43" s="367"/>
      <c r="X43" s="367"/>
      <c r="Y43" s="367"/>
      <c r="Z43" s="367"/>
      <c r="AA43" s="367"/>
      <c r="AB43" s="367"/>
      <c r="AC43" s="367"/>
      <c r="AD43" s="367"/>
    </row>
    <row r="44" spans="1:30" ht="15">
      <c r="A44" s="368"/>
      <c r="B44" s="368"/>
      <c r="C44" s="368"/>
      <c r="D44" s="366"/>
      <c r="E44" s="366"/>
      <c r="F44" s="366"/>
      <c r="G44" s="366"/>
      <c r="H44" s="366"/>
      <c r="I44" s="368"/>
      <c r="J44" s="368"/>
      <c r="K44" s="368"/>
      <c r="L44" s="368"/>
      <c r="M44" s="346"/>
      <c r="N44" s="346"/>
      <c r="O44" s="346"/>
      <c r="P44" s="346"/>
      <c r="Q44" s="346"/>
      <c r="R44" s="346"/>
      <c r="S44" s="346"/>
      <c r="T44" s="346"/>
      <c r="U44" s="346"/>
      <c r="V44" s="346"/>
      <c r="W44" s="346"/>
      <c r="X44" s="346"/>
      <c r="Y44" s="346"/>
      <c r="Z44" s="346"/>
      <c r="AA44" s="346"/>
      <c r="AB44" s="346"/>
      <c r="AC44" s="346"/>
      <c r="AD44" s="346"/>
    </row>
    <row r="45" spans="1:30" ht="15.6">
      <c r="A45" s="595" t="s">
        <v>949</v>
      </c>
      <c r="B45" s="369"/>
      <c r="C45" s="370"/>
      <c r="D45" s="368"/>
      <c r="E45" s="375"/>
      <c r="F45" s="368"/>
      <c r="G45" s="368"/>
      <c r="H45" s="368"/>
      <c r="I45" s="370"/>
      <c r="J45" s="370"/>
      <c r="K45" s="370"/>
      <c r="L45" s="370"/>
      <c r="M45" s="369"/>
      <c r="N45" s="369"/>
      <c r="O45" s="369"/>
      <c r="P45" s="369"/>
      <c r="Q45" s="369"/>
      <c r="R45" s="369"/>
      <c r="S45" s="369"/>
      <c r="T45" s="369"/>
      <c r="U45" s="369"/>
      <c r="V45" s="369"/>
      <c r="W45" s="369"/>
      <c r="X45" s="369"/>
      <c r="Y45" s="369"/>
      <c r="Z45" s="369"/>
      <c r="AA45" s="369"/>
      <c r="AB45" s="369"/>
      <c r="AC45" s="369"/>
      <c r="AD45" s="369"/>
    </row>
    <row r="46" spans="1:30">
      <c r="A46" s="346"/>
      <c r="B46" s="346"/>
      <c r="C46" s="347"/>
      <c r="D46" s="347"/>
      <c r="E46" s="372"/>
      <c r="F46" s="347"/>
      <c r="G46" s="346"/>
      <c r="H46" s="346"/>
      <c r="I46" s="347"/>
      <c r="J46" s="347"/>
      <c r="K46" s="347"/>
      <c r="L46" s="347"/>
      <c r="M46" s="346"/>
      <c r="N46" s="346"/>
      <c r="O46" s="346"/>
      <c r="P46" s="346"/>
      <c r="Q46" s="346"/>
      <c r="R46" s="346"/>
      <c r="S46" s="346"/>
      <c r="T46" s="346"/>
      <c r="U46" s="346"/>
      <c r="V46" s="346"/>
      <c r="W46" s="346"/>
      <c r="X46" s="346"/>
      <c r="Y46" s="346"/>
      <c r="Z46" s="346"/>
      <c r="AA46" s="346"/>
      <c r="AB46" s="346"/>
      <c r="AC46" s="346"/>
      <c r="AD46" s="346"/>
    </row>
    <row r="47" spans="1:30" ht="20.399999999999999">
      <c r="A47" s="348" t="s">
        <v>796</v>
      </c>
      <c r="B47" s="371"/>
      <c r="C47" s="346"/>
      <c r="D47" s="347"/>
      <c r="E47" s="372"/>
      <c r="F47" s="347"/>
      <c r="G47" s="346"/>
      <c r="H47" s="346"/>
      <c r="I47" s="347"/>
      <c r="J47" s="347"/>
      <c r="K47" s="347"/>
      <c r="L47" s="347"/>
      <c r="M47" s="346"/>
      <c r="N47" s="346"/>
      <c r="O47" s="346"/>
      <c r="P47" s="346"/>
      <c r="Q47" s="346"/>
      <c r="R47" s="346"/>
      <c r="S47" s="346"/>
      <c r="T47" s="346"/>
      <c r="U47" s="346"/>
      <c r="V47" s="346"/>
      <c r="W47" s="346"/>
      <c r="X47" s="346"/>
      <c r="Y47" s="346"/>
      <c r="Z47" s="346"/>
      <c r="AA47" s="346"/>
      <c r="AB47" s="346"/>
      <c r="AC47" s="346"/>
      <c r="AD47" s="346"/>
    </row>
    <row r="48" spans="1:30">
      <c r="A48" s="346"/>
      <c r="B48" s="346"/>
      <c r="C48" s="347"/>
      <c r="D48" s="346"/>
      <c r="E48" s="372"/>
      <c r="F48" s="347"/>
      <c r="G48" s="346"/>
      <c r="H48" s="346"/>
      <c r="I48" s="347"/>
      <c r="J48" s="347"/>
      <c r="K48" s="347"/>
      <c r="L48" s="347"/>
      <c r="M48" s="346"/>
      <c r="N48" s="346"/>
      <c r="O48" s="346"/>
      <c r="P48" s="346"/>
      <c r="Q48" s="346"/>
      <c r="R48" s="346"/>
      <c r="S48" s="346"/>
      <c r="T48" s="346"/>
      <c r="U48" s="346"/>
      <c r="V48" s="346"/>
      <c r="W48" s="346"/>
      <c r="X48" s="346"/>
      <c r="Y48" s="346"/>
      <c r="Z48" s="346"/>
      <c r="AA48" s="346"/>
      <c r="AB48" s="346"/>
      <c r="AC48" s="346"/>
      <c r="AD48" s="346"/>
    </row>
    <row r="49" spans="1:30">
      <c r="A49" s="346"/>
      <c r="B49" s="346"/>
      <c r="C49" s="347"/>
      <c r="D49" s="347"/>
      <c r="E49" s="372"/>
      <c r="F49" s="347"/>
      <c r="G49" s="346"/>
      <c r="H49" s="346"/>
      <c r="I49" s="347"/>
      <c r="J49" s="347"/>
      <c r="K49" s="347"/>
      <c r="L49" s="347"/>
      <c r="M49" s="346"/>
      <c r="N49" s="346"/>
      <c r="O49" s="346"/>
      <c r="P49" s="346"/>
      <c r="Q49" s="346"/>
      <c r="R49" s="346"/>
      <c r="S49" s="346"/>
      <c r="T49" s="346"/>
      <c r="U49" s="346"/>
      <c r="V49" s="346"/>
      <c r="W49" s="346"/>
      <c r="X49" s="346"/>
      <c r="Y49" s="346"/>
      <c r="Z49" s="346"/>
      <c r="AA49" s="346"/>
      <c r="AB49" s="346"/>
      <c r="AC49" s="346"/>
      <c r="AD49" s="346"/>
    </row>
    <row r="50" spans="1:30">
      <c r="A50" s="346"/>
      <c r="B50" s="346"/>
      <c r="C50" s="347"/>
      <c r="D50" s="347"/>
      <c r="E50" s="372"/>
      <c r="F50" s="347"/>
      <c r="G50" s="346"/>
      <c r="H50" s="346"/>
      <c r="I50" s="347"/>
      <c r="J50" s="347"/>
      <c r="K50" s="347"/>
      <c r="L50" s="347"/>
      <c r="M50" s="346"/>
      <c r="N50" s="346"/>
      <c r="O50" s="346"/>
      <c r="P50" s="346"/>
      <c r="Q50" s="346"/>
      <c r="R50" s="346"/>
      <c r="S50" s="346"/>
      <c r="T50" s="346"/>
      <c r="U50" s="346"/>
      <c r="V50" s="346"/>
      <c r="W50" s="346"/>
      <c r="X50" s="346"/>
      <c r="Y50" s="346"/>
      <c r="Z50" s="346"/>
      <c r="AA50" s="346"/>
      <c r="AB50" s="346"/>
      <c r="AC50" s="346"/>
      <c r="AD50" s="346"/>
    </row>
    <row r="51" spans="1:30">
      <c r="A51" s="346"/>
      <c r="B51" s="346"/>
      <c r="C51" s="347"/>
      <c r="D51" s="347"/>
      <c r="E51" s="372"/>
      <c r="F51" s="347"/>
      <c r="G51" s="346"/>
      <c r="H51" s="346"/>
      <c r="I51" s="347"/>
      <c r="J51" s="347"/>
      <c r="K51" s="347"/>
      <c r="L51" s="347"/>
      <c r="M51" s="346"/>
      <c r="N51" s="346"/>
      <c r="O51" s="346"/>
      <c r="P51" s="346"/>
      <c r="Q51" s="346"/>
      <c r="R51" s="346"/>
      <c r="S51" s="346"/>
      <c r="T51" s="346"/>
      <c r="U51" s="346"/>
      <c r="V51" s="346"/>
      <c r="W51" s="346"/>
      <c r="X51" s="346"/>
      <c r="Y51" s="346"/>
      <c r="Z51" s="346"/>
      <c r="AA51" s="346"/>
      <c r="AB51" s="346"/>
      <c r="AC51" s="346"/>
      <c r="AD51" s="346"/>
    </row>
    <row r="52" spans="1:30">
      <c r="A52" s="346"/>
      <c r="B52" s="346"/>
      <c r="C52" s="347"/>
      <c r="D52" s="347"/>
      <c r="E52" s="372"/>
      <c r="F52" s="347"/>
      <c r="G52" s="346"/>
      <c r="H52" s="346"/>
      <c r="I52" s="347"/>
      <c r="J52" s="347"/>
      <c r="K52" s="347"/>
      <c r="L52" s="347"/>
      <c r="M52" s="346"/>
      <c r="N52" s="346"/>
      <c r="O52" s="346"/>
      <c r="P52" s="346"/>
      <c r="Q52" s="346"/>
      <c r="R52" s="346"/>
      <c r="S52" s="346"/>
      <c r="T52" s="346"/>
      <c r="U52" s="346"/>
      <c r="V52" s="346"/>
      <c r="W52" s="346"/>
      <c r="X52" s="346"/>
      <c r="Y52" s="346"/>
      <c r="Z52" s="346"/>
      <c r="AA52" s="346"/>
      <c r="AB52" s="346"/>
      <c r="AC52" s="346"/>
      <c r="AD52" s="346"/>
    </row>
    <row r="53" spans="1:30">
      <c r="A53" s="346"/>
      <c r="B53" s="346"/>
      <c r="C53" s="347"/>
      <c r="D53" s="347"/>
      <c r="E53" s="372"/>
      <c r="F53" s="347"/>
      <c r="G53" s="346"/>
      <c r="H53" s="346"/>
      <c r="I53" s="347"/>
      <c r="J53" s="347"/>
      <c r="K53" s="347"/>
      <c r="L53" s="347"/>
      <c r="M53" s="346"/>
      <c r="N53" s="346"/>
      <c r="O53" s="346"/>
      <c r="P53" s="346"/>
      <c r="Q53" s="346"/>
      <c r="R53" s="346"/>
      <c r="S53" s="346"/>
      <c r="T53" s="346"/>
      <c r="U53" s="346"/>
      <c r="V53" s="346"/>
      <c r="W53" s="346"/>
      <c r="X53" s="346"/>
      <c r="Y53" s="346"/>
      <c r="Z53" s="346"/>
      <c r="AA53" s="346"/>
      <c r="AB53" s="346"/>
      <c r="AC53" s="346"/>
      <c r="AD53" s="346"/>
    </row>
    <row r="54" spans="1:30">
      <c r="A54" s="346"/>
      <c r="B54" s="346"/>
      <c r="C54" s="347"/>
      <c r="D54" s="347"/>
      <c r="E54" s="372"/>
      <c r="F54" s="347"/>
      <c r="G54" s="346"/>
      <c r="H54" s="346"/>
      <c r="I54" s="347"/>
      <c r="J54" s="347"/>
      <c r="K54" s="347"/>
      <c r="L54" s="347"/>
      <c r="M54" s="346"/>
      <c r="N54" s="346"/>
      <c r="O54" s="346"/>
      <c r="P54" s="346"/>
      <c r="Q54" s="346"/>
      <c r="R54" s="346"/>
      <c r="S54" s="346"/>
      <c r="T54" s="346"/>
      <c r="U54" s="346"/>
      <c r="V54" s="346"/>
      <c r="W54" s="346"/>
      <c r="X54" s="346"/>
      <c r="Y54" s="346"/>
      <c r="Z54" s="346"/>
      <c r="AA54" s="346"/>
      <c r="AB54" s="346"/>
      <c r="AC54" s="346"/>
      <c r="AD54" s="346"/>
    </row>
    <row r="55" spans="1:30">
      <c r="A55" s="346"/>
      <c r="B55" s="346"/>
      <c r="C55" s="347"/>
      <c r="D55" s="347"/>
      <c r="E55" s="372"/>
      <c r="F55" s="347"/>
      <c r="G55" s="346"/>
      <c r="H55" s="346"/>
      <c r="I55" s="347"/>
      <c r="J55" s="347"/>
      <c r="K55" s="347"/>
      <c r="L55" s="347"/>
      <c r="M55" s="346"/>
      <c r="N55" s="346"/>
      <c r="O55" s="346"/>
      <c r="P55" s="346"/>
      <c r="Q55" s="346"/>
      <c r="R55" s="346"/>
      <c r="S55" s="346"/>
      <c r="T55" s="346"/>
      <c r="U55" s="346"/>
      <c r="V55" s="346"/>
      <c r="W55" s="346"/>
      <c r="X55" s="346"/>
      <c r="Y55" s="346"/>
      <c r="Z55" s="346"/>
      <c r="AA55" s="346"/>
      <c r="AB55" s="346"/>
      <c r="AC55" s="346"/>
      <c r="AD55" s="346"/>
    </row>
    <row r="56" spans="1:30">
      <c r="A56" s="346"/>
      <c r="B56" s="346"/>
      <c r="C56" s="347"/>
      <c r="D56" s="347"/>
      <c r="E56" s="372"/>
      <c r="F56" s="347"/>
      <c r="G56" s="346"/>
      <c r="H56" s="346"/>
      <c r="I56" s="347"/>
      <c r="J56" s="347"/>
      <c r="K56" s="347"/>
      <c r="L56" s="347"/>
      <c r="M56" s="346"/>
      <c r="N56" s="346"/>
      <c r="O56" s="346"/>
      <c r="P56" s="346"/>
      <c r="Q56" s="346"/>
      <c r="R56" s="346"/>
      <c r="S56" s="346"/>
      <c r="T56" s="346"/>
      <c r="U56" s="346"/>
      <c r="V56" s="346"/>
      <c r="W56" s="346"/>
      <c r="X56" s="346"/>
      <c r="Y56" s="346"/>
      <c r="Z56" s="346"/>
      <c r="AA56" s="346"/>
      <c r="AB56" s="346"/>
      <c r="AC56" s="346"/>
      <c r="AD56" s="346"/>
    </row>
    <row r="57" spans="1:30">
      <c r="A57" s="346"/>
      <c r="B57" s="346"/>
      <c r="C57" s="347"/>
      <c r="D57" s="347"/>
      <c r="E57" s="372"/>
      <c r="F57" s="347"/>
      <c r="G57" s="346"/>
      <c r="H57" s="346"/>
      <c r="I57" s="347"/>
      <c r="J57" s="347"/>
      <c r="K57" s="347"/>
      <c r="L57" s="347"/>
      <c r="M57" s="346"/>
      <c r="N57" s="346"/>
      <c r="O57" s="346"/>
      <c r="P57" s="346"/>
      <c r="Q57" s="346"/>
      <c r="R57" s="346"/>
      <c r="S57" s="346"/>
      <c r="T57" s="346"/>
      <c r="U57" s="346"/>
      <c r="V57" s="346"/>
      <c r="W57" s="346"/>
      <c r="X57" s="346"/>
      <c r="Y57" s="346"/>
      <c r="Z57" s="346"/>
      <c r="AA57" s="346"/>
      <c r="AB57" s="346"/>
      <c r="AC57" s="346"/>
      <c r="AD57" s="346"/>
    </row>
    <row r="58" spans="1:30">
      <c r="A58" s="346"/>
      <c r="B58" s="346"/>
      <c r="C58" s="347"/>
      <c r="D58" s="347"/>
      <c r="E58" s="372"/>
      <c r="F58" s="347"/>
      <c r="G58" s="346"/>
      <c r="H58" s="346"/>
      <c r="I58" s="347"/>
      <c r="J58" s="347"/>
      <c r="K58" s="347"/>
      <c r="L58" s="347"/>
      <c r="M58" s="346"/>
      <c r="N58" s="346"/>
      <c r="O58" s="346"/>
      <c r="P58" s="346"/>
      <c r="Q58" s="346"/>
      <c r="R58" s="346"/>
      <c r="S58" s="346"/>
      <c r="T58" s="346"/>
      <c r="U58" s="346"/>
      <c r="V58" s="346"/>
      <c r="W58" s="346"/>
      <c r="X58" s="346"/>
      <c r="Y58" s="346"/>
      <c r="Z58" s="346"/>
      <c r="AA58" s="346"/>
      <c r="AB58" s="346"/>
      <c r="AC58" s="346"/>
      <c r="AD58" s="346"/>
    </row>
    <row r="59" spans="1:30">
      <c r="A59" s="346"/>
      <c r="B59" s="346"/>
      <c r="C59" s="347"/>
      <c r="D59" s="347"/>
      <c r="E59" s="372"/>
      <c r="F59" s="347"/>
      <c r="G59" s="346"/>
      <c r="H59" s="346"/>
      <c r="I59" s="347"/>
      <c r="J59" s="347"/>
      <c r="K59" s="347"/>
      <c r="L59" s="347"/>
      <c r="M59" s="346"/>
      <c r="N59" s="346"/>
      <c r="O59" s="346"/>
      <c r="P59" s="346"/>
      <c r="Q59" s="346"/>
      <c r="R59" s="346"/>
      <c r="S59" s="346"/>
      <c r="T59" s="346"/>
      <c r="U59" s="346"/>
      <c r="V59" s="346"/>
      <c r="W59" s="346"/>
      <c r="X59" s="346"/>
      <c r="Y59" s="346"/>
      <c r="Z59" s="346"/>
      <c r="AA59" s="346"/>
      <c r="AB59" s="346"/>
      <c r="AC59" s="346"/>
      <c r="AD59" s="346"/>
    </row>
    <row r="60" spans="1:30">
      <c r="A60" s="346"/>
      <c r="B60" s="346"/>
      <c r="C60" s="347"/>
      <c r="D60" s="347"/>
      <c r="E60" s="372"/>
      <c r="F60" s="347"/>
      <c r="G60" s="346"/>
      <c r="H60" s="346"/>
      <c r="I60" s="347"/>
      <c r="J60" s="347"/>
      <c r="K60" s="347"/>
      <c r="L60" s="347"/>
      <c r="M60" s="346"/>
      <c r="N60" s="346"/>
      <c r="O60" s="346"/>
      <c r="P60" s="346"/>
      <c r="Q60" s="346"/>
      <c r="R60" s="346"/>
      <c r="S60" s="346"/>
      <c r="T60" s="346"/>
      <c r="U60" s="346"/>
      <c r="V60" s="346"/>
      <c r="W60" s="346"/>
      <c r="X60" s="346"/>
      <c r="Y60" s="346"/>
      <c r="Z60" s="346"/>
      <c r="AA60" s="346"/>
      <c r="AB60" s="346"/>
      <c r="AC60" s="346"/>
      <c r="AD60" s="346"/>
    </row>
    <row r="61" spans="1:30">
      <c r="A61" s="346"/>
      <c r="B61" s="346"/>
      <c r="C61" s="347"/>
      <c r="D61" s="347"/>
      <c r="E61" s="372"/>
      <c r="F61" s="347"/>
      <c r="G61" s="346"/>
      <c r="H61" s="346"/>
      <c r="I61" s="347"/>
      <c r="J61" s="347"/>
      <c r="K61" s="347"/>
      <c r="L61" s="347"/>
      <c r="M61" s="346"/>
      <c r="N61" s="346"/>
      <c r="O61" s="346"/>
      <c r="P61" s="346"/>
      <c r="Q61" s="346"/>
      <c r="R61" s="346"/>
      <c r="S61" s="346"/>
      <c r="T61" s="346"/>
      <c r="U61" s="346"/>
      <c r="V61" s="346"/>
      <c r="W61" s="346"/>
      <c r="X61" s="346"/>
      <c r="Y61" s="346"/>
      <c r="Z61" s="346"/>
      <c r="AA61" s="346"/>
      <c r="AB61" s="346"/>
      <c r="AC61" s="346"/>
      <c r="AD61" s="346"/>
    </row>
    <row r="62" spans="1:30">
      <c r="A62" s="346"/>
      <c r="B62" s="346"/>
      <c r="C62" s="347"/>
      <c r="D62" s="347"/>
      <c r="E62" s="372"/>
      <c r="F62" s="347"/>
      <c r="G62" s="346"/>
      <c r="H62" s="346"/>
      <c r="I62" s="347"/>
      <c r="J62" s="347"/>
      <c r="K62" s="347"/>
      <c r="L62" s="347"/>
      <c r="M62" s="346"/>
      <c r="N62" s="346"/>
      <c r="O62" s="346"/>
      <c r="P62" s="346"/>
      <c r="Q62" s="346"/>
      <c r="R62" s="346"/>
      <c r="S62" s="346"/>
      <c r="T62" s="346"/>
      <c r="U62" s="346"/>
      <c r="V62" s="346"/>
      <c r="W62" s="346"/>
      <c r="X62" s="346"/>
      <c r="Y62" s="346"/>
      <c r="Z62" s="346"/>
      <c r="AA62" s="346"/>
      <c r="AB62" s="346"/>
      <c r="AC62" s="346"/>
      <c r="AD62" s="346"/>
    </row>
    <row r="63" spans="1:30">
      <c r="A63" s="346"/>
      <c r="B63" s="346"/>
      <c r="C63" s="347"/>
      <c r="D63" s="347"/>
      <c r="E63" s="372"/>
      <c r="F63" s="347"/>
      <c r="G63" s="346"/>
      <c r="H63" s="346"/>
      <c r="I63" s="347"/>
      <c r="J63" s="347"/>
      <c r="K63" s="347"/>
      <c r="L63" s="347"/>
      <c r="M63" s="346"/>
      <c r="N63" s="346"/>
      <c r="O63" s="346"/>
      <c r="P63" s="346"/>
      <c r="Q63" s="346"/>
      <c r="R63" s="346"/>
      <c r="S63" s="346"/>
      <c r="T63" s="346"/>
      <c r="U63" s="346"/>
      <c r="V63" s="346"/>
      <c r="W63" s="346"/>
      <c r="X63" s="346"/>
      <c r="Y63" s="346"/>
      <c r="Z63" s="346"/>
      <c r="AA63" s="346"/>
      <c r="AB63" s="346"/>
      <c r="AC63" s="346"/>
      <c r="AD63" s="346"/>
    </row>
    <row r="64" spans="1:30">
      <c r="A64" s="346"/>
      <c r="B64" s="346"/>
      <c r="C64" s="347"/>
      <c r="D64" s="347"/>
      <c r="E64" s="372"/>
      <c r="F64" s="347"/>
      <c r="G64" s="346"/>
      <c r="H64" s="346"/>
      <c r="I64" s="347"/>
      <c r="J64" s="347"/>
      <c r="K64" s="347"/>
      <c r="L64" s="347"/>
      <c r="M64" s="346"/>
      <c r="N64" s="346"/>
      <c r="O64" s="346"/>
      <c r="P64" s="346"/>
      <c r="Q64" s="346"/>
      <c r="R64" s="346"/>
      <c r="S64" s="346"/>
      <c r="T64" s="346"/>
      <c r="U64" s="346"/>
      <c r="V64" s="346"/>
      <c r="W64" s="346"/>
      <c r="X64" s="346"/>
      <c r="Y64" s="346"/>
      <c r="Z64" s="346"/>
      <c r="AA64" s="346"/>
      <c r="AB64" s="346"/>
      <c r="AC64" s="346"/>
      <c r="AD64" s="346"/>
    </row>
    <row r="65" spans="1:30">
      <c r="A65" s="346"/>
      <c r="B65" s="346"/>
      <c r="C65" s="347"/>
      <c r="D65" s="347"/>
      <c r="E65" s="372"/>
      <c r="F65" s="347"/>
      <c r="G65" s="346"/>
      <c r="H65" s="346"/>
      <c r="I65" s="347"/>
      <c r="J65" s="347"/>
      <c r="K65" s="347"/>
      <c r="L65" s="347"/>
      <c r="M65" s="346"/>
      <c r="N65" s="346"/>
      <c r="O65" s="346"/>
      <c r="P65" s="346"/>
      <c r="Q65" s="346"/>
      <c r="R65" s="346"/>
      <c r="S65" s="346"/>
      <c r="T65" s="346"/>
      <c r="U65" s="346"/>
      <c r="V65" s="346"/>
      <c r="W65" s="346"/>
      <c r="X65" s="346"/>
      <c r="Y65" s="346"/>
      <c r="Z65" s="346"/>
      <c r="AA65" s="346"/>
      <c r="AB65" s="346"/>
      <c r="AC65" s="346"/>
      <c r="AD65" s="346"/>
    </row>
    <row r="66" spans="1:30">
      <c r="A66" s="346"/>
      <c r="B66" s="346"/>
      <c r="C66" s="347"/>
      <c r="D66" s="347"/>
      <c r="E66" s="372"/>
      <c r="F66" s="347"/>
      <c r="G66" s="346"/>
      <c r="H66" s="346"/>
      <c r="I66" s="347"/>
      <c r="J66" s="347"/>
      <c r="K66" s="347"/>
      <c r="L66" s="347"/>
      <c r="M66" s="346"/>
      <c r="N66" s="346"/>
      <c r="O66" s="346"/>
      <c r="P66" s="346"/>
      <c r="Q66" s="346"/>
      <c r="R66" s="346"/>
      <c r="S66" s="346"/>
      <c r="T66" s="346"/>
      <c r="U66" s="346"/>
      <c r="V66" s="346"/>
      <c r="W66" s="346"/>
      <c r="X66" s="346"/>
      <c r="Y66" s="346"/>
      <c r="Z66" s="346"/>
      <c r="AA66" s="346"/>
      <c r="AB66" s="346"/>
      <c r="AC66" s="346"/>
      <c r="AD66" s="346"/>
    </row>
    <row r="67" spans="1:30">
      <c r="A67" s="346"/>
      <c r="B67" s="346"/>
      <c r="C67" s="347"/>
      <c r="D67" s="347"/>
      <c r="E67" s="372"/>
      <c r="F67" s="347"/>
      <c r="G67" s="346"/>
      <c r="H67" s="346"/>
      <c r="I67" s="347"/>
      <c r="J67" s="347"/>
      <c r="K67" s="347"/>
      <c r="L67" s="347"/>
      <c r="M67" s="346"/>
      <c r="N67" s="346"/>
      <c r="O67" s="346"/>
      <c r="P67" s="346"/>
      <c r="Q67" s="346"/>
      <c r="R67" s="346"/>
      <c r="S67" s="346"/>
      <c r="T67" s="346"/>
      <c r="U67" s="346"/>
      <c r="V67" s="346"/>
      <c r="W67" s="346"/>
      <c r="X67" s="346"/>
      <c r="Y67" s="346"/>
      <c r="Z67" s="346"/>
      <c r="AA67" s="346"/>
      <c r="AB67" s="346"/>
      <c r="AC67" s="346"/>
      <c r="AD67" s="346"/>
    </row>
    <row r="68" spans="1:30">
      <c r="A68" s="346"/>
      <c r="B68" s="346"/>
      <c r="C68" s="347"/>
      <c r="D68" s="347"/>
      <c r="E68" s="372"/>
      <c r="F68" s="347"/>
      <c r="G68" s="346"/>
      <c r="H68" s="346"/>
      <c r="I68" s="347"/>
      <c r="J68" s="347"/>
      <c r="K68" s="347"/>
      <c r="L68" s="347"/>
      <c r="M68" s="346"/>
      <c r="N68" s="346"/>
      <c r="O68" s="346"/>
      <c r="P68" s="346"/>
      <c r="Q68" s="346"/>
      <c r="R68" s="346"/>
      <c r="S68" s="346"/>
      <c r="T68" s="346"/>
      <c r="U68" s="346"/>
      <c r="V68" s="346"/>
      <c r="W68" s="346"/>
      <c r="X68" s="346"/>
      <c r="Y68" s="346"/>
      <c r="Z68" s="346"/>
      <c r="AA68" s="346"/>
      <c r="AB68" s="346"/>
      <c r="AC68" s="346"/>
      <c r="AD68" s="346"/>
    </row>
    <row r="69" spans="1:30">
      <c r="A69" s="346"/>
      <c r="B69" s="346"/>
      <c r="C69" s="347"/>
      <c r="D69" s="347"/>
      <c r="E69" s="372"/>
      <c r="F69" s="347"/>
      <c r="G69" s="346"/>
      <c r="H69" s="346"/>
      <c r="I69" s="347"/>
      <c r="J69" s="347"/>
      <c r="K69" s="347"/>
      <c r="L69" s="347"/>
      <c r="M69" s="346"/>
      <c r="N69" s="346"/>
      <c r="O69" s="346"/>
      <c r="P69" s="346"/>
      <c r="Q69" s="346"/>
      <c r="R69" s="346"/>
      <c r="S69" s="346"/>
      <c r="T69" s="346"/>
      <c r="U69" s="346"/>
      <c r="V69" s="346"/>
      <c r="W69" s="346"/>
      <c r="X69" s="346"/>
      <c r="Y69" s="346"/>
      <c r="Z69" s="346"/>
      <c r="AA69" s="346"/>
      <c r="AB69" s="346"/>
      <c r="AC69" s="346"/>
      <c r="AD69" s="346"/>
    </row>
    <row r="70" spans="1:30">
      <c r="A70" s="346"/>
      <c r="B70" s="346"/>
      <c r="C70" s="347"/>
      <c r="D70" s="347"/>
      <c r="E70" s="372"/>
      <c r="F70" s="347"/>
      <c r="G70" s="346"/>
      <c r="H70" s="346"/>
      <c r="I70" s="347"/>
      <c r="J70" s="347"/>
      <c r="K70" s="347"/>
      <c r="L70" s="347"/>
      <c r="M70" s="346"/>
      <c r="N70" s="346"/>
      <c r="O70" s="346"/>
      <c r="P70" s="346"/>
      <c r="Q70" s="346"/>
      <c r="R70" s="346"/>
      <c r="S70" s="346"/>
      <c r="T70" s="346"/>
      <c r="U70" s="346"/>
      <c r="V70" s="346"/>
      <c r="W70" s="346"/>
      <c r="X70" s="346"/>
      <c r="Y70" s="346"/>
      <c r="Z70" s="346"/>
      <c r="AA70" s="346"/>
      <c r="AB70" s="346"/>
      <c r="AC70" s="346"/>
      <c r="AD70" s="346"/>
    </row>
  </sheetData>
  <mergeCells count="13">
    <mergeCell ref="A42:H42"/>
    <mergeCell ref="G7:J7"/>
    <mergeCell ref="A2:J2"/>
    <mergeCell ref="A3:J3"/>
    <mergeCell ref="A4:J4"/>
    <mergeCell ref="A5:J5"/>
    <mergeCell ref="A6:F6"/>
    <mergeCell ref="G6:J6"/>
    <mergeCell ref="A7:A8"/>
    <mergeCell ref="B7:B8"/>
    <mergeCell ref="C7:C8"/>
    <mergeCell ref="D7:D8"/>
    <mergeCell ref="E7:F7"/>
  </mergeCells>
  <printOptions horizontalCentered="1"/>
  <pageMargins left="0.39370078740157483" right="0.39370078740157483" top="0.78740157480314965" bottom="0.39370078740157483" header="0" footer="0"/>
  <pageSetup scale="64" firstPageNumber="21" orientation="landscape" useFirstPageNumber="1" r:id="rId1"/>
  <headerFooter>
    <oddHeader>&amp;CPágina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81BCA-C00A-44A3-A7D5-E5449121B520}">
  <sheetPr>
    <tabColor theme="3"/>
  </sheetPr>
  <dimension ref="A1:F28"/>
  <sheetViews>
    <sheetView showGridLines="0" zoomScaleNormal="100" workbookViewId="0">
      <selection activeCell="A37" sqref="A37"/>
    </sheetView>
  </sheetViews>
  <sheetFormatPr baseColWidth="10" defaultColWidth="14.44140625" defaultRowHeight="15" customHeight="1"/>
  <cols>
    <col min="1" max="1" width="31.88671875" style="231" customWidth="1"/>
    <col min="2" max="2" width="29.5546875" style="231" customWidth="1"/>
    <col min="3" max="3" width="24.33203125" style="231" customWidth="1"/>
    <col min="4" max="4" width="19.6640625" style="231" customWidth="1"/>
    <col min="5" max="5" width="33.44140625" style="231" customWidth="1"/>
    <col min="6" max="6" width="24.77734375" style="231" customWidth="1"/>
    <col min="7" max="16" width="10" style="231" customWidth="1"/>
    <col min="17" max="16384" width="14.44140625" style="231"/>
  </cols>
  <sheetData>
    <row r="1" spans="1:6" ht="12.75" customHeight="1">
      <c r="A1" s="596"/>
      <c r="B1" s="596"/>
      <c r="C1" s="596"/>
      <c r="F1" s="597"/>
    </row>
    <row r="2" spans="1:6" ht="15.6">
      <c r="A2" s="782" t="s">
        <v>698</v>
      </c>
      <c r="B2" s="783"/>
      <c r="C2" s="783"/>
      <c r="D2" s="783"/>
      <c r="E2" s="783"/>
      <c r="F2" s="783"/>
    </row>
    <row r="3" spans="1:6" ht="15.6">
      <c r="A3" s="782" t="s">
        <v>792</v>
      </c>
      <c r="B3" s="783"/>
      <c r="C3" s="783"/>
      <c r="D3" s="783"/>
      <c r="E3" s="783"/>
      <c r="F3" s="783"/>
    </row>
    <row r="4" spans="1:6" ht="15.6">
      <c r="A4" s="782" t="s">
        <v>937</v>
      </c>
      <c r="B4" s="783"/>
      <c r="C4" s="783"/>
      <c r="D4" s="783"/>
      <c r="E4" s="783"/>
      <c r="F4" s="783"/>
    </row>
    <row r="5" spans="1:6" ht="12.75" customHeight="1">
      <c r="A5" s="598"/>
      <c r="B5" s="599"/>
      <c r="C5" s="599"/>
      <c r="D5" s="598"/>
      <c r="E5" s="598"/>
      <c r="F5" s="600"/>
    </row>
    <row r="6" spans="1:6" ht="36" customHeight="1">
      <c r="A6" s="784" t="s">
        <v>771</v>
      </c>
      <c r="B6" s="784" t="s">
        <v>769</v>
      </c>
      <c r="C6" s="784" t="s">
        <v>770</v>
      </c>
      <c r="D6" s="784" t="s">
        <v>799</v>
      </c>
      <c r="E6" s="784" t="s">
        <v>800</v>
      </c>
      <c r="F6" s="784" t="s">
        <v>772</v>
      </c>
    </row>
    <row r="7" spans="1:6" ht="36" customHeight="1">
      <c r="A7" s="785"/>
      <c r="B7" s="785"/>
      <c r="C7" s="785"/>
      <c r="D7" s="785"/>
      <c r="E7" s="785"/>
      <c r="F7" s="785"/>
    </row>
    <row r="8" spans="1:6" ht="43.8" customHeight="1">
      <c r="A8" s="601" t="s">
        <v>899</v>
      </c>
      <c r="B8" s="602" t="s">
        <v>56</v>
      </c>
      <c r="C8" s="602" t="s">
        <v>900</v>
      </c>
      <c r="D8" s="601" t="s">
        <v>901</v>
      </c>
      <c r="E8" s="603" t="s">
        <v>938</v>
      </c>
      <c r="F8" s="603" t="s">
        <v>902</v>
      </c>
    </row>
    <row r="9" spans="1:6" ht="43.8" customHeight="1">
      <c r="A9" s="604" t="s">
        <v>939</v>
      </c>
      <c r="B9" s="605" t="s">
        <v>10</v>
      </c>
      <c r="C9" s="602" t="s">
        <v>900</v>
      </c>
      <c r="D9" s="601" t="s">
        <v>901</v>
      </c>
      <c r="E9" s="603" t="s">
        <v>938</v>
      </c>
      <c r="F9" s="603" t="s">
        <v>902</v>
      </c>
    </row>
    <row r="10" spans="1:6" ht="12.75" hidden="1" customHeight="1">
      <c r="A10" s="606"/>
      <c r="B10" s="607"/>
      <c r="C10" s="607"/>
      <c r="D10" s="606"/>
      <c r="E10" s="608"/>
      <c r="F10" s="609"/>
    </row>
    <row r="11" spans="1:6" ht="12.75" hidden="1" customHeight="1">
      <c r="A11" s="606"/>
      <c r="B11" s="607"/>
      <c r="C11" s="607"/>
      <c r="D11" s="606"/>
      <c r="E11" s="608"/>
      <c r="F11" s="609"/>
    </row>
    <row r="12" spans="1:6" ht="12.75" hidden="1" customHeight="1">
      <c r="A12" s="606"/>
      <c r="B12" s="607"/>
      <c r="C12" s="607"/>
      <c r="D12" s="606"/>
      <c r="E12" s="608"/>
      <c r="F12" s="609"/>
    </row>
    <row r="13" spans="1:6" ht="12.75" hidden="1" customHeight="1">
      <c r="A13" s="606"/>
      <c r="B13" s="607"/>
      <c r="C13" s="607"/>
      <c r="D13" s="606"/>
      <c r="E13" s="608"/>
      <c r="F13" s="609"/>
    </row>
    <row r="14" spans="1:6" ht="12.75" hidden="1" customHeight="1">
      <c r="A14" s="606"/>
      <c r="B14" s="607"/>
      <c r="C14" s="607"/>
      <c r="D14" s="608"/>
      <c r="E14" s="606"/>
      <c r="F14" s="610"/>
    </row>
    <row r="15" spans="1:6" ht="12.75" hidden="1" customHeight="1">
      <c r="A15" s="606"/>
      <c r="B15" s="607"/>
      <c r="C15" s="607"/>
      <c r="D15" s="606"/>
      <c r="E15" s="608"/>
      <c r="F15" s="609"/>
    </row>
    <row r="16" spans="1:6" ht="12.75" hidden="1" customHeight="1">
      <c r="A16" s="606"/>
      <c r="B16" s="607"/>
      <c r="C16" s="607"/>
      <c r="D16" s="606"/>
      <c r="E16" s="608"/>
      <c r="F16" s="609"/>
    </row>
    <row r="17" spans="1:6" ht="12.75" hidden="1" customHeight="1">
      <c r="A17" s="606"/>
      <c r="B17" s="607"/>
      <c r="C17" s="607"/>
      <c r="D17" s="606"/>
      <c r="E17" s="608"/>
      <c r="F17" s="609"/>
    </row>
    <row r="18" spans="1:6" ht="12.75" hidden="1" customHeight="1">
      <c r="A18" s="606"/>
      <c r="B18" s="607"/>
      <c r="C18" s="607"/>
      <c r="D18" s="606"/>
      <c r="E18" s="608"/>
      <c r="F18" s="609"/>
    </row>
    <row r="19" spans="1:6" ht="12.75" hidden="1" customHeight="1">
      <c r="A19" s="606"/>
      <c r="B19" s="607"/>
      <c r="C19" s="607"/>
      <c r="D19" s="606"/>
      <c r="E19" s="608"/>
      <c r="F19" s="609"/>
    </row>
    <row r="20" spans="1:6" ht="12.75" hidden="1" customHeight="1">
      <c r="A20" s="606"/>
      <c r="B20" s="607"/>
      <c r="C20" s="607"/>
      <c r="D20" s="606"/>
      <c r="E20" s="608"/>
      <c r="F20" s="609"/>
    </row>
    <row r="21" spans="1:6" ht="12.75" hidden="1" customHeight="1">
      <c r="A21" s="606"/>
      <c r="B21" s="607"/>
      <c r="C21" s="607"/>
      <c r="D21" s="606"/>
      <c r="E21" s="608"/>
      <c r="F21" s="609"/>
    </row>
    <row r="22" spans="1:6" ht="12.75" hidden="1" customHeight="1">
      <c r="A22" s="606"/>
      <c r="B22" s="607"/>
      <c r="C22" s="607"/>
      <c r="D22" s="606"/>
      <c r="E22" s="608"/>
      <c r="F22" s="609"/>
    </row>
    <row r="23" spans="1:6" ht="12.75" hidden="1" customHeight="1">
      <c r="A23" s="606"/>
      <c r="B23" s="607"/>
      <c r="C23" s="607"/>
      <c r="D23" s="606"/>
      <c r="E23" s="608"/>
      <c r="F23" s="609"/>
    </row>
    <row r="24" spans="1:6" ht="12.75" customHeight="1">
      <c r="A24" s="611"/>
      <c r="B24" s="612"/>
      <c r="C24" s="612"/>
      <c r="F24" s="597"/>
    </row>
    <row r="25" spans="1:6" ht="29.25" customHeight="1">
      <c r="A25" s="613" t="s">
        <v>940</v>
      </c>
      <c r="C25" s="614"/>
      <c r="F25" s="597"/>
    </row>
    <row r="26" spans="1:6" ht="12.75" customHeight="1">
      <c r="A26" s="615"/>
      <c r="B26" s="233"/>
      <c r="C26" s="615"/>
      <c r="F26" s="597"/>
    </row>
    <row r="27" spans="1:6" ht="12.75" customHeight="1">
      <c r="A27" s="233"/>
      <c r="B27" s="245"/>
      <c r="C27" s="233"/>
      <c r="F27" s="597"/>
    </row>
    <row r="28" spans="1:6" ht="21">
      <c r="A28" s="616" t="s">
        <v>796</v>
      </c>
      <c r="C28" s="617"/>
      <c r="F28" s="597"/>
    </row>
  </sheetData>
  <mergeCells count="9">
    <mergeCell ref="A2:F2"/>
    <mergeCell ref="A3:F3"/>
    <mergeCell ref="A4:F4"/>
    <mergeCell ref="A6:A7"/>
    <mergeCell ref="B6:B7"/>
    <mergeCell ref="C6:C7"/>
    <mergeCell ref="D6:D7"/>
    <mergeCell ref="E6:E7"/>
    <mergeCell ref="F6:F7"/>
  </mergeCells>
  <dataValidations disablePrompts="1" count="2">
    <dataValidation type="list" allowBlank="1" showErrorMessage="1" sqref="D8:D23" xr:uid="{0122A0B3-BEEF-449C-BBD3-842C0064273E}">
      <formula1>"SI,NO"</formula1>
    </dataValidation>
    <dataValidation type="list" allowBlank="1" showErrorMessage="1" sqref="C8:C23" xr:uid="{743C4A65-8229-44E1-91AC-F6B154679EDA}">
      <formula1>"PROGRAMA I. ADMINISTRACIÓN ,PROGRAMA II. SERVICIOS,PROGRAMA III. INVERSIONES"</formula1>
    </dataValidation>
  </dataValidations>
  <printOptions horizontalCentered="1"/>
  <pageMargins left="0.39370078740157483" right="0.39370078740157483" top="0.78740157480314965" bottom="0.78740157480314965" header="0" footer="0"/>
  <pageSetup scale="76" firstPageNumber="22" orientation="landscape" useFirstPageNumber="1" r:id="rId1"/>
  <headerFooter>
    <oddHeader>&amp;CPágina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e1c339-da24-47f8-84dc-8f96006ac166">QMK34KSRWMNZ-1-50477</_dlc_DocId>
    <_dlc_DocIdUrl xmlns="10e1c339-da24-47f8-84dc-8f96006ac166">
      <Url>http://svcapmr01:8095/sitios/planeamiento/_layouts/15/DocIdRedir.aspx?ID=QMK34KSRWMNZ-1-50477</Url>
      <Description>QMK34KSRWMNZ-1-50477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B47DCA6F5505F14CB0E72BC09EF0EC1B" ma:contentTypeVersion="2" ma:contentTypeDescription="Crear nuevo documento." ma:contentTypeScope="" ma:versionID="7f5ee5c9547ed1e5aaa4f58a12ff3c5e">
  <xsd:schema xmlns:xsd="http://www.w3.org/2001/XMLSchema" xmlns:xs="http://www.w3.org/2001/XMLSchema" xmlns:p="http://schemas.microsoft.com/office/2006/metadata/properties" xmlns:ns2="10e1c339-da24-47f8-84dc-8f96006ac166" targetNamespace="http://schemas.microsoft.com/office/2006/metadata/properties" ma:root="true" ma:fieldsID="87965d3200c916d50b73fb37ff8d1bec" ns2:_="">
    <xsd:import namespace="10e1c339-da24-47f8-84dc-8f96006ac16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c339-da24-47f8-84dc-8f96006ac16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71221-9018-41DA-84B7-E35FAC9CC3A4}"/>
</file>

<file path=customXml/itemProps2.xml><?xml version="1.0" encoding="utf-8"?>
<ds:datastoreItem xmlns:ds="http://schemas.openxmlformats.org/officeDocument/2006/customXml" ds:itemID="{4E9A7A89-715B-49AF-9845-0DC137A3E30A}"/>
</file>

<file path=customXml/itemProps3.xml><?xml version="1.0" encoding="utf-8"?>
<ds:datastoreItem xmlns:ds="http://schemas.openxmlformats.org/officeDocument/2006/customXml" ds:itemID="{15D52F43-47A5-4BAC-9CC1-024BA341F5C2}"/>
</file>

<file path=customXml/itemProps4.xml><?xml version="1.0" encoding="utf-8"?>
<ds:datastoreItem xmlns:ds="http://schemas.openxmlformats.org/officeDocument/2006/customXml" ds:itemID="{EBE3B156-7CE8-4D1C-B77B-73F74AFC81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INDICE</vt:lpstr>
      <vt:lpstr>INGRESOS</vt:lpstr>
      <vt:lpstr>EGR x PART GRAL</vt:lpstr>
      <vt:lpstr>EGR DETALLADOS</vt:lpstr>
      <vt:lpstr>CLASIF.ECONOM.GASTO</vt:lpstr>
      <vt:lpstr>CAPITALIZACIÓN DE G.CORRIENTE</vt:lpstr>
      <vt:lpstr>Cuadro 1 OyA</vt:lpstr>
      <vt:lpstr>Cuadro 2 Apl.Rec. Superávit</vt:lpstr>
      <vt:lpstr>Cuadro 3 Plazas Nuevas</vt:lpstr>
      <vt:lpstr>Cuadro 4  Servicios Especiales </vt:lpstr>
      <vt:lpstr>Cuadro 5 Dietas Regidores</vt:lpstr>
      <vt:lpstr>Cuadro 6 Deudas</vt:lpstr>
      <vt:lpstr>INFORMACIÓN PLURIANUAL</vt:lpstr>
      <vt:lpstr>Cuadro 6 Aportes Especie</vt:lpstr>
      <vt:lpstr>Contribuc patronales </vt:lpstr>
      <vt:lpstr>1CUADRO 5 Transf </vt:lpstr>
      <vt:lpstr>'1CUADRO 5 Transf '!Área_de_impresión</vt:lpstr>
      <vt:lpstr>'CAPITALIZACIÓN DE G.CORRIENTE'!Área_de_impresión</vt:lpstr>
      <vt:lpstr>CLASIF.ECONOM.GASTO!Área_de_impresión</vt:lpstr>
      <vt:lpstr>'Contribuc patronales '!Área_de_impresión</vt:lpstr>
      <vt:lpstr>'Cuadro 1 OyA'!Área_de_impresión</vt:lpstr>
      <vt:lpstr>'Cuadro 2 Apl.Rec. Superávit'!Área_de_impresión</vt:lpstr>
      <vt:lpstr>'Cuadro 4  Servicios Especiales '!Área_de_impresión</vt:lpstr>
      <vt:lpstr>'Cuadro 5 Dietas Regidores'!Área_de_impresión</vt:lpstr>
      <vt:lpstr>'EGR x PART GRAL'!Área_de_impresión</vt:lpstr>
      <vt:lpstr>INDICE!Área_de_impresión</vt:lpstr>
      <vt:lpstr>'INFORMACIÓN PLURIANUAL'!Área_de_impresión</vt:lpstr>
      <vt:lpstr>INGRESOS!Área_de_impresión</vt:lpstr>
      <vt:lpstr>CLASIF.ECONOM.GASTO!Títulos_a_imprimir</vt:lpstr>
      <vt:lpstr>'EGR DETALLADOS'!Títulos_a_imprimir</vt:lpstr>
      <vt:lpstr>INGRESOS!Títulos_a_imprimir</vt:lpstr>
    </vt:vector>
  </TitlesOfParts>
  <Company>Municipalidad de Cartago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rodolfoa</dc:creator>
  <cp:lastModifiedBy>Daniela Araya Molina</cp:lastModifiedBy>
  <cp:lastPrinted>2025-08-29T21:49:07Z</cp:lastPrinted>
  <dcterms:created xsi:type="dcterms:W3CDTF">2005-07-27T15:45:48Z</dcterms:created>
  <dcterms:modified xsi:type="dcterms:W3CDTF">2025-12-19T16:42:48Z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0x010100B47DCA6F5505F14CB0E72BC09EF0EC1B</vt:lpwstr>
  </property>
  <property fmtid="{D5CDD505-2E9C-101B-9397-08002B2CF9AE}" pid="3" name="_dlc_DocIdItemGuid">
    <vt:lpwstr>fb2e2334-d7dc-47fe-98e9-8474d3201363</vt:lpwstr>
  </property>
</Properties>
</file>